
<file path=[Content_Types].xml><?xml version="1.0" encoding="utf-8"?>
<Types xmlns="http://schemas.openxmlformats.org/package/2006/content-types">
  <Default Extension="bin" ContentType="application/vnd.openxmlformats-officedocument.spreadsheetml.printerSettings"/>
  <Default Extension="jpeg" ContentType="image/jpeg"/>
  <Default Extension="jpg" ContentType="image/jpeg"/>
  <Default Extension="png" ContentType="image/png"/>
  <Default Extension="rels" ContentType="application/vnd.openxmlformats-package.relationships+xml"/>
  <Default Extension="vml" ContentType="application/vnd.openxmlformats-officedocument.vmlDrawing"/>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externalLinks/externalLink1.xml" ContentType="application/vnd.openxmlformats-officedocument.spreadsheetml.externalLink+xml"/>
  <Override PartName="/xl/externalLinks/externalLink2.xml" ContentType="application/vnd.openxmlformats-officedocument.spreadsheetml.externalLink+xml"/>
  <Override PartName="/xl/externalLinks/externalLink3.xml" ContentType="application/vnd.openxmlformats-officedocument.spreadsheetml.externalLink+xml"/>
  <Override PartName="/xl/externalLinks/externalLink4.xml" ContentType="application/vnd.openxmlformats-officedocument.spreadsheetml.externalLink+xml"/>
  <Override PartName="/xl/externalLinks/externalLink5.xml" ContentType="application/vnd.openxmlformats-officedocument.spreadsheetml.externalLink+xml"/>
  <Override PartName="/xl/externalLinks/externalLink6.xml" ContentType="application/vnd.openxmlformats-officedocument.spreadsheetml.externalLink+xml"/>
  <Override PartName="/xl/externalLinks/externalLink7.xml" ContentType="application/vnd.openxmlformats-officedocument.spreadsheetml.externalLink+xml"/>
  <Override PartName="/xl/externalLinks/externalLink8.xml" ContentType="application/vnd.openxmlformats-officedocument.spreadsheetml.externalLink+xml"/>
  <Override PartName="/xl/externalLinks/externalLink9.xml" ContentType="application/vnd.openxmlformats-officedocument.spreadsheetml.externalLink+xml"/>
  <Override PartName="/xl/externalLinks/externalLink10.xml" ContentType="application/vnd.openxmlformats-officedocument.spreadsheetml.externalLink+xml"/>
  <Override PartName="/xl/externalLinks/externalLink11.xml" ContentType="application/vnd.openxmlformats-officedocument.spreadsheetml.externalLink+xml"/>
  <Override PartName="/xl/externalLinks/externalLink12.xml" ContentType="application/vnd.openxmlformats-officedocument.spreadsheetml.externalLink+xml"/>
  <Override PartName="/xl/externalLinks/externalLink13.xml" ContentType="application/vnd.openxmlformats-officedocument.spreadsheetml.externalLink+xml"/>
  <Override PartName="/xl/externalLinks/externalLink14.xml" ContentType="application/vnd.openxmlformats-officedocument.spreadsheetml.externalLink+xml"/>
  <Override PartName="/xl/externalLinks/externalLink15.xml" ContentType="application/vnd.openxmlformats-officedocument.spreadsheetml.externalLink+xml"/>
  <Override PartName="/xl/externalLinks/externalLink16.xml" ContentType="application/vnd.openxmlformats-officedocument.spreadsheetml.externalLink+xml"/>
  <Override PartName="/xl/externalLinks/externalLink17.xml" ContentType="application/vnd.openxmlformats-officedocument.spreadsheetml.externalLink+xml"/>
  <Override PartName="/xl/pivotCache/pivotCacheDefinition1.xml" ContentType="application/vnd.openxmlformats-officedocument.spreadsheetml.pivotCacheDefinition+xml"/>
  <Override PartName="/xl/pivotCache/pivotCacheRecords1.xml" ContentType="application/vnd.openxmlformats-officedocument.spreadsheetml.pivotCacheRecords+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metadata.xml" ContentType="application/vnd.openxmlformats-officedocument.spreadsheetml.sheetMetadata+xml"/>
  <Override PartName="/xl/drawings/drawing1.xml" ContentType="application/vnd.openxmlformats-officedocument.drawing+xml"/>
  <Override PartName="/xl/drawings/drawing2.xml" ContentType="application/vnd.openxmlformats-officedocument.drawing+xml"/>
  <Override PartName="/xl/comments1.xml" ContentType="application/vnd.openxmlformats-officedocument.spreadsheetml.comments+xml"/>
  <Override PartName="/xl/pivotTables/pivotTable1.xml" ContentType="application/vnd.openxmlformats-officedocument.spreadsheetml.pivotTable+xml"/>
  <Override PartName="/xl/tables/table1.xml" ContentType="application/vnd.openxmlformats-officedocument.spreadsheetml.table+xml"/>
  <Override PartName="/xl/drawings/drawing3.xml" ContentType="application/vnd.openxmlformats-officedocument.drawing+xml"/>
  <Override PartName="/xl/drawings/drawing4.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7126"/>
  <workbookPr codeName="ThisWorkbook" hidePivotFieldList="1" defaultThemeVersion="124226"/>
  <mc:AlternateContent xmlns:mc="http://schemas.openxmlformats.org/markup-compatibility/2006">
    <mc:Choice Requires="x15">
      <x15ac:absPath xmlns:x15ac="http://schemas.microsoft.com/office/spreadsheetml/2010/11/ac" url="C:\INGRID DALILA MARIÑO\DALILA\CAJA VIVIENDA POPULAR 2023\PROGRAMAS DE TRANSPARENCIA Y ÉTICA PÚBLICA 2024\PROPUESTA CVP PRELIMINAR 2024\"/>
    </mc:Choice>
  </mc:AlternateContent>
  <xr:revisionPtr revIDLastSave="0" documentId="13_ncr:1_{4246A470-D4DF-4C55-9C77-6AF96A574780}" xr6:coauthVersionLast="47" xr6:coauthVersionMax="47" xr10:uidLastSave="{00000000-0000-0000-0000-000000000000}"/>
  <bookViews>
    <workbookView xWindow="-120" yWindow="-120" windowWidth="29040" windowHeight="15840" tabRatio="882" activeTab="2" xr2:uid="{00000000-000D-0000-FFFF-FFFF00000000}"/>
  </bookViews>
  <sheets>
    <sheet name="PORTADA" sheetId="23" r:id="rId1"/>
    <sheet name="Instructivo" sheetId="20" r:id="rId2"/>
    <sheet name="208-PLA-Ft-78 Mapa Gestión" sheetId="21" r:id="rId3"/>
    <sheet name="Tabla Valoración controles" sheetId="15" state="hidden" r:id="rId4"/>
    <sheet name="Tabla probabilidad" sheetId="12" r:id="rId5"/>
    <sheet name="Tabla Impacto" sheetId="13" r:id="rId6"/>
    <sheet name="CONTROL DE CAMBIOS" sheetId="25" r:id="rId7"/>
    <sheet name="FORMULAS" sheetId="22" state="hidden" r:id="rId8"/>
    <sheet name="CONTROLES" sheetId="24" state="hidden" r:id="rId9"/>
    <sheet name="Opciones Tratamiento" sheetId="16" state="hidden" r:id="rId10"/>
    <sheet name="Hoja1" sheetId="11" state="hidden" r:id="rId11"/>
  </sheets>
  <externalReferences>
    <externalReference r:id="rId12"/>
    <externalReference r:id="rId13"/>
    <externalReference r:id="rId14"/>
    <externalReference r:id="rId15"/>
    <externalReference r:id="rId16"/>
    <externalReference r:id="rId17"/>
    <externalReference r:id="rId18"/>
    <externalReference r:id="rId19"/>
    <externalReference r:id="rId20"/>
    <externalReference r:id="rId21"/>
    <externalReference r:id="rId22"/>
    <externalReference r:id="rId23"/>
    <externalReference r:id="rId24"/>
    <externalReference r:id="rId25"/>
    <externalReference r:id="rId26"/>
    <externalReference r:id="rId27"/>
    <externalReference r:id="rId28"/>
  </externalReferences>
  <definedNames>
    <definedName name="Procedimiento">[1]BD!$A$86:$P$86</definedName>
  </definedNames>
  <calcPr calcId="191029"/>
  <pivotCaches>
    <pivotCache cacheId="0" r:id="rId29"/>
  </pivotCaches>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calcChain.xml><?xml version="1.0" encoding="utf-8"?>
<calcChain xmlns="http://schemas.openxmlformats.org/spreadsheetml/2006/main">
  <c r="BB268" i="21" l="1"/>
  <c r="BC268" i="21" s="1"/>
  <c r="BB262" i="21"/>
  <c r="BC262" i="21" s="1"/>
  <c r="BB256" i="21"/>
  <c r="BC256" i="21" s="1"/>
  <c r="BB250" i="21"/>
  <c r="BB244" i="21"/>
  <c r="BB238" i="21"/>
  <c r="AU268" i="21"/>
  <c r="AS268" i="21"/>
  <c r="AQ268" i="21"/>
  <c r="AO268" i="21"/>
  <c r="AM268" i="21"/>
  <c r="AK268" i="21"/>
  <c r="AI268" i="21"/>
  <c r="AD268" i="21"/>
  <c r="AB268" i="21"/>
  <c r="Z268" i="21"/>
  <c r="X268" i="21"/>
  <c r="V268" i="21"/>
  <c r="AU262" i="21"/>
  <c r="AS262" i="21"/>
  <c r="AQ262" i="21"/>
  <c r="AO262" i="21"/>
  <c r="AM262" i="21"/>
  <c r="AK262" i="21"/>
  <c r="AI262" i="21"/>
  <c r="AV262" i="21" s="1"/>
  <c r="AW262" i="21" s="1"/>
  <c r="AX262" i="21" s="1"/>
  <c r="AD262" i="21"/>
  <c r="AB262" i="21"/>
  <c r="Z262" i="21"/>
  <c r="AE262" i="21" s="1"/>
  <c r="X262" i="21"/>
  <c r="V262" i="21"/>
  <c r="AW258" i="21"/>
  <c r="AW259" i="21"/>
  <c r="AW260" i="21"/>
  <c r="AW261" i="21"/>
  <c r="AU257" i="21"/>
  <c r="AS257" i="21"/>
  <c r="AQ257" i="21"/>
  <c r="AO257" i="21"/>
  <c r="AM257" i="21"/>
  <c r="AK257" i="21"/>
  <c r="AI257" i="21"/>
  <c r="AD257" i="21"/>
  <c r="AB257" i="21"/>
  <c r="Z257" i="21"/>
  <c r="X257" i="21"/>
  <c r="V257" i="21"/>
  <c r="AE257" i="21" s="1"/>
  <c r="AU256" i="21"/>
  <c r="AS256" i="21"/>
  <c r="AQ256" i="21"/>
  <c r="AO256" i="21"/>
  <c r="AM256" i="21"/>
  <c r="AK256" i="21"/>
  <c r="AI256" i="21"/>
  <c r="AD256" i="21"/>
  <c r="AB256" i="21"/>
  <c r="Z256" i="21"/>
  <c r="X256" i="21"/>
  <c r="V256" i="21"/>
  <c r="N262" i="21"/>
  <c r="N268" i="21"/>
  <c r="N256" i="21"/>
  <c r="N250" i="21"/>
  <c r="AX273" i="21"/>
  <c r="AX272" i="21"/>
  <c r="AX271" i="21"/>
  <c r="AX270" i="21"/>
  <c r="AX269" i="21"/>
  <c r="T268" i="21"/>
  <c r="BA268" i="21" s="1"/>
  <c r="L268" i="21"/>
  <c r="K268" i="21" s="1"/>
  <c r="D268" i="21"/>
  <c r="C268" i="21"/>
  <c r="AV267" i="21"/>
  <c r="AW267" i="21" s="1"/>
  <c r="AT267" i="21"/>
  <c r="AR267" i="21"/>
  <c r="AN267" i="21"/>
  <c r="AO267" i="21" s="1"/>
  <c r="AP267" i="21" s="1"/>
  <c r="AM267" i="21"/>
  <c r="AK267" i="21"/>
  <c r="AI267" i="21"/>
  <c r="AE267" i="21"/>
  <c r="AD267" i="21"/>
  <c r="AB267" i="21"/>
  <c r="Z267" i="21"/>
  <c r="X267" i="21"/>
  <c r="V267" i="21"/>
  <c r="T267" i="21"/>
  <c r="AV266" i="21"/>
  <c r="AW266" i="21" s="1"/>
  <c r="AT266" i="21"/>
  <c r="AR266" i="21"/>
  <c r="AN266" i="21"/>
  <c r="AO266" i="21" s="1"/>
  <c r="AP266" i="21" s="1"/>
  <c r="AM266" i="21"/>
  <c r="AK266" i="21"/>
  <c r="AI266" i="21"/>
  <c r="AD266" i="21"/>
  <c r="AB266" i="21"/>
  <c r="Z266" i="21"/>
  <c r="X266" i="21"/>
  <c r="V266" i="21"/>
  <c r="T266" i="21"/>
  <c r="AV265" i="21"/>
  <c r="AW265" i="21" s="1"/>
  <c r="AT265" i="21"/>
  <c r="AR265" i="21"/>
  <c r="AN265" i="21"/>
  <c r="AO265" i="21" s="1"/>
  <c r="AP265" i="21" s="1"/>
  <c r="AM265" i="21"/>
  <c r="AK265" i="21"/>
  <c r="AI265" i="21"/>
  <c r="AD265" i="21"/>
  <c r="AB265" i="21"/>
  <c r="Z265" i="21"/>
  <c r="X265" i="21"/>
  <c r="V265" i="21"/>
  <c r="T265" i="21"/>
  <c r="AV264" i="21"/>
  <c r="AW264" i="21" s="1"/>
  <c r="AT264" i="21"/>
  <c r="AR264" i="21"/>
  <c r="AN264" i="21"/>
  <c r="AO264" i="21" s="1"/>
  <c r="AP264" i="21" s="1"/>
  <c r="AM264" i="21"/>
  <c r="AK264" i="21"/>
  <c r="AI264" i="21"/>
  <c r="AE264" i="21"/>
  <c r="AD264" i="21"/>
  <c r="AB264" i="21"/>
  <c r="Z264" i="21"/>
  <c r="X264" i="21"/>
  <c r="V264" i="21"/>
  <c r="T264" i="21"/>
  <c r="AV263" i="21"/>
  <c r="AW263" i="21" s="1"/>
  <c r="AT263" i="21"/>
  <c r="AR263" i="21"/>
  <c r="AN263" i="21"/>
  <c r="AO263" i="21" s="1"/>
  <c r="AP263" i="21" s="1"/>
  <c r="AM263" i="21"/>
  <c r="AK263" i="21"/>
  <c r="AI263" i="21"/>
  <c r="AD263" i="21"/>
  <c r="AB263" i="21"/>
  <c r="Z263" i="21"/>
  <c r="X263" i="21"/>
  <c r="V263" i="21"/>
  <c r="AE263" i="21" s="1"/>
  <c r="T263" i="21"/>
  <c r="T262" i="21"/>
  <c r="L262" i="21"/>
  <c r="K262" i="21" s="1"/>
  <c r="D262" i="21"/>
  <c r="C262" i="21"/>
  <c r="AN261" i="21"/>
  <c r="AO261" i="21" s="1"/>
  <c r="AM261" i="21"/>
  <c r="AK261" i="21"/>
  <c r="AI261" i="21"/>
  <c r="AD261" i="21"/>
  <c r="AB261" i="21"/>
  <c r="Z261" i="21"/>
  <c r="X261" i="21"/>
  <c r="V261" i="21"/>
  <c r="AE261" i="21" s="1"/>
  <c r="T261" i="21"/>
  <c r="AN260" i="21"/>
  <c r="AO260" i="21" s="1"/>
  <c r="AM260" i="21"/>
  <c r="AK260" i="21"/>
  <c r="AI260" i="21"/>
  <c r="AD260" i="21"/>
  <c r="AB260" i="21"/>
  <c r="Z260" i="21"/>
  <c r="X260" i="21"/>
  <c r="V260" i="21"/>
  <c r="AE260" i="21" s="1"/>
  <c r="T260" i="21"/>
  <c r="AN259" i="21"/>
  <c r="AO259" i="21" s="1"/>
  <c r="AM259" i="21"/>
  <c r="AK259" i="21"/>
  <c r="AI259" i="21"/>
  <c r="AD259" i="21"/>
  <c r="AB259" i="21"/>
  <c r="Z259" i="21"/>
  <c r="X259" i="21"/>
  <c r="V259" i="21"/>
  <c r="AE259" i="21" s="1"/>
  <c r="T259" i="21"/>
  <c r="AN258" i="21"/>
  <c r="AO258" i="21" s="1"/>
  <c r="AM258" i="21"/>
  <c r="AK258" i="21"/>
  <c r="AI258" i="21"/>
  <c r="AD258" i="21"/>
  <c r="AB258" i="21"/>
  <c r="Z258" i="21"/>
  <c r="X258" i="21"/>
  <c r="V258" i="21"/>
  <c r="T258" i="21"/>
  <c r="T257" i="21"/>
  <c r="AG257" i="21" s="1"/>
  <c r="T256" i="21"/>
  <c r="BA256" i="21" s="1"/>
  <c r="L256" i="21"/>
  <c r="K256" i="21" s="1"/>
  <c r="D256" i="21"/>
  <c r="C256" i="21"/>
  <c r="AE256" i="21" l="1"/>
  <c r="AE258" i="21"/>
  <c r="AE265" i="21"/>
  <c r="AV256" i="21"/>
  <c r="AW256" i="21" s="1"/>
  <c r="AX256" i="21" s="1"/>
  <c r="AE266" i="21"/>
  <c r="AV268" i="21"/>
  <c r="AW268" i="21" s="1"/>
  <c r="AX266" i="21"/>
  <c r="AV257" i="21"/>
  <c r="AW257" i="21" s="1"/>
  <c r="AX257" i="21" s="1"/>
  <c r="AE268" i="21"/>
  <c r="AF268" i="21"/>
  <c r="AG268" i="21"/>
  <c r="AF262" i="21"/>
  <c r="AG262" i="21"/>
  <c r="AF263" i="21" s="1"/>
  <c r="AF264" i="21" s="1"/>
  <c r="AF265" i="21" s="1"/>
  <c r="AF266" i="21" s="1"/>
  <c r="AF267" i="21" s="1"/>
  <c r="AX264" i="21"/>
  <c r="AX265" i="21"/>
  <c r="AX260" i="21"/>
  <c r="AF257" i="21"/>
  <c r="AF256" i="21"/>
  <c r="AG256" i="21"/>
  <c r="P262" i="21"/>
  <c r="Q262" i="21" s="1"/>
  <c r="P268" i="21"/>
  <c r="Q268" i="21" s="1"/>
  <c r="P256" i="21"/>
  <c r="Q256" i="21" s="1"/>
  <c r="AX268" i="21"/>
  <c r="AX263" i="21"/>
  <c r="AX267" i="21"/>
  <c r="BA262" i="21"/>
  <c r="AX258" i="21"/>
  <c r="AX259" i="21"/>
  <c r="AX261" i="21"/>
  <c r="AF258" i="21" l="1"/>
  <c r="AF259" i="21" s="1"/>
  <c r="AF260" i="21" s="1"/>
  <c r="AF261" i="21" s="1"/>
  <c r="AG263" i="21"/>
  <c r="AG264" i="21" s="1"/>
  <c r="AG265" i="21" s="1"/>
  <c r="AG266" i="21" s="1"/>
  <c r="AG267" i="21" s="1"/>
  <c r="AG258" i="21" l="1"/>
  <c r="AG259" i="21" s="1"/>
  <c r="AG260" i="21" s="1"/>
  <c r="AG261" i="21" s="1"/>
  <c r="AU252" i="21" l="1"/>
  <c r="AS252" i="21"/>
  <c r="AQ252" i="21"/>
  <c r="AO252" i="21"/>
  <c r="AM252" i="21"/>
  <c r="AK252" i="21"/>
  <c r="AI252" i="21"/>
  <c r="AV252" i="21" s="1"/>
  <c r="AW252" i="21" s="1"/>
  <c r="AF252" i="21"/>
  <c r="AE252" i="21"/>
  <c r="AD252" i="21"/>
  <c r="AB252" i="21"/>
  <c r="Z252" i="21"/>
  <c r="X252" i="21"/>
  <c r="V252" i="21"/>
  <c r="AU251" i="21"/>
  <c r="AS251" i="21"/>
  <c r="AQ251" i="21"/>
  <c r="AO251" i="21"/>
  <c r="AM251" i="21"/>
  <c r="AK251" i="21"/>
  <c r="AI251" i="21"/>
  <c r="AD251" i="21"/>
  <c r="AB251" i="21"/>
  <c r="Z251" i="21"/>
  <c r="X251" i="21"/>
  <c r="V251" i="21"/>
  <c r="AU250" i="21"/>
  <c r="AS250" i="21"/>
  <c r="AQ250" i="21"/>
  <c r="AO250" i="21"/>
  <c r="AM250" i="21"/>
  <c r="AK250" i="21"/>
  <c r="AI250" i="21"/>
  <c r="AD250" i="21"/>
  <c r="AB250" i="21"/>
  <c r="Z250" i="21"/>
  <c r="X250" i="21"/>
  <c r="V250" i="21"/>
  <c r="AU245" i="21"/>
  <c r="AS245" i="21"/>
  <c r="AQ245" i="21"/>
  <c r="AO245" i="21"/>
  <c r="AM245" i="21"/>
  <c r="AK245" i="21"/>
  <c r="AI245" i="21"/>
  <c r="AE245" i="21"/>
  <c r="AD245" i="21"/>
  <c r="AB245" i="21"/>
  <c r="Z245" i="21"/>
  <c r="X245" i="21"/>
  <c r="V245" i="21"/>
  <c r="AU244" i="21"/>
  <c r="AS244" i="21"/>
  <c r="AQ244" i="21"/>
  <c r="AO244" i="21"/>
  <c r="AM244" i="21"/>
  <c r="AK244" i="21"/>
  <c r="AI244" i="21"/>
  <c r="AD244" i="21"/>
  <c r="AB244" i="21"/>
  <c r="Z244" i="21"/>
  <c r="X244" i="21"/>
  <c r="V244" i="21"/>
  <c r="AE244" i="21" s="1"/>
  <c r="BC250" i="21"/>
  <c r="BC244" i="21"/>
  <c r="T239" i="21"/>
  <c r="T240" i="21"/>
  <c r="T241" i="21"/>
  <c r="T242" i="21"/>
  <c r="T243" i="21"/>
  <c r="T244" i="21"/>
  <c r="BA244" i="21" s="1"/>
  <c r="T245" i="21"/>
  <c r="AG245" i="21" s="1"/>
  <c r="T246" i="21"/>
  <c r="T247" i="21"/>
  <c r="T248" i="21"/>
  <c r="T249" i="21"/>
  <c r="T250" i="21"/>
  <c r="T251" i="21"/>
  <c r="AG251" i="21" s="1"/>
  <c r="T252" i="21"/>
  <c r="AG252" i="21" s="1"/>
  <c r="T253" i="21"/>
  <c r="T254" i="21"/>
  <c r="T255" i="21"/>
  <c r="T11" i="21"/>
  <c r="T12" i="21"/>
  <c r="T13" i="21"/>
  <c r="T14" i="21"/>
  <c r="T15" i="21"/>
  <c r="T16" i="21"/>
  <c r="T17" i="21"/>
  <c r="T18" i="21"/>
  <c r="T19" i="21"/>
  <c r="T20" i="21"/>
  <c r="T21" i="21"/>
  <c r="T22" i="21"/>
  <c r="T23" i="21"/>
  <c r="T24" i="21"/>
  <c r="T25" i="21"/>
  <c r="T26" i="21"/>
  <c r="T27" i="21"/>
  <c r="T28" i="21"/>
  <c r="T29" i="21"/>
  <c r="T30" i="21"/>
  <c r="T31" i="21"/>
  <c r="T32" i="21"/>
  <c r="T33" i="21"/>
  <c r="T34" i="21"/>
  <c r="T35" i="21"/>
  <c r="T36" i="21"/>
  <c r="T37" i="21"/>
  <c r="T38" i="21"/>
  <c r="T39" i="21"/>
  <c r="T40" i="21"/>
  <c r="T41" i="21"/>
  <c r="T42" i="21"/>
  <c r="T43" i="21"/>
  <c r="T44" i="21"/>
  <c r="T45" i="21"/>
  <c r="T46" i="21"/>
  <c r="T47" i="21"/>
  <c r="T48" i="21"/>
  <c r="T49" i="21"/>
  <c r="T50" i="21"/>
  <c r="T51" i="21"/>
  <c r="T52" i="21"/>
  <c r="T53" i="21"/>
  <c r="T54" i="21"/>
  <c r="T55" i="21"/>
  <c r="T56" i="21"/>
  <c r="T57" i="21"/>
  <c r="T58" i="21"/>
  <c r="T59" i="21"/>
  <c r="T60" i="21"/>
  <c r="T61" i="21"/>
  <c r="T62" i="21"/>
  <c r="T63" i="21"/>
  <c r="T64" i="21"/>
  <c r="T65" i="21"/>
  <c r="T66" i="21"/>
  <c r="T67" i="21"/>
  <c r="T68" i="21"/>
  <c r="T69" i="21"/>
  <c r="T70" i="21"/>
  <c r="T71" i="21"/>
  <c r="T72" i="21"/>
  <c r="T73" i="21"/>
  <c r="T74" i="21"/>
  <c r="T75" i="21"/>
  <c r="T76" i="21"/>
  <c r="T77" i="21"/>
  <c r="T78" i="21"/>
  <c r="T79" i="21"/>
  <c r="T80" i="21"/>
  <c r="T81" i="21"/>
  <c r="T82" i="21"/>
  <c r="T83" i="21"/>
  <c r="T84" i="21"/>
  <c r="T85" i="21"/>
  <c r="T86" i="21"/>
  <c r="T87" i="21"/>
  <c r="T88" i="21"/>
  <c r="T89" i="21"/>
  <c r="T90" i="21"/>
  <c r="T91" i="21"/>
  <c r="T92" i="21"/>
  <c r="T93" i="21"/>
  <c r="T94" i="21"/>
  <c r="T95" i="21"/>
  <c r="T96" i="21"/>
  <c r="T97" i="21"/>
  <c r="T98" i="21"/>
  <c r="T99" i="21"/>
  <c r="T100" i="21"/>
  <c r="T101" i="21"/>
  <c r="T102" i="21"/>
  <c r="T103" i="21"/>
  <c r="T104" i="21"/>
  <c r="T105" i="21"/>
  <c r="T106" i="21"/>
  <c r="T107" i="21"/>
  <c r="T108" i="21"/>
  <c r="T109" i="21"/>
  <c r="T110" i="21"/>
  <c r="T111" i="21"/>
  <c r="T112" i="21"/>
  <c r="T113" i="21"/>
  <c r="T114" i="21"/>
  <c r="T115" i="21"/>
  <c r="T116" i="21"/>
  <c r="T117" i="21"/>
  <c r="T118" i="21"/>
  <c r="T119" i="21"/>
  <c r="T120" i="21"/>
  <c r="T121" i="21"/>
  <c r="T122" i="21"/>
  <c r="T123" i="21"/>
  <c r="T124" i="21"/>
  <c r="T125" i="21"/>
  <c r="T126" i="21"/>
  <c r="T127" i="21"/>
  <c r="T128" i="21"/>
  <c r="T129" i="21"/>
  <c r="T130" i="21"/>
  <c r="T131" i="21"/>
  <c r="T132" i="21"/>
  <c r="T133" i="21"/>
  <c r="T134" i="21"/>
  <c r="T135" i="21"/>
  <c r="T136" i="21"/>
  <c r="T137" i="21"/>
  <c r="T138" i="21"/>
  <c r="T139" i="21"/>
  <c r="T140" i="21"/>
  <c r="T141" i="21"/>
  <c r="T142" i="21"/>
  <c r="T143" i="21"/>
  <c r="T144" i="21"/>
  <c r="T145" i="21"/>
  <c r="T146" i="21"/>
  <c r="T147" i="21"/>
  <c r="T148" i="21"/>
  <c r="T149" i="21"/>
  <c r="T150" i="21"/>
  <c r="T151" i="21"/>
  <c r="T152" i="21"/>
  <c r="T153" i="21"/>
  <c r="T154" i="21"/>
  <c r="T155" i="21"/>
  <c r="T156" i="21"/>
  <c r="T157" i="21"/>
  <c r="T158" i="21"/>
  <c r="T159" i="21"/>
  <c r="T160" i="21"/>
  <c r="T161" i="21"/>
  <c r="T162" i="21"/>
  <c r="T163" i="21"/>
  <c r="T164" i="21"/>
  <c r="T165" i="21"/>
  <c r="T166" i="21"/>
  <c r="T167" i="21"/>
  <c r="T168" i="21"/>
  <c r="T169" i="21"/>
  <c r="T170" i="21"/>
  <c r="T171" i="21"/>
  <c r="T172" i="21"/>
  <c r="T173" i="21"/>
  <c r="T174" i="21"/>
  <c r="T175" i="21"/>
  <c r="T176" i="21"/>
  <c r="T177" i="21"/>
  <c r="T178" i="21"/>
  <c r="T179" i="21"/>
  <c r="T180" i="21"/>
  <c r="T181" i="21"/>
  <c r="T182" i="21"/>
  <c r="T183" i="21"/>
  <c r="T184" i="21"/>
  <c r="T185" i="21"/>
  <c r="T186" i="21"/>
  <c r="T187" i="21"/>
  <c r="T188" i="21"/>
  <c r="T189" i="21"/>
  <c r="T190" i="21"/>
  <c r="T191" i="21"/>
  <c r="T192" i="21"/>
  <c r="T193" i="21"/>
  <c r="T194" i="21"/>
  <c r="T195" i="21"/>
  <c r="T196" i="21"/>
  <c r="T197" i="21"/>
  <c r="T198" i="21"/>
  <c r="T199" i="21"/>
  <c r="T200" i="21"/>
  <c r="T201" i="21"/>
  <c r="T202" i="21"/>
  <c r="T203" i="21"/>
  <c r="T204" i="21"/>
  <c r="T205" i="21"/>
  <c r="T206" i="21"/>
  <c r="T207" i="21"/>
  <c r="T208" i="21"/>
  <c r="T209" i="21"/>
  <c r="T210" i="21"/>
  <c r="T211" i="21"/>
  <c r="T212" i="21"/>
  <c r="T213" i="21"/>
  <c r="T214" i="21"/>
  <c r="T215" i="21"/>
  <c r="T216" i="21"/>
  <c r="T217" i="21"/>
  <c r="T218" i="21"/>
  <c r="T219" i="21"/>
  <c r="T220" i="21"/>
  <c r="T221" i="21"/>
  <c r="T222" i="21"/>
  <c r="T223" i="21"/>
  <c r="T224" i="21"/>
  <c r="T225" i="21"/>
  <c r="T226" i="21"/>
  <c r="T227" i="21"/>
  <c r="T228" i="21"/>
  <c r="T229" i="21"/>
  <c r="T230" i="21"/>
  <c r="T231" i="21"/>
  <c r="T232" i="21"/>
  <c r="T233" i="21"/>
  <c r="T234" i="21"/>
  <c r="T235" i="21"/>
  <c r="T236" i="21"/>
  <c r="T237" i="21"/>
  <c r="T238" i="21"/>
  <c r="BA238" i="21" s="1"/>
  <c r="T10" i="21"/>
  <c r="AV244" i="21" l="1"/>
  <c r="AW244" i="21" s="1"/>
  <c r="AF245" i="21"/>
  <c r="AV245" i="21"/>
  <c r="AW245" i="21" s="1"/>
  <c r="AV250" i="21"/>
  <c r="AW250" i="21" s="1"/>
  <c r="AV251" i="21"/>
  <c r="AW251" i="21" s="1"/>
  <c r="AF250" i="21"/>
  <c r="BA250" i="21"/>
  <c r="AE251" i="21"/>
  <c r="AE250" i="21"/>
  <c r="AG250" i="21"/>
  <c r="AF251" i="21"/>
  <c r="AF244" i="21"/>
  <c r="AG244" i="21"/>
  <c r="AV255" i="21"/>
  <c r="AW255" i="21" s="1"/>
  <c r="AT255" i="21"/>
  <c r="AR255" i="21"/>
  <c r="AN255" i="21"/>
  <c r="AO255" i="21" s="1"/>
  <c r="AP255" i="21" s="1"/>
  <c r="AM255" i="21"/>
  <c r="AK255" i="21"/>
  <c r="AI255" i="21"/>
  <c r="AD255" i="21"/>
  <c r="AB255" i="21"/>
  <c r="Z255" i="21"/>
  <c r="X255" i="21"/>
  <c r="V255" i="21"/>
  <c r="AV254" i="21"/>
  <c r="AW254" i="21" s="1"/>
  <c r="AT254" i="21"/>
  <c r="AR254" i="21"/>
  <c r="AO254" i="21"/>
  <c r="AP254" i="21" s="1"/>
  <c r="AN254" i="21"/>
  <c r="AM254" i="21"/>
  <c r="AK254" i="21"/>
  <c r="AI254" i="21"/>
  <c r="AD254" i="21"/>
  <c r="AB254" i="21"/>
  <c r="Z254" i="21"/>
  <c r="X254" i="21"/>
  <c r="V254" i="21"/>
  <c r="AE254" i="21" s="1"/>
  <c r="AV253" i="21"/>
  <c r="AW253" i="21" s="1"/>
  <c r="AT253" i="21"/>
  <c r="AR253" i="21"/>
  <c r="AN253" i="21"/>
  <c r="AO253" i="21" s="1"/>
  <c r="AP253" i="21" s="1"/>
  <c r="AM253" i="21"/>
  <c r="AK253" i="21"/>
  <c r="AI253" i="21"/>
  <c r="AD253" i="21"/>
  <c r="AB253" i="21"/>
  <c r="Z253" i="21"/>
  <c r="X253" i="21"/>
  <c r="V253" i="21"/>
  <c r="AE253" i="21" s="1"/>
  <c r="AV249" i="21"/>
  <c r="AW249" i="21" s="1"/>
  <c r="AT249" i="21"/>
  <c r="AR249" i="21"/>
  <c r="AN249" i="21"/>
  <c r="AO249" i="21" s="1"/>
  <c r="AP249" i="21" s="1"/>
  <c r="AM249" i="21"/>
  <c r="AK249" i="21"/>
  <c r="AI249" i="21"/>
  <c r="AD249" i="21"/>
  <c r="AB249" i="21"/>
  <c r="Z249" i="21"/>
  <c r="X249" i="21"/>
  <c r="V249" i="21"/>
  <c r="AE249" i="21" s="1"/>
  <c r="AV248" i="21"/>
  <c r="AW248" i="21" s="1"/>
  <c r="AT248" i="21"/>
  <c r="AR248" i="21"/>
  <c r="AN248" i="21"/>
  <c r="AO248" i="21" s="1"/>
  <c r="AP248" i="21" s="1"/>
  <c r="AM248" i="21"/>
  <c r="AK248" i="21"/>
  <c r="AI248" i="21"/>
  <c r="AD248" i="21"/>
  <c r="AB248" i="21"/>
  <c r="Z248" i="21"/>
  <c r="X248" i="21"/>
  <c r="V248" i="21"/>
  <c r="AV247" i="21"/>
  <c r="AW247" i="21" s="1"/>
  <c r="AT247" i="21"/>
  <c r="AR247" i="21"/>
  <c r="AN247" i="21"/>
  <c r="AO247" i="21" s="1"/>
  <c r="AP247" i="21" s="1"/>
  <c r="AM247" i="21"/>
  <c r="AK247" i="21"/>
  <c r="AI247" i="21"/>
  <c r="AD247" i="21"/>
  <c r="AB247" i="21"/>
  <c r="Z247" i="21"/>
  <c r="X247" i="21"/>
  <c r="V247" i="21"/>
  <c r="AV246" i="21"/>
  <c r="AW246" i="21" s="1"/>
  <c r="AT246" i="21"/>
  <c r="AR246" i="21"/>
  <c r="AN246" i="21"/>
  <c r="AO246" i="21" s="1"/>
  <c r="AP246" i="21" s="1"/>
  <c r="AM246" i="21"/>
  <c r="AK246" i="21"/>
  <c r="AI246" i="21"/>
  <c r="AD246" i="21"/>
  <c r="AB246" i="21"/>
  <c r="Z246" i="21"/>
  <c r="X246" i="21"/>
  <c r="V246" i="21"/>
  <c r="N244" i="21"/>
  <c r="O244" i="21" s="1"/>
  <c r="L250" i="21"/>
  <c r="K250" i="21" s="1"/>
  <c r="P250" i="21" s="1"/>
  <c r="Q250" i="21" s="1"/>
  <c r="D250" i="21"/>
  <c r="C250" i="21"/>
  <c r="L244" i="21"/>
  <c r="K244" i="21" s="1"/>
  <c r="D244" i="21"/>
  <c r="C244" i="21"/>
  <c r="N238" i="21"/>
  <c r="O238" i="21" s="1"/>
  <c r="AU238" i="21"/>
  <c r="AS238" i="21"/>
  <c r="AQ238" i="21"/>
  <c r="AO238" i="21"/>
  <c r="AM238" i="21"/>
  <c r="AK238" i="21"/>
  <c r="AI238" i="21"/>
  <c r="AV238" i="21" s="1"/>
  <c r="AW238" i="21" s="1"/>
  <c r="AF238" i="21"/>
  <c r="AD238" i="21"/>
  <c r="AB238" i="21"/>
  <c r="Z238" i="21"/>
  <c r="X238" i="21"/>
  <c r="V238" i="21"/>
  <c r="AG238" i="21"/>
  <c r="K238" i="21"/>
  <c r="BC238" i="21"/>
  <c r="V239" i="21"/>
  <c r="X239" i="21"/>
  <c r="Z239" i="21"/>
  <c r="AB239" i="21"/>
  <c r="AD239" i="21"/>
  <c r="AI239" i="21"/>
  <c r="AK239" i="21"/>
  <c r="AM239" i="21"/>
  <c r="AN239" i="21"/>
  <c r="AO239" i="21" s="1"/>
  <c r="AP239" i="21" s="1"/>
  <c r="AR239" i="21"/>
  <c r="AT239" i="21"/>
  <c r="AV239" i="21"/>
  <c r="AW239" i="21" s="1"/>
  <c r="V240" i="21"/>
  <c r="AE240" i="21" s="1"/>
  <c r="X240" i="21"/>
  <c r="Z240" i="21"/>
  <c r="AB240" i="21"/>
  <c r="AD240" i="21"/>
  <c r="AI240" i="21"/>
  <c r="AK240" i="21"/>
  <c r="AM240" i="21"/>
  <c r="AN240" i="21"/>
  <c r="AO240" i="21" s="1"/>
  <c r="AP240" i="21" s="1"/>
  <c r="AR240" i="21"/>
  <c r="AT240" i="21"/>
  <c r="AV240" i="21"/>
  <c r="AW240" i="21"/>
  <c r="V241" i="21"/>
  <c r="X241" i="21"/>
  <c r="Z241" i="21"/>
  <c r="AB241" i="21"/>
  <c r="AD241" i="21"/>
  <c r="AI241" i="21"/>
  <c r="AK241" i="21"/>
  <c r="AM241" i="21"/>
  <c r="AN241" i="21"/>
  <c r="AO241" i="21" s="1"/>
  <c r="AP241" i="21" s="1"/>
  <c r="AR241" i="21"/>
  <c r="AT241" i="21"/>
  <c r="AV241" i="21"/>
  <c r="AW241" i="21" s="1"/>
  <c r="V242" i="21"/>
  <c r="X242" i="21"/>
  <c r="Z242" i="21"/>
  <c r="AB242" i="21"/>
  <c r="AD242" i="21"/>
  <c r="AI242" i="21"/>
  <c r="AK242" i="21"/>
  <c r="AM242" i="21"/>
  <c r="AN242" i="21"/>
  <c r="AO242" i="21" s="1"/>
  <c r="AP242" i="21" s="1"/>
  <c r="AR242" i="21"/>
  <c r="AT242" i="21"/>
  <c r="AV242" i="21"/>
  <c r="AW242" i="21" s="1"/>
  <c r="V243" i="21"/>
  <c r="AE243" i="21" s="1"/>
  <c r="X243" i="21"/>
  <c r="Z243" i="21"/>
  <c r="AB243" i="21"/>
  <c r="AD243" i="21"/>
  <c r="AI243" i="21"/>
  <c r="AK243" i="21"/>
  <c r="AM243" i="21"/>
  <c r="AN243" i="21"/>
  <c r="AO243" i="21" s="1"/>
  <c r="AP243" i="21" s="1"/>
  <c r="AR243" i="21"/>
  <c r="AT243" i="21"/>
  <c r="AV243" i="21"/>
  <c r="AW243" i="21"/>
  <c r="L238" i="21"/>
  <c r="D238" i="21"/>
  <c r="C238" i="21"/>
  <c r="N220" i="21"/>
  <c r="O220" i="21" s="1"/>
  <c r="N226" i="21"/>
  <c r="N232" i="21"/>
  <c r="P232" i="21" s="1"/>
  <c r="K214" i="21"/>
  <c r="K220" i="21"/>
  <c r="K226" i="21"/>
  <c r="K232" i="21"/>
  <c r="AU232" i="21"/>
  <c r="AS232" i="21"/>
  <c r="AQ232" i="21"/>
  <c r="AO232" i="21"/>
  <c r="AM232" i="21"/>
  <c r="AK232" i="21"/>
  <c r="AI232" i="21"/>
  <c r="AU226" i="21"/>
  <c r="AS226" i="21"/>
  <c r="AQ226" i="21"/>
  <c r="AO226" i="21"/>
  <c r="AM226" i="21"/>
  <c r="AK226" i="21"/>
  <c r="AI226" i="21"/>
  <c r="AW223" i="21"/>
  <c r="AW227" i="21"/>
  <c r="AW230" i="21"/>
  <c r="AW234" i="21"/>
  <c r="AW237" i="21"/>
  <c r="BB232" i="21"/>
  <c r="BC232" i="21" s="1"/>
  <c r="BA232" i="21"/>
  <c r="BB226" i="21"/>
  <c r="BC226" i="21" s="1"/>
  <c r="BA226" i="21"/>
  <c r="BB220" i="21"/>
  <c r="BC220" i="21" s="1"/>
  <c r="BA220" i="21"/>
  <c r="AU220" i="21"/>
  <c r="AS220" i="21"/>
  <c r="AQ220" i="21"/>
  <c r="AO220" i="21"/>
  <c r="AV221" i="21"/>
  <c r="AW221" i="21" s="1"/>
  <c r="AV222" i="21"/>
  <c r="AW222" i="21" s="1"/>
  <c r="AV223" i="21"/>
  <c r="AV224" i="21"/>
  <c r="AW224" i="21" s="1"/>
  <c r="AV225" i="21"/>
  <c r="AW225" i="21" s="1"/>
  <c r="AV227" i="21"/>
  <c r="AV228" i="21"/>
  <c r="AW228" i="21" s="1"/>
  <c r="AV229" i="21"/>
  <c r="AW229" i="21" s="1"/>
  <c r="AV230" i="21"/>
  <c r="AV231" i="21"/>
  <c r="AW231" i="21" s="1"/>
  <c r="AV233" i="21"/>
  <c r="AW233" i="21" s="1"/>
  <c r="AV234" i="21"/>
  <c r="AV235" i="21"/>
  <c r="AW235" i="21" s="1"/>
  <c r="AV236" i="21"/>
  <c r="AW236" i="21" s="1"/>
  <c r="AV237" i="21"/>
  <c r="AT237" i="21"/>
  <c r="AR237" i="21"/>
  <c r="AN237" i="21"/>
  <c r="AO237" i="21" s="1"/>
  <c r="AP237" i="21" s="1"/>
  <c r="AM237" i="21"/>
  <c r="AK237" i="21"/>
  <c r="AI237" i="21"/>
  <c r="AD237" i="21"/>
  <c r="AB237" i="21"/>
  <c r="Z237" i="21"/>
  <c r="X237" i="21"/>
  <c r="V237" i="21"/>
  <c r="AE237" i="21" s="1"/>
  <c r="AT236" i="21"/>
  <c r="AR236" i="21"/>
  <c r="AO236" i="21"/>
  <c r="AP236" i="21" s="1"/>
  <c r="AN236" i="21"/>
  <c r="AM236" i="21"/>
  <c r="AK236" i="21"/>
  <c r="AI236" i="21"/>
  <c r="AD236" i="21"/>
  <c r="AB236" i="21"/>
  <c r="Z236" i="21"/>
  <c r="X236" i="21"/>
  <c r="V236" i="21"/>
  <c r="AE236" i="21" s="1"/>
  <c r="AT235" i="21"/>
  <c r="AR235" i="21"/>
  <c r="AN235" i="21"/>
  <c r="AO235" i="21" s="1"/>
  <c r="AP235" i="21" s="1"/>
  <c r="AM235" i="21"/>
  <c r="AK235" i="21"/>
  <c r="AI235" i="21"/>
  <c r="AD235" i="21"/>
  <c r="AB235" i="21"/>
  <c r="Z235" i="21"/>
  <c r="X235" i="21"/>
  <c r="V235" i="21"/>
  <c r="AT234" i="21"/>
  <c r="AR234" i="21"/>
  <c r="AN234" i="21"/>
  <c r="AO234" i="21" s="1"/>
  <c r="AP234" i="21" s="1"/>
  <c r="AM234" i="21"/>
  <c r="AK234" i="21"/>
  <c r="AI234" i="21"/>
  <c r="AD234" i="21"/>
  <c r="AB234" i="21"/>
  <c r="Z234" i="21"/>
  <c r="X234" i="21"/>
  <c r="V234" i="21"/>
  <c r="AT233" i="21"/>
  <c r="AR233" i="21"/>
  <c r="AN233" i="21"/>
  <c r="AO233" i="21" s="1"/>
  <c r="AP233" i="21" s="1"/>
  <c r="AM233" i="21"/>
  <c r="AK233" i="21"/>
  <c r="AI233" i="21"/>
  <c r="AD233" i="21"/>
  <c r="AB233" i="21"/>
  <c r="Z233" i="21"/>
  <c r="X233" i="21"/>
  <c r="V233" i="21"/>
  <c r="AD232" i="21"/>
  <c r="AB232" i="21"/>
  <c r="Z232" i="21"/>
  <c r="X232" i="21"/>
  <c r="V232" i="21"/>
  <c r="AE232" i="21" s="1"/>
  <c r="AG232" i="21"/>
  <c r="D232" i="21"/>
  <c r="C232" i="21"/>
  <c r="AT231" i="21"/>
  <c r="AR231" i="21"/>
  <c r="AN231" i="21"/>
  <c r="AO231" i="21" s="1"/>
  <c r="AP231" i="21" s="1"/>
  <c r="AM231" i="21"/>
  <c r="AK231" i="21"/>
  <c r="AI231" i="21"/>
  <c r="AD231" i="21"/>
  <c r="AB231" i="21"/>
  <c r="Z231" i="21"/>
  <c r="X231" i="21"/>
  <c r="V231" i="21"/>
  <c r="AT230" i="21"/>
  <c r="AR230" i="21"/>
  <c r="AN230" i="21"/>
  <c r="AO230" i="21" s="1"/>
  <c r="AP230" i="21" s="1"/>
  <c r="AM230" i="21"/>
  <c r="AK230" i="21"/>
  <c r="AI230" i="21"/>
  <c r="AD230" i="21"/>
  <c r="AB230" i="21"/>
  <c r="Z230" i="21"/>
  <c r="X230" i="21"/>
  <c r="V230" i="21"/>
  <c r="AT229" i="21"/>
  <c r="AR229" i="21"/>
  <c r="AN229" i="21"/>
  <c r="AO229" i="21" s="1"/>
  <c r="AP229" i="21" s="1"/>
  <c r="AM229" i="21"/>
  <c r="AK229" i="21"/>
  <c r="AI229" i="21"/>
  <c r="AD229" i="21"/>
  <c r="AB229" i="21"/>
  <c r="Z229" i="21"/>
  <c r="X229" i="21"/>
  <c r="V229" i="21"/>
  <c r="AT228" i="21"/>
  <c r="AR228" i="21"/>
  <c r="AN228" i="21"/>
  <c r="AO228" i="21" s="1"/>
  <c r="AP228" i="21" s="1"/>
  <c r="AM228" i="21"/>
  <c r="AK228" i="21"/>
  <c r="AI228" i="21"/>
  <c r="AD228" i="21"/>
  <c r="AB228" i="21"/>
  <c r="Z228" i="21"/>
  <c r="X228" i="21"/>
  <c r="V228" i="21"/>
  <c r="AT227" i="21"/>
  <c r="AR227" i="21"/>
  <c r="AN227" i="21"/>
  <c r="AO227" i="21" s="1"/>
  <c r="AP227" i="21" s="1"/>
  <c r="AM227" i="21"/>
  <c r="AK227" i="21"/>
  <c r="AI227" i="21"/>
  <c r="AD227" i="21"/>
  <c r="AB227" i="21"/>
  <c r="Z227" i="21"/>
  <c r="X227" i="21"/>
  <c r="V227" i="21"/>
  <c r="AD226" i="21"/>
  <c r="AB226" i="21"/>
  <c r="Z226" i="21"/>
  <c r="X226" i="21"/>
  <c r="V226" i="21"/>
  <c r="AF226" i="21"/>
  <c r="D226" i="21"/>
  <c r="C226" i="21"/>
  <c r="AT225" i="21"/>
  <c r="AR225" i="21"/>
  <c r="AN225" i="21"/>
  <c r="AO225" i="21" s="1"/>
  <c r="AP225" i="21" s="1"/>
  <c r="AM225" i="21"/>
  <c r="AK225" i="21"/>
  <c r="AI225" i="21"/>
  <c r="AD225" i="21"/>
  <c r="AB225" i="21"/>
  <c r="Z225" i="21"/>
  <c r="X225" i="21"/>
  <c r="V225" i="21"/>
  <c r="AT224" i="21"/>
  <c r="AR224" i="21"/>
  <c r="AN224" i="21"/>
  <c r="AO224" i="21" s="1"/>
  <c r="AP224" i="21" s="1"/>
  <c r="AM224" i="21"/>
  <c r="AK224" i="21"/>
  <c r="AI224" i="21"/>
  <c r="AD224" i="21"/>
  <c r="AB224" i="21"/>
  <c r="Z224" i="21"/>
  <c r="AE224" i="21" s="1"/>
  <c r="X224" i="21"/>
  <c r="V224" i="21"/>
  <c r="AT223" i="21"/>
  <c r="AR223" i="21"/>
  <c r="AN223" i="21"/>
  <c r="AO223" i="21" s="1"/>
  <c r="AP223" i="21" s="1"/>
  <c r="AM223" i="21"/>
  <c r="AK223" i="21"/>
  <c r="AI223" i="21"/>
  <c r="AD223" i="21"/>
  <c r="AB223" i="21"/>
  <c r="Z223" i="21"/>
  <c r="X223" i="21"/>
  <c r="V223" i="21"/>
  <c r="AT222" i="21"/>
  <c r="AR222" i="21"/>
  <c r="AN222" i="21"/>
  <c r="AO222" i="21" s="1"/>
  <c r="AP222" i="21" s="1"/>
  <c r="AM222" i="21"/>
  <c r="AK222" i="21"/>
  <c r="AI222" i="21"/>
  <c r="AD222" i="21"/>
  <c r="AB222" i="21"/>
  <c r="Z222" i="21"/>
  <c r="X222" i="21"/>
  <c r="V222" i="21"/>
  <c r="AT221" i="21"/>
  <c r="AR221" i="21"/>
  <c r="AN221" i="21"/>
  <c r="AO221" i="21" s="1"/>
  <c r="AP221" i="21" s="1"/>
  <c r="AM221" i="21"/>
  <c r="AK221" i="21"/>
  <c r="AI221" i="21"/>
  <c r="AD221" i="21"/>
  <c r="AB221" i="21"/>
  <c r="Z221" i="21"/>
  <c r="X221" i="21"/>
  <c r="V221" i="21"/>
  <c r="AE221" i="21" s="1"/>
  <c r="AM220" i="21"/>
  <c r="AK220" i="21"/>
  <c r="AI220" i="21"/>
  <c r="AG220" i="21"/>
  <c r="AD220" i="21"/>
  <c r="AB220" i="21"/>
  <c r="Z220" i="21"/>
  <c r="X220" i="21"/>
  <c r="V220" i="21"/>
  <c r="AE220" i="21" s="1"/>
  <c r="D220" i="21"/>
  <c r="C220" i="21"/>
  <c r="AU147" i="21"/>
  <c r="AS147" i="21"/>
  <c r="AQ147" i="21"/>
  <c r="AO147" i="21"/>
  <c r="AM147" i="21"/>
  <c r="AK147" i="21"/>
  <c r="AI147" i="21"/>
  <c r="AD147" i="21"/>
  <c r="AB147" i="21"/>
  <c r="Z147" i="21"/>
  <c r="X147" i="21"/>
  <c r="V147" i="21"/>
  <c r="AU146" i="21"/>
  <c r="AS146" i="21"/>
  <c r="AQ146" i="21"/>
  <c r="AO146" i="21"/>
  <c r="AM146" i="21"/>
  <c r="AK146" i="21"/>
  <c r="AI146" i="21"/>
  <c r="AD146" i="21"/>
  <c r="AB146" i="21"/>
  <c r="Z146" i="21"/>
  <c r="X146" i="21"/>
  <c r="V146" i="21"/>
  <c r="AU145" i="21"/>
  <c r="AS145" i="21"/>
  <c r="AQ145" i="21"/>
  <c r="AO145" i="21"/>
  <c r="AM145" i="21"/>
  <c r="AK145" i="21"/>
  <c r="AI145" i="21"/>
  <c r="AD145" i="21"/>
  <c r="AB145" i="21"/>
  <c r="Z145" i="21"/>
  <c r="X145" i="21"/>
  <c r="V145" i="21"/>
  <c r="AU144" i="21"/>
  <c r="AS144" i="21"/>
  <c r="AQ144" i="21"/>
  <c r="AO144" i="21"/>
  <c r="AM144" i="21"/>
  <c r="AK144" i="21"/>
  <c r="AI144" i="21"/>
  <c r="AD144" i="21"/>
  <c r="AB144" i="21"/>
  <c r="Z144" i="21"/>
  <c r="X144" i="21"/>
  <c r="V144" i="21"/>
  <c r="AU143" i="21"/>
  <c r="AS143" i="21"/>
  <c r="AQ143" i="21"/>
  <c r="AO143" i="21"/>
  <c r="AM143" i="21"/>
  <c r="AK143" i="21"/>
  <c r="AI143" i="21"/>
  <c r="AD143" i="21"/>
  <c r="AB143" i="21"/>
  <c r="Z143" i="21"/>
  <c r="X143" i="21"/>
  <c r="V143" i="21"/>
  <c r="AU142" i="21"/>
  <c r="AS142" i="21"/>
  <c r="AQ142" i="21"/>
  <c r="AO142" i="21"/>
  <c r="AM142" i="21"/>
  <c r="AK142" i="21"/>
  <c r="AI142" i="21"/>
  <c r="AD142" i="21"/>
  <c r="AB142" i="21"/>
  <c r="Z142" i="21"/>
  <c r="X142" i="21"/>
  <c r="V142" i="21"/>
  <c r="AG142" i="21"/>
  <c r="AU95" i="21"/>
  <c r="AS95" i="21"/>
  <c r="AQ95" i="21"/>
  <c r="AO95" i="21"/>
  <c r="AM95" i="21"/>
  <c r="AK95" i="21"/>
  <c r="AI95" i="21"/>
  <c r="AD95" i="21"/>
  <c r="AU94" i="21"/>
  <c r="AS94" i="21"/>
  <c r="AQ94" i="21"/>
  <c r="AO94" i="21"/>
  <c r="AM94" i="21"/>
  <c r="AK94" i="21"/>
  <c r="AI94" i="21"/>
  <c r="AD94" i="21"/>
  <c r="AU96" i="21"/>
  <c r="AS96" i="21"/>
  <c r="AQ96" i="21"/>
  <c r="AO96" i="21"/>
  <c r="AM96" i="21"/>
  <c r="AK96" i="21"/>
  <c r="AI96" i="21"/>
  <c r="AD96" i="21"/>
  <c r="AB96" i="21"/>
  <c r="Z96" i="21"/>
  <c r="X96" i="21"/>
  <c r="V96" i="21"/>
  <c r="AB94" i="21"/>
  <c r="Z94" i="21"/>
  <c r="X94" i="21"/>
  <c r="V94" i="21"/>
  <c r="BB214" i="21"/>
  <c r="BC214" i="21" s="1"/>
  <c r="BB208" i="21"/>
  <c r="BC208" i="21" s="1"/>
  <c r="BB202" i="21"/>
  <c r="BC202" i="21" s="1"/>
  <c r="BB196" i="21"/>
  <c r="BC196" i="21" s="1"/>
  <c r="BB190" i="21"/>
  <c r="BC190" i="21" s="1"/>
  <c r="BB184" i="21"/>
  <c r="BC184" i="21" s="1"/>
  <c r="BB178" i="21"/>
  <c r="BC178" i="21" s="1"/>
  <c r="BB166" i="21"/>
  <c r="BC166" i="21" s="1"/>
  <c r="BB172" i="21"/>
  <c r="BC172" i="21" s="1"/>
  <c r="BB160" i="21"/>
  <c r="BC160" i="21" s="1"/>
  <c r="BB154" i="21"/>
  <c r="BC154" i="21" s="1"/>
  <c r="BB148" i="21"/>
  <c r="BC148" i="21" s="1"/>
  <c r="BB142" i="21"/>
  <c r="BC142" i="21" s="1"/>
  <c r="BB136" i="21"/>
  <c r="BB130" i="21"/>
  <c r="BB118" i="21"/>
  <c r="BC118" i="21" s="1"/>
  <c r="BB112" i="21"/>
  <c r="BC112" i="21" s="1"/>
  <c r="BB100" i="21"/>
  <c r="BC100" i="21" s="1"/>
  <c r="BB94" i="21"/>
  <c r="BC94" i="21" s="1"/>
  <c r="BB88" i="21"/>
  <c r="BC88" i="21" s="1"/>
  <c r="BB82" i="21"/>
  <c r="BC82" i="21" s="1"/>
  <c r="BB76" i="21"/>
  <c r="BC76" i="21" s="1"/>
  <c r="BB70" i="21"/>
  <c r="BC70" i="21" s="1"/>
  <c r="BB46" i="21"/>
  <c r="BC46" i="21" s="1"/>
  <c r="N112" i="21"/>
  <c r="N118" i="21"/>
  <c r="N124" i="21"/>
  <c r="N130" i="21"/>
  <c r="N136" i="21"/>
  <c r="N142" i="21"/>
  <c r="N148" i="21"/>
  <c r="N154" i="21"/>
  <c r="N160" i="21"/>
  <c r="N166" i="21"/>
  <c r="N172" i="21"/>
  <c r="N178" i="21"/>
  <c r="N184" i="21"/>
  <c r="N190" i="21"/>
  <c r="N196" i="21"/>
  <c r="N202" i="21"/>
  <c r="N208" i="21"/>
  <c r="N214" i="21"/>
  <c r="N16" i="21"/>
  <c r="N22" i="21"/>
  <c r="N28" i="21"/>
  <c r="N34" i="21"/>
  <c r="N40" i="21"/>
  <c r="N46" i="21"/>
  <c r="N52" i="21"/>
  <c r="N58" i="21"/>
  <c r="N64" i="21"/>
  <c r="N70" i="21"/>
  <c r="N76" i="21"/>
  <c r="N82" i="21"/>
  <c r="N88" i="21"/>
  <c r="N94" i="21"/>
  <c r="N100" i="21"/>
  <c r="N106" i="21"/>
  <c r="N10" i="21"/>
  <c r="O28" i="21"/>
  <c r="O34" i="21"/>
  <c r="O40" i="21"/>
  <c r="O46" i="21"/>
  <c r="O52" i="21"/>
  <c r="O58" i="21"/>
  <c r="O64" i="21"/>
  <c r="O70" i="21"/>
  <c r="O76" i="21"/>
  <c r="O82" i="21"/>
  <c r="O88" i="21"/>
  <c r="O94" i="21"/>
  <c r="O100" i="21"/>
  <c r="O106" i="21"/>
  <c r="O112" i="21"/>
  <c r="O118" i="21"/>
  <c r="O124" i="21"/>
  <c r="O130" i="21"/>
  <c r="O136" i="21"/>
  <c r="O142" i="21"/>
  <c r="O148" i="21"/>
  <c r="O154" i="21"/>
  <c r="O160" i="21"/>
  <c r="O166" i="21"/>
  <c r="O172" i="21"/>
  <c r="O178" i="21"/>
  <c r="O184" i="21"/>
  <c r="O190" i="21"/>
  <c r="O196" i="21"/>
  <c r="O202" i="21"/>
  <c r="O208" i="21"/>
  <c r="O214" i="21"/>
  <c r="O16" i="21"/>
  <c r="O22" i="21"/>
  <c r="O10" i="21"/>
  <c r="K16" i="21"/>
  <c r="K22" i="21"/>
  <c r="K28" i="21"/>
  <c r="K34" i="21"/>
  <c r="K40" i="21"/>
  <c r="K46" i="21"/>
  <c r="K52" i="21"/>
  <c r="K58" i="21"/>
  <c r="K64" i="21"/>
  <c r="K70" i="21"/>
  <c r="K76" i="21"/>
  <c r="K82" i="21"/>
  <c r="K88" i="21"/>
  <c r="K94" i="21"/>
  <c r="K100" i="21"/>
  <c r="K106" i="21"/>
  <c r="K112" i="21"/>
  <c r="K118" i="21"/>
  <c r="K124" i="21"/>
  <c r="K130" i="21"/>
  <c r="K136" i="21"/>
  <c r="K142" i="21"/>
  <c r="K148" i="21"/>
  <c r="K154" i="21"/>
  <c r="K160" i="21"/>
  <c r="K166" i="21"/>
  <c r="K172" i="21"/>
  <c r="K178" i="21"/>
  <c r="K184" i="21"/>
  <c r="K190" i="21"/>
  <c r="K196" i="21"/>
  <c r="K202" i="21"/>
  <c r="K208" i="21"/>
  <c r="K10" i="21"/>
  <c r="AE226" i="21" l="1"/>
  <c r="AE230" i="21"/>
  <c r="AE239" i="21"/>
  <c r="AE227" i="21"/>
  <c r="P226" i="21"/>
  <c r="Q226" i="21" s="1"/>
  <c r="AE235" i="21"/>
  <c r="AE238" i="21"/>
  <c r="P238" i="21"/>
  <c r="Q238" i="21" s="1"/>
  <c r="AE233" i="21"/>
  <c r="AF233" i="21" s="1"/>
  <c r="AF234" i="21" s="1"/>
  <c r="AF235" i="21" s="1"/>
  <c r="AF236" i="21" s="1"/>
  <c r="AF237" i="21" s="1"/>
  <c r="AE234" i="21"/>
  <c r="AE246" i="21"/>
  <c r="AF246" i="21" s="1"/>
  <c r="AE247" i="21"/>
  <c r="AE248" i="21"/>
  <c r="AV226" i="21"/>
  <c r="AW226" i="21" s="1"/>
  <c r="AE96" i="21"/>
  <c r="AE255" i="21"/>
  <c r="AE242" i="21"/>
  <c r="AE241" i="21"/>
  <c r="AF221" i="21"/>
  <c r="AG221" i="21" s="1"/>
  <c r="AF253" i="21"/>
  <c r="AF254" i="21" s="1"/>
  <c r="AF255" i="21" s="1"/>
  <c r="AG246" i="21"/>
  <c r="P244" i="21"/>
  <c r="Q244" i="21" s="1"/>
  <c r="AV220" i="21"/>
  <c r="AW220" i="21" s="1"/>
  <c r="AV232" i="21"/>
  <c r="AW232" i="21" s="1"/>
  <c r="O232" i="21"/>
  <c r="Q232" i="21"/>
  <c r="P220" i="21"/>
  <c r="Q220" i="21" s="1"/>
  <c r="AE228" i="21"/>
  <c r="AF220" i="21"/>
  <c r="AE223" i="21"/>
  <c r="AG226" i="21"/>
  <c r="AE229" i="21"/>
  <c r="AE231" i="21"/>
  <c r="AE222" i="21"/>
  <c r="AE225" i="21"/>
  <c r="P142" i="21"/>
  <c r="Q142" i="21" s="1"/>
  <c r="AV146" i="21"/>
  <c r="AW146" i="21" s="1"/>
  <c r="AF232" i="21"/>
  <c r="AE147" i="21"/>
  <c r="AV96" i="21"/>
  <c r="AW96" i="21" s="1"/>
  <c r="AE143" i="21"/>
  <c r="AF143" i="21" s="1"/>
  <c r="AF144" i="21" s="1"/>
  <c r="AE94" i="21"/>
  <c r="AE145" i="21"/>
  <c r="AV143" i="21"/>
  <c r="AW143" i="21" s="1"/>
  <c r="AE146" i="21"/>
  <c r="AV144" i="21"/>
  <c r="AW144" i="21" s="1"/>
  <c r="AV145" i="21"/>
  <c r="AW145" i="21" s="1"/>
  <c r="AV147" i="21"/>
  <c r="AW147" i="21" s="1"/>
  <c r="AE142" i="21"/>
  <c r="AV95" i="21"/>
  <c r="AW95" i="21" s="1"/>
  <c r="AE144" i="21"/>
  <c r="AV94" i="21"/>
  <c r="AW94" i="21" s="1"/>
  <c r="AV142" i="21"/>
  <c r="AW142" i="21" s="1"/>
  <c r="AF142" i="21"/>
  <c r="AU219" i="21"/>
  <c r="AS219" i="21"/>
  <c r="AQ219" i="21"/>
  <c r="AO219" i="21"/>
  <c r="AM219" i="21"/>
  <c r="AK219" i="21"/>
  <c r="AI219" i="21"/>
  <c r="AD219" i="21"/>
  <c r="AB219" i="21"/>
  <c r="Z219" i="21"/>
  <c r="X219" i="21"/>
  <c r="V219" i="21"/>
  <c r="AU218" i="21"/>
  <c r="AS218" i="21"/>
  <c r="AQ218" i="21"/>
  <c r="AO218" i="21"/>
  <c r="AM218" i="21"/>
  <c r="AK218" i="21"/>
  <c r="AI218" i="21"/>
  <c r="AD218" i="21"/>
  <c r="AB218" i="21"/>
  <c r="Z218" i="21"/>
  <c r="X218" i="21"/>
  <c r="V218" i="21"/>
  <c r="AU217" i="21"/>
  <c r="AS217" i="21"/>
  <c r="AQ217" i="21"/>
  <c r="AO217" i="21"/>
  <c r="AM217" i="21"/>
  <c r="AK217" i="21"/>
  <c r="AI217" i="21"/>
  <c r="AD217" i="21"/>
  <c r="AB217" i="21"/>
  <c r="Z217" i="21"/>
  <c r="X217" i="21"/>
  <c r="V217" i="21"/>
  <c r="AU216" i="21"/>
  <c r="AS216" i="21"/>
  <c r="AQ216" i="21"/>
  <c r="AO216" i="21"/>
  <c r="AM216" i="21"/>
  <c r="AK216" i="21"/>
  <c r="AI216" i="21"/>
  <c r="AD216" i="21"/>
  <c r="AB216" i="21"/>
  <c r="Z216" i="21"/>
  <c r="X216" i="21"/>
  <c r="V216" i="21"/>
  <c r="AU215" i="21"/>
  <c r="AS215" i="21"/>
  <c r="AQ215" i="21"/>
  <c r="AO215" i="21"/>
  <c r="AM215" i="21"/>
  <c r="AK215" i="21"/>
  <c r="AI215" i="21"/>
  <c r="AD215" i="21"/>
  <c r="AB215" i="21"/>
  <c r="Z215" i="21"/>
  <c r="X215" i="21"/>
  <c r="V215" i="21"/>
  <c r="AU214" i="21"/>
  <c r="AS214" i="21"/>
  <c r="AQ214" i="21"/>
  <c r="AO214" i="21"/>
  <c r="AM214" i="21"/>
  <c r="AK214" i="21"/>
  <c r="AI214" i="21"/>
  <c r="AD214" i="21"/>
  <c r="AB214" i="21"/>
  <c r="Z214" i="21"/>
  <c r="X214" i="21"/>
  <c r="V214" i="21"/>
  <c r="BA214" i="21"/>
  <c r="P214" i="21"/>
  <c r="Q214" i="21" s="1"/>
  <c r="D214" i="21"/>
  <c r="C214" i="21"/>
  <c r="AU213" i="21"/>
  <c r="AS213" i="21"/>
  <c r="AQ213" i="21"/>
  <c r="AO213" i="21"/>
  <c r="AM213" i="21"/>
  <c r="AK213" i="21"/>
  <c r="AI213" i="21"/>
  <c r="AD213" i="21"/>
  <c r="AB213" i="21"/>
  <c r="Z213" i="21"/>
  <c r="X213" i="21"/>
  <c r="V213" i="21"/>
  <c r="AU212" i="21"/>
  <c r="AS212" i="21"/>
  <c r="AQ212" i="21"/>
  <c r="AO212" i="21"/>
  <c r="AM212" i="21"/>
  <c r="AK212" i="21"/>
  <c r="AI212" i="21"/>
  <c r="AD212" i="21"/>
  <c r="AB212" i="21"/>
  <c r="Z212" i="21"/>
  <c r="X212" i="21"/>
  <c r="V212" i="21"/>
  <c r="AU211" i="21"/>
  <c r="AS211" i="21"/>
  <c r="AQ211" i="21"/>
  <c r="AO211" i="21"/>
  <c r="AM211" i="21"/>
  <c r="AK211" i="21"/>
  <c r="AI211" i="21"/>
  <c r="AD211" i="21"/>
  <c r="AB211" i="21"/>
  <c r="Z211" i="21"/>
  <c r="X211" i="21"/>
  <c r="V211" i="21"/>
  <c r="AU210" i="21"/>
  <c r="AS210" i="21"/>
  <c r="AQ210" i="21"/>
  <c r="AO210" i="21"/>
  <c r="AM210" i="21"/>
  <c r="AK210" i="21"/>
  <c r="AI210" i="21"/>
  <c r="AD210" i="21"/>
  <c r="AB210" i="21"/>
  <c r="Z210" i="21"/>
  <c r="X210" i="21"/>
  <c r="V210" i="21"/>
  <c r="AU209" i="21"/>
  <c r="AS209" i="21"/>
  <c r="AQ209" i="21"/>
  <c r="AO209" i="21"/>
  <c r="AM209" i="21"/>
  <c r="AK209" i="21"/>
  <c r="AI209" i="21"/>
  <c r="AD209" i="21"/>
  <c r="AB209" i="21"/>
  <c r="Z209" i="21"/>
  <c r="X209" i="21"/>
  <c r="V209" i="21"/>
  <c r="AU208" i="21"/>
  <c r="AS208" i="21"/>
  <c r="AQ208" i="21"/>
  <c r="AO208" i="21"/>
  <c r="AM208" i="21"/>
  <c r="AK208" i="21"/>
  <c r="AI208" i="21"/>
  <c r="AD208" i="21"/>
  <c r="AB208" i="21"/>
  <c r="Z208" i="21"/>
  <c r="X208" i="21"/>
  <c r="V208" i="21"/>
  <c r="BA208" i="21"/>
  <c r="D208" i="21"/>
  <c r="C208" i="21"/>
  <c r="AU207" i="21"/>
  <c r="AS207" i="21"/>
  <c r="AQ207" i="21"/>
  <c r="AO207" i="21"/>
  <c r="AM207" i="21"/>
  <c r="AK207" i="21"/>
  <c r="AI207" i="21"/>
  <c r="AD207" i="21"/>
  <c r="AB207" i="21"/>
  <c r="Z207" i="21"/>
  <c r="X207" i="21"/>
  <c r="V207" i="21"/>
  <c r="AU206" i="21"/>
  <c r="AS206" i="21"/>
  <c r="AQ206" i="21"/>
  <c r="AO206" i="21"/>
  <c r="AM206" i="21"/>
  <c r="AK206" i="21"/>
  <c r="AI206" i="21"/>
  <c r="AD206" i="21"/>
  <c r="AB206" i="21"/>
  <c r="Z206" i="21"/>
  <c r="X206" i="21"/>
  <c r="V206" i="21"/>
  <c r="AU205" i="21"/>
  <c r="AS205" i="21"/>
  <c r="AQ205" i="21"/>
  <c r="AO205" i="21"/>
  <c r="AM205" i="21"/>
  <c r="AK205" i="21"/>
  <c r="AI205" i="21"/>
  <c r="AD205" i="21"/>
  <c r="AB205" i="21"/>
  <c r="Z205" i="21"/>
  <c r="X205" i="21"/>
  <c r="V205" i="21"/>
  <c r="AU204" i="21"/>
  <c r="AS204" i="21"/>
  <c r="AQ204" i="21"/>
  <c r="AO204" i="21"/>
  <c r="AM204" i="21"/>
  <c r="AK204" i="21"/>
  <c r="AI204" i="21"/>
  <c r="AD204" i="21"/>
  <c r="AB204" i="21"/>
  <c r="Z204" i="21"/>
  <c r="X204" i="21"/>
  <c r="V204" i="21"/>
  <c r="AU203" i="21"/>
  <c r="AS203" i="21"/>
  <c r="AQ203" i="21"/>
  <c r="AO203" i="21"/>
  <c r="AM203" i="21"/>
  <c r="AK203" i="21"/>
  <c r="AI203" i="21"/>
  <c r="AD203" i="21"/>
  <c r="AB203" i="21"/>
  <c r="Z203" i="21"/>
  <c r="X203" i="21"/>
  <c r="V203" i="21"/>
  <c r="AU202" i="21"/>
  <c r="AS202" i="21"/>
  <c r="AQ202" i="21"/>
  <c r="AO202" i="21"/>
  <c r="AM202" i="21"/>
  <c r="AK202" i="21"/>
  <c r="AI202" i="21"/>
  <c r="AD202" i="21"/>
  <c r="AB202" i="21"/>
  <c r="Z202" i="21"/>
  <c r="X202" i="21"/>
  <c r="V202" i="21"/>
  <c r="D202" i="21"/>
  <c r="C202" i="21"/>
  <c r="AU201" i="21"/>
  <c r="AS201" i="21"/>
  <c r="AQ201" i="21"/>
  <c r="AO201" i="21"/>
  <c r="AM201" i="21"/>
  <c r="AK201" i="21"/>
  <c r="AI201" i="21"/>
  <c r="AD201" i="21"/>
  <c r="AB201" i="21"/>
  <c r="Z201" i="21"/>
  <c r="X201" i="21"/>
  <c r="V201" i="21"/>
  <c r="AU200" i="21"/>
  <c r="AS200" i="21"/>
  <c r="AQ200" i="21"/>
  <c r="AO200" i="21"/>
  <c r="AM200" i="21"/>
  <c r="AK200" i="21"/>
  <c r="AI200" i="21"/>
  <c r="AD200" i="21"/>
  <c r="AB200" i="21"/>
  <c r="Z200" i="21"/>
  <c r="X200" i="21"/>
  <c r="V200" i="21"/>
  <c r="AU199" i="21"/>
  <c r="AS199" i="21"/>
  <c r="AQ199" i="21"/>
  <c r="AO199" i="21"/>
  <c r="AM199" i="21"/>
  <c r="AK199" i="21"/>
  <c r="AI199" i="21"/>
  <c r="AD199" i="21"/>
  <c r="AB199" i="21"/>
  <c r="Z199" i="21"/>
  <c r="X199" i="21"/>
  <c r="V199" i="21"/>
  <c r="AU198" i="21"/>
  <c r="AS198" i="21"/>
  <c r="AQ198" i="21"/>
  <c r="AO198" i="21"/>
  <c r="AM198" i="21"/>
  <c r="AK198" i="21"/>
  <c r="AI198" i="21"/>
  <c r="AD198" i="21"/>
  <c r="AB198" i="21"/>
  <c r="Z198" i="21"/>
  <c r="X198" i="21"/>
  <c r="V198" i="21"/>
  <c r="AU197" i="21"/>
  <c r="AS197" i="21"/>
  <c r="AQ197" i="21"/>
  <c r="AO197" i="21"/>
  <c r="AM197" i="21"/>
  <c r="AK197" i="21"/>
  <c r="AI197" i="21"/>
  <c r="AD197" i="21"/>
  <c r="AB197" i="21"/>
  <c r="Z197" i="21"/>
  <c r="X197" i="21"/>
  <c r="V197" i="21"/>
  <c r="AU196" i="21"/>
  <c r="AS196" i="21"/>
  <c r="AQ196" i="21"/>
  <c r="AO196" i="21"/>
  <c r="AM196" i="21"/>
  <c r="AK196" i="21"/>
  <c r="AI196" i="21"/>
  <c r="AD196" i="21"/>
  <c r="AB196" i="21"/>
  <c r="Z196" i="21"/>
  <c r="X196" i="21"/>
  <c r="V196" i="21"/>
  <c r="BA196" i="21"/>
  <c r="P196" i="21"/>
  <c r="Q196" i="21" s="1"/>
  <c r="D196" i="21"/>
  <c r="C196" i="21"/>
  <c r="AU195" i="21"/>
  <c r="AS195" i="21"/>
  <c r="AQ195" i="21"/>
  <c r="AO195" i="21"/>
  <c r="AM195" i="21"/>
  <c r="AK195" i="21"/>
  <c r="AI195" i="21"/>
  <c r="AD195" i="21"/>
  <c r="AB195" i="21"/>
  <c r="Z195" i="21"/>
  <c r="X195" i="21"/>
  <c r="V195" i="21"/>
  <c r="AU194" i="21"/>
  <c r="AS194" i="21"/>
  <c r="AQ194" i="21"/>
  <c r="AO194" i="21"/>
  <c r="AM194" i="21"/>
  <c r="AK194" i="21"/>
  <c r="AI194" i="21"/>
  <c r="AD194" i="21"/>
  <c r="AB194" i="21"/>
  <c r="Z194" i="21"/>
  <c r="X194" i="21"/>
  <c r="V194" i="21"/>
  <c r="AU193" i="21"/>
  <c r="AS193" i="21"/>
  <c r="AQ193" i="21"/>
  <c r="AO193" i="21"/>
  <c r="AM193" i="21"/>
  <c r="AK193" i="21"/>
  <c r="AI193" i="21"/>
  <c r="AD193" i="21"/>
  <c r="AB193" i="21"/>
  <c r="Z193" i="21"/>
  <c r="X193" i="21"/>
  <c r="V193" i="21"/>
  <c r="AU192" i="21"/>
  <c r="AS192" i="21"/>
  <c r="AQ192" i="21"/>
  <c r="AO192" i="21"/>
  <c r="AM192" i="21"/>
  <c r="AK192" i="21"/>
  <c r="AI192" i="21"/>
  <c r="AD192" i="21"/>
  <c r="AB192" i="21"/>
  <c r="Z192" i="21"/>
  <c r="X192" i="21"/>
  <c r="V192" i="21"/>
  <c r="AU191" i="21"/>
  <c r="AS191" i="21"/>
  <c r="AQ191" i="21"/>
  <c r="AO191" i="21"/>
  <c r="AM191" i="21"/>
  <c r="AK191" i="21"/>
  <c r="AI191" i="21"/>
  <c r="AD191" i="21"/>
  <c r="AB191" i="21"/>
  <c r="Z191" i="21"/>
  <c r="X191" i="21"/>
  <c r="V191" i="21"/>
  <c r="AU190" i="21"/>
  <c r="AS190" i="21"/>
  <c r="AQ190" i="21"/>
  <c r="AO190" i="21"/>
  <c r="AM190" i="21"/>
  <c r="AK190" i="21"/>
  <c r="AI190" i="21"/>
  <c r="AD190" i="21"/>
  <c r="AB190" i="21"/>
  <c r="Z190" i="21"/>
  <c r="X190" i="21"/>
  <c r="V190" i="21"/>
  <c r="BA190" i="21"/>
  <c r="D190" i="21"/>
  <c r="C190" i="21"/>
  <c r="AU189" i="21"/>
  <c r="AS189" i="21"/>
  <c r="AQ189" i="21"/>
  <c r="AO189" i="21"/>
  <c r="AM189" i="21"/>
  <c r="AK189" i="21"/>
  <c r="AI189" i="21"/>
  <c r="AD189" i="21"/>
  <c r="AB189" i="21"/>
  <c r="Z189" i="21"/>
  <c r="X189" i="21"/>
  <c r="V189" i="21"/>
  <c r="AU188" i="21"/>
  <c r="AS188" i="21"/>
  <c r="AQ188" i="21"/>
  <c r="AO188" i="21"/>
  <c r="AM188" i="21"/>
  <c r="AK188" i="21"/>
  <c r="AI188" i="21"/>
  <c r="AD188" i="21"/>
  <c r="AB188" i="21"/>
  <c r="Z188" i="21"/>
  <c r="X188" i="21"/>
  <c r="AE188" i="21" s="1"/>
  <c r="V188" i="21"/>
  <c r="AU187" i="21"/>
  <c r="AS187" i="21"/>
  <c r="AQ187" i="21"/>
  <c r="AO187" i="21"/>
  <c r="AM187" i="21"/>
  <c r="AK187" i="21"/>
  <c r="AI187" i="21"/>
  <c r="AD187" i="21"/>
  <c r="AB187" i="21"/>
  <c r="Z187" i="21"/>
  <c r="X187" i="21"/>
  <c r="V187" i="21"/>
  <c r="AU186" i="21"/>
  <c r="AS186" i="21"/>
  <c r="AQ186" i="21"/>
  <c r="AO186" i="21"/>
  <c r="AM186" i="21"/>
  <c r="AK186" i="21"/>
  <c r="AI186" i="21"/>
  <c r="AD186" i="21"/>
  <c r="AB186" i="21"/>
  <c r="Z186" i="21"/>
  <c r="X186" i="21"/>
  <c r="V186" i="21"/>
  <c r="AU185" i="21"/>
  <c r="AS185" i="21"/>
  <c r="AQ185" i="21"/>
  <c r="AO185" i="21"/>
  <c r="AM185" i="21"/>
  <c r="AK185" i="21"/>
  <c r="AI185" i="21"/>
  <c r="AD185" i="21"/>
  <c r="AB185" i="21"/>
  <c r="Z185" i="21"/>
  <c r="X185" i="21"/>
  <c r="V185" i="21"/>
  <c r="AU184" i="21"/>
  <c r="AS184" i="21"/>
  <c r="AQ184" i="21"/>
  <c r="AO184" i="21"/>
  <c r="AM184" i="21"/>
  <c r="AK184" i="21"/>
  <c r="AI184" i="21"/>
  <c r="AD184" i="21"/>
  <c r="AB184" i="21"/>
  <c r="Z184" i="21"/>
  <c r="X184" i="21"/>
  <c r="V184" i="21"/>
  <c r="BA184" i="21"/>
  <c r="P184" i="21"/>
  <c r="Q184" i="21" s="1"/>
  <c r="D184" i="21"/>
  <c r="C184" i="21"/>
  <c r="AU183" i="21"/>
  <c r="AS183" i="21"/>
  <c r="AQ183" i="21"/>
  <c r="AO183" i="21"/>
  <c r="AM183" i="21"/>
  <c r="AK183" i="21"/>
  <c r="AI183" i="21"/>
  <c r="AD183" i="21"/>
  <c r="AB183" i="21"/>
  <c r="Z183" i="21"/>
  <c r="X183" i="21"/>
  <c r="V183" i="21"/>
  <c r="AU182" i="21"/>
  <c r="AS182" i="21"/>
  <c r="AQ182" i="21"/>
  <c r="AO182" i="21"/>
  <c r="AM182" i="21"/>
  <c r="AK182" i="21"/>
  <c r="AI182" i="21"/>
  <c r="AD182" i="21"/>
  <c r="AB182" i="21"/>
  <c r="Z182" i="21"/>
  <c r="X182" i="21"/>
  <c r="V182" i="21"/>
  <c r="AU181" i="21"/>
  <c r="AS181" i="21"/>
  <c r="AQ181" i="21"/>
  <c r="AO181" i="21"/>
  <c r="AM181" i="21"/>
  <c r="AK181" i="21"/>
  <c r="AI181" i="21"/>
  <c r="AD181" i="21"/>
  <c r="AB181" i="21"/>
  <c r="Z181" i="21"/>
  <c r="X181" i="21"/>
  <c r="V181" i="21"/>
  <c r="AU180" i="21"/>
  <c r="AS180" i="21"/>
  <c r="AQ180" i="21"/>
  <c r="AO180" i="21"/>
  <c r="AM180" i="21"/>
  <c r="AK180" i="21"/>
  <c r="AI180" i="21"/>
  <c r="AD180" i="21"/>
  <c r="AB180" i="21"/>
  <c r="Z180" i="21"/>
  <c r="X180" i="21"/>
  <c r="V180" i="21"/>
  <c r="AU179" i="21"/>
  <c r="AS179" i="21"/>
  <c r="AQ179" i="21"/>
  <c r="AO179" i="21"/>
  <c r="AM179" i="21"/>
  <c r="AK179" i="21"/>
  <c r="AI179" i="21"/>
  <c r="AD179" i="21"/>
  <c r="AB179" i="21"/>
  <c r="Z179" i="21"/>
  <c r="X179" i="21"/>
  <c r="V179" i="21"/>
  <c r="AU178" i="21"/>
  <c r="AS178" i="21"/>
  <c r="AQ178" i="21"/>
  <c r="AO178" i="21"/>
  <c r="AM178" i="21"/>
  <c r="AK178" i="21"/>
  <c r="AI178" i="21"/>
  <c r="AD178" i="21"/>
  <c r="AB178" i="21"/>
  <c r="Z178" i="21"/>
  <c r="X178" i="21"/>
  <c r="V178" i="21"/>
  <c r="BA178" i="21"/>
  <c r="D178" i="21"/>
  <c r="C178" i="21"/>
  <c r="AU177" i="21"/>
  <c r="AS177" i="21"/>
  <c r="AQ177" i="21"/>
  <c r="AO177" i="21"/>
  <c r="AM177" i="21"/>
  <c r="AK177" i="21"/>
  <c r="AI177" i="21"/>
  <c r="AD177" i="21"/>
  <c r="AB177" i="21"/>
  <c r="Z177" i="21"/>
  <c r="X177" i="21"/>
  <c r="V177" i="21"/>
  <c r="AU176" i="21"/>
  <c r="AS176" i="21"/>
  <c r="AQ176" i="21"/>
  <c r="AO176" i="21"/>
  <c r="AM176" i="21"/>
  <c r="AK176" i="21"/>
  <c r="AI176" i="21"/>
  <c r="AD176" i="21"/>
  <c r="AB176" i="21"/>
  <c r="Z176" i="21"/>
  <c r="X176" i="21"/>
  <c r="V176" i="21"/>
  <c r="AU175" i="21"/>
  <c r="AS175" i="21"/>
  <c r="AQ175" i="21"/>
  <c r="AO175" i="21"/>
  <c r="AM175" i="21"/>
  <c r="AK175" i="21"/>
  <c r="AI175" i="21"/>
  <c r="AD175" i="21"/>
  <c r="AB175" i="21"/>
  <c r="Z175" i="21"/>
  <c r="X175" i="21"/>
  <c r="V175" i="21"/>
  <c r="AU174" i="21"/>
  <c r="AS174" i="21"/>
  <c r="AQ174" i="21"/>
  <c r="AO174" i="21"/>
  <c r="AM174" i="21"/>
  <c r="AK174" i="21"/>
  <c r="AI174" i="21"/>
  <c r="AD174" i="21"/>
  <c r="AB174" i="21"/>
  <c r="Z174" i="21"/>
  <c r="X174" i="21"/>
  <c r="V174" i="21"/>
  <c r="AU173" i="21"/>
  <c r="AS173" i="21"/>
  <c r="AQ173" i="21"/>
  <c r="AO173" i="21"/>
  <c r="AM173" i="21"/>
  <c r="AK173" i="21"/>
  <c r="AI173" i="21"/>
  <c r="AD173" i="21"/>
  <c r="AB173" i="21"/>
  <c r="Z173" i="21"/>
  <c r="X173" i="21"/>
  <c r="V173" i="21"/>
  <c r="AU172" i="21"/>
  <c r="AS172" i="21"/>
  <c r="AQ172" i="21"/>
  <c r="AO172" i="21"/>
  <c r="AM172" i="21"/>
  <c r="AK172" i="21"/>
  <c r="AI172" i="21"/>
  <c r="AD172" i="21"/>
  <c r="AB172" i="21"/>
  <c r="Z172" i="21"/>
  <c r="X172" i="21"/>
  <c r="V172" i="21"/>
  <c r="BA172" i="21"/>
  <c r="D172" i="21"/>
  <c r="C172" i="21"/>
  <c r="AU171" i="21"/>
  <c r="AS171" i="21"/>
  <c r="AQ171" i="21"/>
  <c r="AO171" i="21"/>
  <c r="AM171" i="21"/>
  <c r="AK171" i="21"/>
  <c r="AI171" i="21"/>
  <c r="AD171" i="21"/>
  <c r="AB171" i="21"/>
  <c r="Z171" i="21"/>
  <c r="X171" i="21"/>
  <c r="V171" i="21"/>
  <c r="AU170" i="21"/>
  <c r="AS170" i="21"/>
  <c r="AQ170" i="21"/>
  <c r="AO170" i="21"/>
  <c r="AM170" i="21"/>
  <c r="AK170" i="21"/>
  <c r="AI170" i="21"/>
  <c r="AD170" i="21"/>
  <c r="AB170" i="21"/>
  <c r="Z170" i="21"/>
  <c r="X170" i="21"/>
  <c r="V170" i="21"/>
  <c r="AU169" i="21"/>
  <c r="AS169" i="21"/>
  <c r="AQ169" i="21"/>
  <c r="AO169" i="21"/>
  <c r="AM169" i="21"/>
  <c r="AK169" i="21"/>
  <c r="AI169" i="21"/>
  <c r="AD169" i="21"/>
  <c r="AB169" i="21"/>
  <c r="Z169" i="21"/>
  <c r="X169" i="21"/>
  <c r="V169" i="21"/>
  <c r="AU168" i="21"/>
  <c r="AS168" i="21"/>
  <c r="AQ168" i="21"/>
  <c r="AO168" i="21"/>
  <c r="AM168" i="21"/>
  <c r="AK168" i="21"/>
  <c r="AI168" i="21"/>
  <c r="AD168" i="21"/>
  <c r="AB168" i="21"/>
  <c r="Z168" i="21"/>
  <c r="X168" i="21"/>
  <c r="V168" i="21"/>
  <c r="AU167" i="21"/>
  <c r="AS167" i="21"/>
  <c r="AQ167" i="21"/>
  <c r="AO167" i="21"/>
  <c r="AM167" i="21"/>
  <c r="AK167" i="21"/>
  <c r="AI167" i="21"/>
  <c r="AD167" i="21"/>
  <c r="AB167" i="21"/>
  <c r="Z167" i="21"/>
  <c r="X167" i="21"/>
  <c r="V167" i="21"/>
  <c r="AU166" i="21"/>
  <c r="AS166" i="21"/>
  <c r="AQ166" i="21"/>
  <c r="AO166" i="21"/>
  <c r="AM166" i="21"/>
  <c r="AK166" i="21"/>
  <c r="AI166" i="21"/>
  <c r="AD166" i="21"/>
  <c r="AB166" i="21"/>
  <c r="Z166" i="21"/>
  <c r="X166" i="21"/>
  <c r="V166" i="21"/>
  <c r="AG166" i="21"/>
  <c r="D166" i="21"/>
  <c r="C166" i="21"/>
  <c r="AU165" i="21"/>
  <c r="AS165" i="21"/>
  <c r="AQ165" i="21"/>
  <c r="AO165" i="21"/>
  <c r="AM165" i="21"/>
  <c r="AK165" i="21"/>
  <c r="AI165" i="21"/>
  <c r="AD165" i="21"/>
  <c r="AB165" i="21"/>
  <c r="Z165" i="21"/>
  <c r="X165" i="21"/>
  <c r="V165" i="21"/>
  <c r="AU164" i="21"/>
  <c r="AS164" i="21"/>
  <c r="AQ164" i="21"/>
  <c r="AO164" i="21"/>
  <c r="AM164" i="21"/>
  <c r="AK164" i="21"/>
  <c r="AI164" i="21"/>
  <c r="AD164" i="21"/>
  <c r="AB164" i="21"/>
  <c r="Z164" i="21"/>
  <c r="X164" i="21"/>
  <c r="V164" i="21"/>
  <c r="AU163" i="21"/>
  <c r="AS163" i="21"/>
  <c r="AQ163" i="21"/>
  <c r="AO163" i="21"/>
  <c r="AM163" i="21"/>
  <c r="AK163" i="21"/>
  <c r="AI163" i="21"/>
  <c r="AD163" i="21"/>
  <c r="AB163" i="21"/>
  <c r="Z163" i="21"/>
  <c r="X163" i="21"/>
  <c r="V163" i="21"/>
  <c r="AU162" i="21"/>
  <c r="AS162" i="21"/>
  <c r="AQ162" i="21"/>
  <c r="AO162" i="21"/>
  <c r="AM162" i="21"/>
  <c r="AK162" i="21"/>
  <c r="AI162" i="21"/>
  <c r="AD162" i="21"/>
  <c r="AB162" i="21"/>
  <c r="Z162" i="21"/>
  <c r="X162" i="21"/>
  <c r="V162" i="21"/>
  <c r="AU161" i="21"/>
  <c r="AS161" i="21"/>
  <c r="AQ161" i="21"/>
  <c r="AO161" i="21"/>
  <c r="AM161" i="21"/>
  <c r="AK161" i="21"/>
  <c r="AI161" i="21"/>
  <c r="AD161" i="21"/>
  <c r="AB161" i="21"/>
  <c r="Z161" i="21"/>
  <c r="X161" i="21"/>
  <c r="V161" i="21"/>
  <c r="AU160" i="21"/>
  <c r="AS160" i="21"/>
  <c r="AQ160" i="21"/>
  <c r="AO160" i="21"/>
  <c r="AM160" i="21"/>
  <c r="AK160" i="21"/>
  <c r="AI160" i="21"/>
  <c r="AD160" i="21"/>
  <c r="AB160" i="21"/>
  <c r="Z160" i="21"/>
  <c r="X160" i="21"/>
  <c r="V160" i="21"/>
  <c r="BA160" i="21"/>
  <c r="P160" i="21"/>
  <c r="Q160" i="21" s="1"/>
  <c r="D160" i="21"/>
  <c r="C160" i="21"/>
  <c r="AF247" i="21" l="1"/>
  <c r="AF248" i="21" s="1"/>
  <c r="AF249" i="21" s="1"/>
  <c r="AG247" i="21"/>
  <c r="AG248" i="21" s="1"/>
  <c r="AG249" i="21" s="1"/>
  <c r="AX244" i="21" s="1"/>
  <c r="AG253" i="21"/>
  <c r="AG254" i="21" s="1"/>
  <c r="AG255" i="21" s="1"/>
  <c r="AX250" i="21" s="1"/>
  <c r="AF222" i="21"/>
  <c r="AG222" i="21" s="1"/>
  <c r="AF239" i="21"/>
  <c r="AF240" i="21" s="1"/>
  <c r="AF241" i="21" s="1"/>
  <c r="AF242" i="21" s="1"/>
  <c r="AF243" i="21" s="1"/>
  <c r="AF145" i="21"/>
  <c r="AF146" i="21" s="1"/>
  <c r="AF147" i="21" s="1"/>
  <c r="AF223" i="21"/>
  <c r="AF224" i="21" s="1"/>
  <c r="AF225" i="21" s="1"/>
  <c r="AF227" i="21"/>
  <c r="AF228" i="21" s="1"/>
  <c r="AF229" i="21" s="1"/>
  <c r="AF230" i="21" s="1"/>
  <c r="AF231" i="21" s="1"/>
  <c r="AG233" i="21"/>
  <c r="AG234" i="21" s="1"/>
  <c r="AG235" i="21" s="1"/>
  <c r="AG236" i="21" s="1"/>
  <c r="AG237" i="21" s="1"/>
  <c r="AX232" i="21" s="1"/>
  <c r="AE196" i="21"/>
  <c r="AE166" i="21"/>
  <c r="AG172" i="21"/>
  <c r="AE160" i="21"/>
  <c r="AE171" i="21"/>
  <c r="AE163" i="21"/>
  <c r="AE161" i="21"/>
  <c r="AE169" i="21"/>
  <c r="AE194" i="21"/>
  <c r="AG202" i="21"/>
  <c r="BA202" i="21"/>
  <c r="AE211" i="21"/>
  <c r="AG143" i="21"/>
  <c r="AG144" i="21" s="1"/>
  <c r="AE213" i="21"/>
  <c r="AV218" i="21"/>
  <c r="AW218" i="21" s="1"/>
  <c r="AE164" i="21"/>
  <c r="AE165" i="21"/>
  <c r="AE179" i="21"/>
  <c r="AE203" i="21"/>
  <c r="AF166" i="21"/>
  <c r="BA166" i="21"/>
  <c r="AE182" i="21"/>
  <c r="AE207" i="21"/>
  <c r="AE215" i="21"/>
  <c r="AV205" i="21"/>
  <c r="AW205" i="21" s="1"/>
  <c r="AE216" i="21"/>
  <c r="AE192" i="21"/>
  <c r="AE201" i="21"/>
  <c r="AV214" i="21"/>
  <c r="AW214" i="21" s="1"/>
  <c r="AF208" i="21"/>
  <c r="AV164" i="21"/>
  <c r="AW164" i="21" s="1"/>
  <c r="AV171" i="21"/>
  <c r="AW171" i="21" s="1"/>
  <c r="AV175" i="21"/>
  <c r="AW175" i="21" s="1"/>
  <c r="AV178" i="21"/>
  <c r="AW178" i="21" s="1"/>
  <c r="AE197" i="21"/>
  <c r="AE205" i="21"/>
  <c r="AE173" i="21"/>
  <c r="AE174" i="21"/>
  <c r="AV179" i="21"/>
  <c r="AW179" i="21" s="1"/>
  <c r="AE183" i="21"/>
  <c r="AE167" i="21"/>
  <c r="AF167" i="21" s="1"/>
  <c r="AG167" i="21" s="1"/>
  <c r="AE175" i="21"/>
  <c r="AV186" i="21"/>
  <c r="AW186" i="21" s="1"/>
  <c r="AV188" i="21"/>
  <c r="AW188" i="21" s="1"/>
  <c r="AE199" i="21"/>
  <c r="AV217" i="21"/>
  <c r="AW217" i="21" s="1"/>
  <c r="AV181" i="21"/>
  <c r="AW181" i="21" s="1"/>
  <c r="AE177" i="21"/>
  <c r="AV202" i="21"/>
  <c r="AW202" i="21" s="1"/>
  <c r="AV215" i="21"/>
  <c r="AW215" i="21" s="1"/>
  <c r="AV219" i="21"/>
  <c r="AW219" i="21" s="1"/>
  <c r="AV183" i="21"/>
  <c r="AW183" i="21" s="1"/>
  <c r="AV203" i="21"/>
  <c r="AW203" i="21" s="1"/>
  <c r="AV166" i="21"/>
  <c r="AW166" i="21" s="1"/>
  <c r="AE185" i="21"/>
  <c r="AE186" i="21"/>
  <c r="AV198" i="21"/>
  <c r="AW198" i="21" s="1"/>
  <c r="AE208" i="21"/>
  <c r="AV162" i="21"/>
  <c r="AW162" i="21" s="1"/>
  <c r="AV200" i="21"/>
  <c r="AW200" i="21" s="1"/>
  <c r="AE202" i="21"/>
  <c r="AV207" i="21"/>
  <c r="AW207" i="21" s="1"/>
  <c r="AV167" i="21"/>
  <c r="AW167" i="21" s="1"/>
  <c r="AE180" i="21"/>
  <c r="AV169" i="21"/>
  <c r="AW169" i="21" s="1"/>
  <c r="AE172" i="21"/>
  <c r="AE209" i="21"/>
  <c r="AE218" i="21"/>
  <c r="AV163" i="21"/>
  <c r="AW163" i="21" s="1"/>
  <c r="AV172" i="21"/>
  <c r="AW172" i="21" s="1"/>
  <c r="AV174" i="21"/>
  <c r="AW174" i="21" s="1"/>
  <c r="AE193" i="21"/>
  <c r="AV194" i="21"/>
  <c r="AW194" i="21" s="1"/>
  <c r="AV201" i="21"/>
  <c r="AW201" i="21" s="1"/>
  <c r="AV209" i="21"/>
  <c r="AW209" i="21" s="1"/>
  <c r="AV212" i="21"/>
  <c r="AW212" i="21" s="1"/>
  <c r="AE214" i="21"/>
  <c r="AE168" i="21"/>
  <c r="AV180" i="21"/>
  <c r="AW180" i="21" s="1"/>
  <c r="AV184" i="21"/>
  <c r="AW184" i="21" s="1"/>
  <c r="AE187" i="21"/>
  <c r="AE198" i="21"/>
  <c r="AE206" i="21"/>
  <c r="AV185" i="21"/>
  <c r="AW185" i="21" s="1"/>
  <c r="AV190" i="21"/>
  <c r="AW190" i="21" s="1"/>
  <c r="AV196" i="21"/>
  <c r="AW196" i="21" s="1"/>
  <c r="AV173" i="21"/>
  <c r="AW173" i="21" s="1"/>
  <c r="AV176" i="21"/>
  <c r="AW176" i="21" s="1"/>
  <c r="AV191" i="21"/>
  <c r="AW191" i="21" s="1"/>
  <c r="AE195" i="21"/>
  <c r="AV204" i="21"/>
  <c r="AW204" i="21" s="1"/>
  <c r="AG208" i="21"/>
  <c r="AE210" i="21"/>
  <c r="AV211" i="21"/>
  <c r="AW211" i="21" s="1"/>
  <c r="AG160" i="21"/>
  <c r="AV165" i="21"/>
  <c r="AW165" i="21" s="1"/>
  <c r="AE178" i="21"/>
  <c r="AV197" i="21"/>
  <c r="AW197" i="21" s="1"/>
  <c r="AV160" i="21"/>
  <c r="AW160" i="21" s="1"/>
  <c r="AE162" i="21"/>
  <c r="AE170" i="21"/>
  <c r="AF172" i="21"/>
  <c r="AV182" i="21"/>
  <c r="AW182" i="21" s="1"/>
  <c r="AE189" i="21"/>
  <c r="AE200" i="21"/>
  <c r="AF202" i="21"/>
  <c r="AV168" i="21"/>
  <c r="AW168" i="21" s="1"/>
  <c r="AV187" i="21"/>
  <c r="AW187" i="21" s="1"/>
  <c r="AV193" i="21"/>
  <c r="AW193" i="21" s="1"/>
  <c r="AE212" i="21"/>
  <c r="AV213" i="21"/>
  <c r="AW213" i="21" s="1"/>
  <c r="AE217" i="21"/>
  <c r="AE184" i="21"/>
  <c r="AV206" i="21"/>
  <c r="AW206" i="21" s="1"/>
  <c r="AV161" i="21"/>
  <c r="AW161" i="21" s="1"/>
  <c r="AE190" i="21"/>
  <c r="AV199" i="21"/>
  <c r="AW199" i="21" s="1"/>
  <c r="AE176" i="21"/>
  <c r="AV177" i="21"/>
  <c r="AW177" i="21" s="1"/>
  <c r="AE191" i="21"/>
  <c r="AV192" i="21"/>
  <c r="AW192" i="21" s="1"/>
  <c r="AV195" i="21"/>
  <c r="AW195" i="21" s="1"/>
  <c r="AE204" i="21"/>
  <c r="AV208" i="21"/>
  <c r="AW208" i="21" s="1"/>
  <c r="AV210" i="21"/>
  <c r="AW210" i="21" s="1"/>
  <c r="AV170" i="21"/>
  <c r="AW170" i="21" s="1"/>
  <c r="AE181" i="21"/>
  <c r="AV189" i="21"/>
  <c r="AW189" i="21" s="1"/>
  <c r="AV216" i="21"/>
  <c r="AW216" i="21" s="1"/>
  <c r="AE219" i="21"/>
  <c r="P208" i="21"/>
  <c r="Q208" i="21" s="1"/>
  <c r="P190" i="21"/>
  <c r="Q190" i="21" s="1"/>
  <c r="P178" i="21"/>
  <c r="Q178" i="21" s="1"/>
  <c r="P172" i="21"/>
  <c r="Q172" i="21" s="1"/>
  <c r="P166" i="21"/>
  <c r="Q166" i="21" s="1"/>
  <c r="P202" i="21"/>
  <c r="Q202" i="21" s="1"/>
  <c r="AF178" i="21"/>
  <c r="AF214" i="21"/>
  <c r="AG178" i="21"/>
  <c r="AG214" i="21"/>
  <c r="AF184" i="21"/>
  <c r="AG184" i="21"/>
  <c r="AF190" i="21"/>
  <c r="AF160" i="21"/>
  <c r="AF196" i="21"/>
  <c r="AG190" i="21"/>
  <c r="AG196" i="21"/>
  <c r="AG227" i="21" l="1"/>
  <c r="AG228" i="21" s="1"/>
  <c r="AG229" i="21" s="1"/>
  <c r="AG230" i="21" s="1"/>
  <c r="AG231" i="21" s="1"/>
  <c r="AX226" i="21" s="1"/>
  <c r="AG223" i="21"/>
  <c r="AG224" i="21" s="1"/>
  <c r="AG225" i="21" s="1"/>
  <c r="AX220" i="21" s="1"/>
  <c r="AG145" i="21"/>
  <c r="AG146" i="21" s="1"/>
  <c r="AG147" i="21" s="1"/>
  <c r="AG239" i="21"/>
  <c r="AG240" i="21" s="1"/>
  <c r="AG241" i="21" s="1"/>
  <c r="AG242" i="21" s="1"/>
  <c r="AG243" i="21" s="1"/>
  <c r="AX238" i="21" s="1"/>
  <c r="AF179" i="21"/>
  <c r="AF180" i="21" s="1"/>
  <c r="AF181" i="21" s="1"/>
  <c r="AF182" i="21" s="1"/>
  <c r="AF183" i="21" s="1"/>
  <c r="AF203" i="21"/>
  <c r="AG203" i="21" s="1"/>
  <c r="AF197" i="21"/>
  <c r="AF198" i="21" s="1"/>
  <c r="AF199" i="21" s="1"/>
  <c r="AF200" i="21" s="1"/>
  <c r="AF201" i="21" s="1"/>
  <c r="AF173" i="21"/>
  <c r="AF174" i="21" s="1"/>
  <c r="AF175" i="21"/>
  <c r="AF176" i="21" s="1"/>
  <c r="AF177" i="21" s="1"/>
  <c r="AF209" i="21"/>
  <c r="AF210" i="21" s="1"/>
  <c r="AF211" i="21" s="1"/>
  <c r="AF212" i="21" s="1"/>
  <c r="AF213" i="21" s="1"/>
  <c r="AF168" i="21"/>
  <c r="AF169" i="21" s="1"/>
  <c r="AF170" i="21" s="1"/>
  <c r="AF171" i="21" s="1"/>
  <c r="AF191" i="21"/>
  <c r="AF192" i="21" s="1"/>
  <c r="AF193" i="21" s="1"/>
  <c r="AF194" i="21" s="1"/>
  <c r="AF195" i="21" s="1"/>
  <c r="AF161" i="21"/>
  <c r="AF162" i="21" s="1"/>
  <c r="AF163" i="21" s="1"/>
  <c r="AF164" i="21" s="1"/>
  <c r="AF165" i="21" s="1"/>
  <c r="AF215" i="21"/>
  <c r="AF216" i="21" s="1"/>
  <c r="AF217" i="21" s="1"/>
  <c r="AF218" i="21" s="1"/>
  <c r="AF219" i="21" s="1"/>
  <c r="AF185" i="21"/>
  <c r="AF186" i="21" s="1"/>
  <c r="AF187" i="21" s="1"/>
  <c r="AF188" i="21" s="1"/>
  <c r="AF189" i="21" s="1"/>
  <c r="AG179" i="21" l="1"/>
  <c r="AG180" i="21" s="1"/>
  <c r="AG181" i="21" s="1"/>
  <c r="AG182" i="21" s="1"/>
  <c r="AG183" i="21" s="1"/>
  <c r="AX178" i="21" s="1"/>
  <c r="AG197" i="21"/>
  <c r="AG198" i="21" s="1"/>
  <c r="AG199" i="21" s="1"/>
  <c r="AG200" i="21" s="1"/>
  <c r="AG201" i="21" s="1"/>
  <c r="AX196" i="21" s="1"/>
  <c r="AF204" i="21"/>
  <c r="AF205" i="21" s="1"/>
  <c r="AF206" i="21" s="1"/>
  <c r="AF207" i="21" s="1"/>
  <c r="AG191" i="21"/>
  <c r="AG192" i="21" s="1"/>
  <c r="AG193" i="21" s="1"/>
  <c r="AG194" i="21" s="1"/>
  <c r="AG195" i="21" s="1"/>
  <c r="AX190" i="21" s="1"/>
  <c r="AG168" i="21"/>
  <c r="AG169" i="21" s="1"/>
  <c r="AG170" i="21" s="1"/>
  <c r="AG171" i="21" s="1"/>
  <c r="AX166" i="21" s="1"/>
  <c r="AG173" i="21"/>
  <c r="AG174" i="21" s="1"/>
  <c r="AG175" i="21" s="1"/>
  <c r="AG176" i="21" s="1"/>
  <c r="AG177" i="21" s="1"/>
  <c r="AX172" i="21" s="1"/>
  <c r="AG209" i="21"/>
  <c r="AG210" i="21" s="1"/>
  <c r="AG211" i="21" s="1"/>
  <c r="AG212" i="21" s="1"/>
  <c r="AG213" i="21" s="1"/>
  <c r="AX208" i="21" s="1"/>
  <c r="AG161" i="21"/>
  <c r="AG162" i="21" s="1"/>
  <c r="AG163" i="21" s="1"/>
  <c r="AG164" i="21" s="1"/>
  <c r="AG165" i="21" s="1"/>
  <c r="AX160" i="21" s="1"/>
  <c r="AG215" i="21"/>
  <c r="AG216" i="21" s="1"/>
  <c r="AG217" i="21" s="1"/>
  <c r="AG218" i="21" s="1"/>
  <c r="AG219" i="21" s="1"/>
  <c r="AX214" i="21" s="1"/>
  <c r="AG185" i="21"/>
  <c r="AG186" i="21" s="1"/>
  <c r="AG187" i="21" s="1"/>
  <c r="AG188" i="21" s="1"/>
  <c r="AG189" i="21" s="1"/>
  <c r="AX184" i="21" s="1"/>
  <c r="AG204" i="21" l="1"/>
  <c r="AG205" i="21" s="1"/>
  <c r="AG206" i="21" s="1"/>
  <c r="AG207" i="21" s="1"/>
  <c r="AX202" i="21" s="1"/>
  <c r="AU159" i="21"/>
  <c r="AS159" i="21"/>
  <c r="AQ159" i="21"/>
  <c r="AO159" i="21"/>
  <c r="AM159" i="21"/>
  <c r="AK159" i="21"/>
  <c r="AI159" i="21"/>
  <c r="AD159" i="21"/>
  <c r="AB159" i="21"/>
  <c r="Z159" i="21"/>
  <c r="X159" i="21"/>
  <c r="V159" i="21"/>
  <c r="AU158" i="21"/>
  <c r="AS158" i="21"/>
  <c r="AQ158" i="21"/>
  <c r="AO158" i="21"/>
  <c r="AM158" i="21"/>
  <c r="AK158" i="21"/>
  <c r="AI158" i="21"/>
  <c r="AD158" i="21"/>
  <c r="AB158" i="21"/>
  <c r="Z158" i="21"/>
  <c r="X158" i="21"/>
  <c r="V158" i="21"/>
  <c r="AU157" i="21"/>
  <c r="AS157" i="21"/>
  <c r="AQ157" i="21"/>
  <c r="AO157" i="21"/>
  <c r="AM157" i="21"/>
  <c r="AK157" i="21"/>
  <c r="AI157" i="21"/>
  <c r="AD157" i="21"/>
  <c r="AB157" i="21"/>
  <c r="Z157" i="21"/>
  <c r="X157" i="21"/>
  <c r="V157" i="21"/>
  <c r="AU156" i="21"/>
  <c r="AS156" i="21"/>
  <c r="AQ156" i="21"/>
  <c r="AO156" i="21"/>
  <c r="AM156" i="21"/>
  <c r="AK156" i="21"/>
  <c r="AI156" i="21"/>
  <c r="AD156" i="21"/>
  <c r="AB156" i="21"/>
  <c r="Z156" i="21"/>
  <c r="X156" i="21"/>
  <c r="V156" i="21"/>
  <c r="AU155" i="21"/>
  <c r="AS155" i="21"/>
  <c r="AQ155" i="21"/>
  <c r="AO155" i="21"/>
  <c r="AM155" i="21"/>
  <c r="AK155" i="21"/>
  <c r="AI155" i="21"/>
  <c r="AD155" i="21"/>
  <c r="AB155" i="21"/>
  <c r="Z155" i="21"/>
  <c r="X155" i="21"/>
  <c r="V155" i="21"/>
  <c r="AU154" i="21"/>
  <c r="AS154" i="21"/>
  <c r="AQ154" i="21"/>
  <c r="AO154" i="21"/>
  <c r="AM154" i="21"/>
  <c r="AK154" i="21"/>
  <c r="AI154" i="21"/>
  <c r="AD154" i="21"/>
  <c r="AB154" i="21"/>
  <c r="Z154" i="21"/>
  <c r="X154" i="21"/>
  <c r="V154" i="21"/>
  <c r="D154" i="21"/>
  <c r="C154" i="21"/>
  <c r="AU153" i="21"/>
  <c r="AS153" i="21"/>
  <c r="AQ153" i="21"/>
  <c r="AO153" i="21"/>
  <c r="AM153" i="21"/>
  <c r="AK153" i="21"/>
  <c r="AI153" i="21"/>
  <c r="AD153" i="21"/>
  <c r="AB153" i="21"/>
  <c r="Z153" i="21"/>
  <c r="X153" i="21"/>
  <c r="V153" i="21"/>
  <c r="AU152" i="21"/>
  <c r="AS152" i="21"/>
  <c r="AQ152" i="21"/>
  <c r="AO152" i="21"/>
  <c r="AM152" i="21"/>
  <c r="AK152" i="21"/>
  <c r="AI152" i="21"/>
  <c r="AD152" i="21"/>
  <c r="AB152" i="21"/>
  <c r="Z152" i="21"/>
  <c r="X152" i="21"/>
  <c r="V152" i="21"/>
  <c r="AU151" i="21"/>
  <c r="AS151" i="21"/>
  <c r="AQ151" i="21"/>
  <c r="AO151" i="21"/>
  <c r="AM151" i="21"/>
  <c r="AK151" i="21"/>
  <c r="AI151" i="21"/>
  <c r="AD151" i="21"/>
  <c r="AB151" i="21"/>
  <c r="Z151" i="21"/>
  <c r="X151" i="21"/>
  <c r="V151" i="21"/>
  <c r="AU150" i="21"/>
  <c r="AS150" i="21"/>
  <c r="AQ150" i="21"/>
  <c r="AO150" i="21"/>
  <c r="AM150" i="21"/>
  <c r="AK150" i="21"/>
  <c r="AI150" i="21"/>
  <c r="AD150" i="21"/>
  <c r="AB150" i="21"/>
  <c r="Z150" i="21"/>
  <c r="X150" i="21"/>
  <c r="V150" i="21"/>
  <c r="AU149" i="21"/>
  <c r="AS149" i="21"/>
  <c r="AQ149" i="21"/>
  <c r="AO149" i="21"/>
  <c r="AM149" i="21"/>
  <c r="AK149" i="21"/>
  <c r="AI149" i="21"/>
  <c r="AD149" i="21"/>
  <c r="AB149" i="21"/>
  <c r="Z149" i="21"/>
  <c r="X149" i="21"/>
  <c r="V149" i="21"/>
  <c r="AU148" i="21"/>
  <c r="AS148" i="21"/>
  <c r="AQ148" i="21"/>
  <c r="AO148" i="21"/>
  <c r="AM148" i="21"/>
  <c r="AK148" i="21"/>
  <c r="AI148" i="21"/>
  <c r="AD148" i="21"/>
  <c r="AB148" i="21"/>
  <c r="Z148" i="21"/>
  <c r="X148" i="21"/>
  <c r="V148" i="21"/>
  <c r="BA148" i="21"/>
  <c r="D148" i="21"/>
  <c r="C148" i="21"/>
  <c r="AE155" i="21" l="1"/>
  <c r="AE149" i="21"/>
  <c r="AE159" i="21"/>
  <c r="AE157" i="21"/>
  <c r="AE151" i="21"/>
  <c r="AF154" i="21"/>
  <c r="BA154" i="21"/>
  <c r="AV158" i="21"/>
  <c r="AW158" i="21" s="1"/>
  <c r="AE153" i="21"/>
  <c r="AE154" i="21"/>
  <c r="AE148" i="21"/>
  <c r="AE150" i="21"/>
  <c r="AV151" i="21"/>
  <c r="AW151" i="21" s="1"/>
  <c r="AV156" i="21"/>
  <c r="AW156" i="21" s="1"/>
  <c r="AF148" i="21"/>
  <c r="AV153" i="21"/>
  <c r="AW153" i="21" s="1"/>
  <c r="AV157" i="21"/>
  <c r="AW157" i="21" s="1"/>
  <c r="AG148" i="21"/>
  <c r="AV152" i="21"/>
  <c r="AW152" i="21" s="1"/>
  <c r="AV148" i="21"/>
  <c r="AW148" i="21" s="1"/>
  <c r="AV159" i="21"/>
  <c r="AW159" i="21" s="1"/>
  <c r="AE152" i="21"/>
  <c r="AG154" i="21"/>
  <c r="AV154" i="21"/>
  <c r="AW154" i="21" s="1"/>
  <c r="AV149" i="21"/>
  <c r="AW149" i="21" s="1"/>
  <c r="AE156" i="21"/>
  <c r="AV150" i="21"/>
  <c r="AW150" i="21" s="1"/>
  <c r="AV155" i="21"/>
  <c r="AW155" i="21" s="1"/>
  <c r="AE158" i="21"/>
  <c r="P154" i="21"/>
  <c r="Q154" i="21" s="1"/>
  <c r="P148" i="21"/>
  <c r="Q148" i="21" s="1"/>
  <c r="AF155" i="21" l="1"/>
  <c r="AF156" i="21" s="1"/>
  <c r="AF157" i="21" s="1"/>
  <c r="AF158" i="21" s="1"/>
  <c r="AF159" i="21" s="1"/>
  <c r="AF149" i="21"/>
  <c r="AF150" i="21" s="1"/>
  <c r="AF151" i="21" s="1"/>
  <c r="AF152" i="21" s="1"/>
  <c r="AF153" i="21" s="1"/>
  <c r="D142" i="21"/>
  <c r="C142" i="21"/>
  <c r="AG155" i="21" l="1"/>
  <c r="AG156" i="21" s="1"/>
  <c r="AG157" i="21" s="1"/>
  <c r="AG158" i="21" s="1"/>
  <c r="AG159" i="21" s="1"/>
  <c r="AX154" i="21" s="1"/>
  <c r="AX142" i="21"/>
  <c r="AX145" i="21"/>
  <c r="AX146" i="21"/>
  <c r="AX147" i="21"/>
  <c r="AX143" i="21"/>
  <c r="AX144" i="21"/>
  <c r="AG149" i="21"/>
  <c r="AG150" i="21" s="1"/>
  <c r="AG151" i="21" s="1"/>
  <c r="AG152" i="21" s="1"/>
  <c r="AG153" i="21" s="1"/>
  <c r="AX148" i="21" s="1"/>
  <c r="BA142" i="21"/>
  <c r="AU141" i="21"/>
  <c r="AS141" i="21"/>
  <c r="AQ141" i="21"/>
  <c r="AO141" i="21"/>
  <c r="AM141" i="21"/>
  <c r="AK141" i="21"/>
  <c r="AI141" i="21"/>
  <c r="AD141" i="21"/>
  <c r="AB141" i="21"/>
  <c r="Z141" i="21"/>
  <c r="X141" i="21"/>
  <c r="V141" i="21"/>
  <c r="AU140" i="21"/>
  <c r="AS140" i="21"/>
  <c r="AQ140" i="21"/>
  <c r="AO140" i="21"/>
  <c r="AM140" i="21"/>
  <c r="AK140" i="21"/>
  <c r="AI140" i="21"/>
  <c r="AD140" i="21"/>
  <c r="AB140" i="21"/>
  <c r="Z140" i="21"/>
  <c r="X140" i="21"/>
  <c r="V140" i="21"/>
  <c r="AU139" i="21"/>
  <c r="AS139" i="21"/>
  <c r="AQ139" i="21"/>
  <c r="AO139" i="21"/>
  <c r="AM139" i="21"/>
  <c r="AK139" i="21"/>
  <c r="AI139" i="21"/>
  <c r="AD139" i="21"/>
  <c r="AB139" i="21"/>
  <c r="Z139" i="21"/>
  <c r="X139" i="21"/>
  <c r="V139" i="21"/>
  <c r="AU138" i="21"/>
  <c r="AS138" i="21"/>
  <c r="AQ138" i="21"/>
  <c r="AO138" i="21"/>
  <c r="AM138" i="21"/>
  <c r="AK138" i="21"/>
  <c r="AI138" i="21"/>
  <c r="AD138" i="21"/>
  <c r="AB138" i="21"/>
  <c r="Z138" i="21"/>
  <c r="X138" i="21"/>
  <c r="V138" i="21"/>
  <c r="AU137" i="21"/>
  <c r="AS137" i="21"/>
  <c r="AQ137" i="21"/>
  <c r="AO137" i="21"/>
  <c r="AM137" i="21"/>
  <c r="AK137" i="21"/>
  <c r="AI137" i="21"/>
  <c r="AD137" i="21"/>
  <c r="AB137" i="21"/>
  <c r="Z137" i="21"/>
  <c r="X137" i="21"/>
  <c r="V137" i="21"/>
  <c r="AU136" i="21"/>
  <c r="AS136" i="21"/>
  <c r="AQ136" i="21"/>
  <c r="AO136" i="21"/>
  <c r="AM136" i="21"/>
  <c r="AK136" i="21"/>
  <c r="AI136" i="21"/>
  <c r="AD136" i="21"/>
  <c r="AB136" i="21"/>
  <c r="Z136" i="21"/>
  <c r="X136" i="21"/>
  <c r="V136" i="21"/>
  <c r="BA136" i="21"/>
  <c r="D136" i="21"/>
  <c r="C136" i="21"/>
  <c r="AU135" i="21"/>
  <c r="AS135" i="21"/>
  <c r="AQ135" i="21"/>
  <c r="AO135" i="21"/>
  <c r="AM135" i="21"/>
  <c r="AK135" i="21"/>
  <c r="AI135" i="21"/>
  <c r="AD135" i="21"/>
  <c r="AB135" i="21"/>
  <c r="Z135" i="21"/>
  <c r="X135" i="21"/>
  <c r="V135" i="21"/>
  <c r="AU134" i="21"/>
  <c r="AS134" i="21"/>
  <c r="AQ134" i="21"/>
  <c r="AO134" i="21"/>
  <c r="AM134" i="21"/>
  <c r="AK134" i="21"/>
  <c r="AI134" i="21"/>
  <c r="AD134" i="21"/>
  <c r="AB134" i="21"/>
  <c r="Z134" i="21"/>
  <c r="X134" i="21"/>
  <c r="V134" i="21"/>
  <c r="AU133" i="21"/>
  <c r="AS133" i="21"/>
  <c r="AQ133" i="21"/>
  <c r="AO133" i="21"/>
  <c r="AM133" i="21"/>
  <c r="AK133" i="21"/>
  <c r="AI133" i="21"/>
  <c r="AD133" i="21"/>
  <c r="AB133" i="21"/>
  <c r="Z133" i="21"/>
  <c r="X133" i="21"/>
  <c r="V133" i="21"/>
  <c r="AU132" i="21"/>
  <c r="AS132" i="21"/>
  <c r="AQ132" i="21"/>
  <c r="AO132" i="21"/>
  <c r="AM132" i="21"/>
  <c r="AK132" i="21"/>
  <c r="AI132" i="21"/>
  <c r="AD132" i="21"/>
  <c r="AB132" i="21"/>
  <c r="Z132" i="21"/>
  <c r="X132" i="21"/>
  <c r="V132" i="21"/>
  <c r="AU131" i="21"/>
  <c r="AS131" i="21"/>
  <c r="AQ131" i="21"/>
  <c r="AO131" i="21"/>
  <c r="AM131" i="21"/>
  <c r="AK131" i="21"/>
  <c r="AI131" i="21"/>
  <c r="AD131" i="21"/>
  <c r="AB131" i="21"/>
  <c r="Z131" i="21"/>
  <c r="X131" i="21"/>
  <c r="V131" i="21"/>
  <c r="AU130" i="21"/>
  <c r="AS130" i="21"/>
  <c r="AQ130" i="21"/>
  <c r="AO130" i="21"/>
  <c r="AM130" i="21"/>
  <c r="AK130" i="21"/>
  <c r="AI130" i="21"/>
  <c r="AD130" i="21"/>
  <c r="AB130" i="21"/>
  <c r="Z130" i="21"/>
  <c r="X130" i="21"/>
  <c r="V130" i="21"/>
  <c r="D130" i="21"/>
  <c r="C130" i="21"/>
  <c r="AU129" i="21"/>
  <c r="AS129" i="21"/>
  <c r="AQ129" i="21"/>
  <c r="AO129" i="21"/>
  <c r="AM129" i="21"/>
  <c r="AK129" i="21"/>
  <c r="AI129" i="21"/>
  <c r="AD129" i="21"/>
  <c r="AB129" i="21"/>
  <c r="Z129" i="21"/>
  <c r="X129" i="21"/>
  <c r="V129" i="21"/>
  <c r="AU128" i="21"/>
  <c r="AS128" i="21"/>
  <c r="AQ128" i="21"/>
  <c r="AO128" i="21"/>
  <c r="AM128" i="21"/>
  <c r="AK128" i="21"/>
  <c r="AI128" i="21"/>
  <c r="AD128" i="21"/>
  <c r="AB128" i="21"/>
  <c r="Z128" i="21"/>
  <c r="X128" i="21"/>
  <c r="V128" i="21"/>
  <c r="AU127" i="21"/>
  <c r="AS127" i="21"/>
  <c r="AQ127" i="21"/>
  <c r="AO127" i="21"/>
  <c r="AM127" i="21"/>
  <c r="AK127" i="21"/>
  <c r="AI127" i="21"/>
  <c r="AD127" i="21"/>
  <c r="AB127" i="21"/>
  <c r="Z127" i="21"/>
  <c r="X127" i="21"/>
  <c r="V127" i="21"/>
  <c r="AU126" i="21"/>
  <c r="AS126" i="21"/>
  <c r="AQ126" i="21"/>
  <c r="AO126" i="21"/>
  <c r="AM126" i="21"/>
  <c r="AK126" i="21"/>
  <c r="AI126" i="21"/>
  <c r="AD126" i="21"/>
  <c r="AB126" i="21"/>
  <c r="Z126" i="21"/>
  <c r="X126" i="21"/>
  <c r="V126" i="21"/>
  <c r="AU125" i="21"/>
  <c r="AS125" i="21"/>
  <c r="AQ125" i="21"/>
  <c r="AO125" i="21"/>
  <c r="AM125" i="21"/>
  <c r="AK125" i="21"/>
  <c r="AI125" i="21"/>
  <c r="AD125" i="21"/>
  <c r="AB125" i="21"/>
  <c r="Z125" i="21"/>
  <c r="X125" i="21"/>
  <c r="V125" i="21"/>
  <c r="AU124" i="21"/>
  <c r="AS124" i="21"/>
  <c r="AQ124" i="21"/>
  <c r="AO124" i="21"/>
  <c r="AM124" i="21"/>
  <c r="AK124" i="21"/>
  <c r="AI124" i="21"/>
  <c r="AD124" i="21"/>
  <c r="AB124" i="21"/>
  <c r="Z124" i="21"/>
  <c r="X124" i="21"/>
  <c r="V124" i="21"/>
  <c r="BA124" i="21"/>
  <c r="D124" i="21"/>
  <c r="C124" i="21"/>
  <c r="AE127" i="21" l="1"/>
  <c r="AE125" i="21"/>
  <c r="AF130" i="21"/>
  <c r="BA130" i="21"/>
  <c r="AE138" i="21"/>
  <c r="AE133" i="21"/>
  <c r="AV128" i="21"/>
  <c r="AW128" i="21" s="1"/>
  <c r="AE130" i="21"/>
  <c r="AE140" i="21"/>
  <c r="AE131" i="21"/>
  <c r="AE135" i="21"/>
  <c r="AV139" i="21"/>
  <c r="AW139" i="21" s="1"/>
  <c r="AE128" i="21"/>
  <c r="AV140" i="21"/>
  <c r="AW140" i="21" s="1"/>
  <c r="AV126" i="21"/>
  <c r="AW126" i="21" s="1"/>
  <c r="AE129" i="21"/>
  <c r="AE136" i="21"/>
  <c r="AV134" i="21"/>
  <c r="AW134" i="21" s="1"/>
  <c r="AE137" i="21"/>
  <c r="AE124" i="21"/>
  <c r="AE139" i="21"/>
  <c r="AE132" i="21"/>
  <c r="AE141" i="21"/>
  <c r="AG130" i="21"/>
  <c r="AV135" i="21"/>
  <c r="AW135" i="21" s="1"/>
  <c r="AV127" i="21"/>
  <c r="AW127" i="21" s="1"/>
  <c r="AV130" i="21"/>
  <c r="AW130" i="21" s="1"/>
  <c r="AV141" i="21"/>
  <c r="AW141" i="21" s="1"/>
  <c r="AE134" i="21"/>
  <c r="AV136" i="21"/>
  <c r="AW136" i="21" s="1"/>
  <c r="AV131" i="21"/>
  <c r="AW131" i="21" s="1"/>
  <c r="AE126" i="21"/>
  <c r="AV129" i="21"/>
  <c r="AW129" i="21" s="1"/>
  <c r="AV124" i="21"/>
  <c r="AW124" i="21" s="1"/>
  <c r="AV133" i="21"/>
  <c r="AW133" i="21" s="1"/>
  <c r="AV137" i="21"/>
  <c r="AW137" i="21" s="1"/>
  <c r="AV138" i="21"/>
  <c r="AW138" i="21" s="1"/>
  <c r="AV125" i="21"/>
  <c r="AW125" i="21" s="1"/>
  <c r="AV132" i="21"/>
  <c r="AW132" i="21" s="1"/>
  <c r="P136" i="21"/>
  <c r="Q136" i="21" s="1"/>
  <c r="P130" i="21"/>
  <c r="Q130" i="21" s="1"/>
  <c r="P124" i="21"/>
  <c r="Q124" i="21" s="1"/>
  <c r="AF124" i="21"/>
  <c r="AG124" i="21"/>
  <c r="AF131" i="21" l="1"/>
  <c r="AF132" i="21" s="1"/>
  <c r="AF133" i="21" s="1"/>
  <c r="AF134" i="21" s="1"/>
  <c r="AF135" i="21" s="1"/>
  <c r="AF136" i="21" s="1"/>
  <c r="AF125" i="21"/>
  <c r="AF126" i="21" s="1"/>
  <c r="AF127" i="21" s="1"/>
  <c r="AF128" i="21" s="1"/>
  <c r="AF129" i="21" s="1"/>
  <c r="AG131" i="21" l="1"/>
  <c r="AG132" i="21" s="1"/>
  <c r="AG133" i="21" s="1"/>
  <c r="AG134" i="21" s="1"/>
  <c r="AG135" i="21" s="1"/>
  <c r="AG125" i="21"/>
  <c r="AG126" i="21" s="1"/>
  <c r="AG127" i="21" s="1"/>
  <c r="AG128" i="21" s="1"/>
  <c r="AG129" i="21" s="1"/>
  <c r="AX124" i="21" s="1"/>
  <c r="BB124" i="21" s="1"/>
  <c r="BC124" i="21" s="1"/>
  <c r="AG136" i="21" l="1"/>
  <c r="AF137" i="21" s="1"/>
  <c r="AF138" i="21" s="1"/>
  <c r="AF139" i="21" s="1"/>
  <c r="AF140" i="21" s="1"/>
  <c r="AF141" i="21" s="1"/>
  <c r="AX130" i="21"/>
  <c r="BC130" i="21" s="1"/>
  <c r="AG137" i="21" l="1"/>
  <c r="AG138" i="21" s="1"/>
  <c r="AG139" i="21" s="1"/>
  <c r="AG140" i="21" s="1"/>
  <c r="AG141" i="21" s="1"/>
  <c r="AX136" i="21" s="1"/>
  <c r="BC136" i="21" s="1"/>
  <c r="AU123" i="21"/>
  <c r="AS123" i="21"/>
  <c r="AQ123" i="21"/>
  <c r="AO123" i="21"/>
  <c r="AM123" i="21"/>
  <c r="AK123" i="21"/>
  <c r="AI123" i="21"/>
  <c r="AD123" i="21"/>
  <c r="AB123" i="21"/>
  <c r="Z123" i="21"/>
  <c r="X123" i="21"/>
  <c r="V123" i="21"/>
  <c r="AU122" i="21"/>
  <c r="AS122" i="21"/>
  <c r="AQ122" i="21"/>
  <c r="AO122" i="21"/>
  <c r="AM122" i="21"/>
  <c r="AK122" i="21"/>
  <c r="AI122" i="21"/>
  <c r="AD122" i="21"/>
  <c r="AB122" i="21"/>
  <c r="Z122" i="21"/>
  <c r="X122" i="21"/>
  <c r="V122" i="21"/>
  <c r="AU121" i="21"/>
  <c r="AS121" i="21"/>
  <c r="AQ121" i="21"/>
  <c r="AO121" i="21"/>
  <c r="AM121" i="21"/>
  <c r="AK121" i="21"/>
  <c r="AI121" i="21"/>
  <c r="AD121" i="21"/>
  <c r="AB121" i="21"/>
  <c r="Z121" i="21"/>
  <c r="X121" i="21"/>
  <c r="V121" i="21"/>
  <c r="AU120" i="21"/>
  <c r="AS120" i="21"/>
  <c r="AQ120" i="21"/>
  <c r="AO120" i="21"/>
  <c r="AM120" i="21"/>
  <c r="AK120" i="21"/>
  <c r="AI120" i="21"/>
  <c r="AD120" i="21"/>
  <c r="AB120" i="21"/>
  <c r="Z120" i="21"/>
  <c r="X120" i="21"/>
  <c r="V120" i="21"/>
  <c r="AU119" i="21"/>
  <c r="AS119" i="21"/>
  <c r="AQ119" i="21"/>
  <c r="AO119" i="21"/>
  <c r="AM119" i="21"/>
  <c r="AK119" i="21"/>
  <c r="AI119" i="21"/>
  <c r="AD119" i="21"/>
  <c r="AB119" i="21"/>
  <c r="Z119" i="21"/>
  <c r="X119" i="21"/>
  <c r="V119" i="21"/>
  <c r="AU118" i="21"/>
  <c r="AS118" i="21"/>
  <c r="AQ118" i="21"/>
  <c r="AO118" i="21"/>
  <c r="AM118" i="21"/>
  <c r="AK118" i="21"/>
  <c r="AI118" i="21"/>
  <c r="AD118" i="21"/>
  <c r="AB118" i="21"/>
  <c r="Z118" i="21"/>
  <c r="X118" i="21"/>
  <c r="V118" i="21"/>
  <c r="BA118" i="21"/>
  <c r="D118" i="21"/>
  <c r="C118" i="21"/>
  <c r="AU117" i="21"/>
  <c r="AS117" i="21"/>
  <c r="AQ117" i="21"/>
  <c r="AO117" i="21"/>
  <c r="AM117" i="21"/>
  <c r="AK117" i="21"/>
  <c r="AI117" i="21"/>
  <c r="AD117" i="21"/>
  <c r="AB117" i="21"/>
  <c r="Z117" i="21"/>
  <c r="X117" i="21"/>
  <c r="V117" i="21"/>
  <c r="AU116" i="21"/>
  <c r="AS116" i="21"/>
  <c r="AQ116" i="21"/>
  <c r="AO116" i="21"/>
  <c r="AM116" i="21"/>
  <c r="AK116" i="21"/>
  <c r="AI116" i="21"/>
  <c r="AD116" i="21"/>
  <c r="AB116" i="21"/>
  <c r="Z116" i="21"/>
  <c r="X116" i="21"/>
  <c r="V116" i="21"/>
  <c r="AU115" i="21"/>
  <c r="AS115" i="21"/>
  <c r="AQ115" i="21"/>
  <c r="AO115" i="21"/>
  <c r="AM115" i="21"/>
  <c r="AK115" i="21"/>
  <c r="AI115" i="21"/>
  <c r="AD115" i="21"/>
  <c r="AB115" i="21"/>
  <c r="Z115" i="21"/>
  <c r="X115" i="21"/>
  <c r="V115" i="21"/>
  <c r="AU114" i="21"/>
  <c r="AS114" i="21"/>
  <c r="AQ114" i="21"/>
  <c r="AO114" i="21"/>
  <c r="AM114" i="21"/>
  <c r="AK114" i="21"/>
  <c r="AI114" i="21"/>
  <c r="AD114" i="21"/>
  <c r="AB114" i="21"/>
  <c r="Z114" i="21"/>
  <c r="X114" i="21"/>
  <c r="V114" i="21"/>
  <c r="AU113" i="21"/>
  <c r="AS113" i="21"/>
  <c r="AQ113" i="21"/>
  <c r="AO113" i="21"/>
  <c r="AM113" i="21"/>
  <c r="AK113" i="21"/>
  <c r="AI113" i="21"/>
  <c r="AD113" i="21"/>
  <c r="AB113" i="21"/>
  <c r="Z113" i="21"/>
  <c r="X113" i="21"/>
  <c r="V113" i="21"/>
  <c r="AU112" i="21"/>
  <c r="AS112" i="21"/>
  <c r="AQ112" i="21"/>
  <c r="AO112" i="21"/>
  <c r="AM112" i="21"/>
  <c r="AK112" i="21"/>
  <c r="AI112" i="21"/>
  <c r="AD112" i="21"/>
  <c r="AB112" i="21"/>
  <c r="Z112" i="21"/>
  <c r="X112" i="21"/>
  <c r="V112" i="21"/>
  <c r="D112" i="21"/>
  <c r="C112" i="21"/>
  <c r="AU111" i="21"/>
  <c r="AS111" i="21"/>
  <c r="AQ111" i="21"/>
  <c r="AO111" i="21"/>
  <c r="AM111" i="21"/>
  <c r="AK111" i="21"/>
  <c r="AI111" i="21"/>
  <c r="AD111" i="21"/>
  <c r="AB111" i="21"/>
  <c r="Z111" i="21"/>
  <c r="X111" i="21"/>
  <c r="V111" i="21"/>
  <c r="AU110" i="21"/>
  <c r="AS110" i="21"/>
  <c r="AQ110" i="21"/>
  <c r="AO110" i="21"/>
  <c r="AM110" i="21"/>
  <c r="AK110" i="21"/>
  <c r="AI110" i="21"/>
  <c r="AD110" i="21"/>
  <c r="AB110" i="21"/>
  <c r="Z110" i="21"/>
  <c r="X110" i="21"/>
  <c r="V110" i="21"/>
  <c r="AU109" i="21"/>
  <c r="AS109" i="21"/>
  <c r="AQ109" i="21"/>
  <c r="AO109" i="21"/>
  <c r="AM109" i="21"/>
  <c r="AK109" i="21"/>
  <c r="AI109" i="21"/>
  <c r="AD109" i="21"/>
  <c r="AB109" i="21"/>
  <c r="Z109" i="21"/>
  <c r="X109" i="21"/>
  <c r="V109" i="21"/>
  <c r="AU108" i="21"/>
  <c r="AS108" i="21"/>
  <c r="AQ108" i="21"/>
  <c r="AO108" i="21"/>
  <c r="AM108" i="21"/>
  <c r="AK108" i="21"/>
  <c r="AI108" i="21"/>
  <c r="AD108" i="21"/>
  <c r="AB108" i="21"/>
  <c r="Z108" i="21"/>
  <c r="X108" i="21"/>
  <c r="V108" i="21"/>
  <c r="AU107" i="21"/>
  <c r="AS107" i="21"/>
  <c r="AQ107" i="21"/>
  <c r="AO107" i="21"/>
  <c r="AM107" i="21"/>
  <c r="AK107" i="21"/>
  <c r="AI107" i="21"/>
  <c r="AD107" i="21"/>
  <c r="AB107" i="21"/>
  <c r="Z107" i="21"/>
  <c r="X107" i="21"/>
  <c r="V107" i="21"/>
  <c r="AU106" i="21"/>
  <c r="AS106" i="21"/>
  <c r="AQ106" i="21"/>
  <c r="AO106" i="21"/>
  <c r="AM106" i="21"/>
  <c r="AK106" i="21"/>
  <c r="AI106" i="21"/>
  <c r="AD106" i="21"/>
  <c r="AB106" i="21"/>
  <c r="Z106" i="21"/>
  <c r="X106" i="21"/>
  <c r="V106" i="21"/>
  <c r="BA106" i="21"/>
  <c r="D106" i="21"/>
  <c r="C106" i="21"/>
  <c r="AU105" i="21"/>
  <c r="AS105" i="21"/>
  <c r="AQ105" i="21"/>
  <c r="AO105" i="21"/>
  <c r="AM105" i="21"/>
  <c r="AK105" i="21"/>
  <c r="AI105" i="21"/>
  <c r="AD105" i="21"/>
  <c r="AB105" i="21"/>
  <c r="Z105" i="21"/>
  <c r="X105" i="21"/>
  <c r="V105" i="21"/>
  <c r="AU104" i="21"/>
  <c r="AS104" i="21"/>
  <c r="AQ104" i="21"/>
  <c r="AO104" i="21"/>
  <c r="AM104" i="21"/>
  <c r="AK104" i="21"/>
  <c r="AI104" i="21"/>
  <c r="AD104" i="21"/>
  <c r="AB104" i="21"/>
  <c r="Z104" i="21"/>
  <c r="X104" i="21"/>
  <c r="V104" i="21"/>
  <c r="AU103" i="21"/>
  <c r="AS103" i="21"/>
  <c r="AQ103" i="21"/>
  <c r="AO103" i="21"/>
  <c r="AM103" i="21"/>
  <c r="AK103" i="21"/>
  <c r="AI103" i="21"/>
  <c r="AD103" i="21"/>
  <c r="AB103" i="21"/>
  <c r="Z103" i="21"/>
  <c r="X103" i="21"/>
  <c r="V103" i="21"/>
  <c r="AU102" i="21"/>
  <c r="AS102" i="21"/>
  <c r="AQ102" i="21"/>
  <c r="AO102" i="21"/>
  <c r="AM102" i="21"/>
  <c r="AK102" i="21"/>
  <c r="AI102" i="21"/>
  <c r="AD102" i="21"/>
  <c r="AB102" i="21"/>
  <c r="Z102" i="21"/>
  <c r="X102" i="21"/>
  <c r="V102" i="21"/>
  <c r="AU101" i="21"/>
  <c r="AS101" i="21"/>
  <c r="AQ101" i="21"/>
  <c r="AO101" i="21"/>
  <c r="AM101" i="21"/>
  <c r="AK101" i="21"/>
  <c r="AI101" i="21"/>
  <c r="AD101" i="21"/>
  <c r="AB101" i="21"/>
  <c r="Z101" i="21"/>
  <c r="X101" i="21"/>
  <c r="V101" i="21"/>
  <c r="AU100" i="21"/>
  <c r="AS100" i="21"/>
  <c r="AQ100" i="21"/>
  <c r="AO100" i="21"/>
  <c r="AM100" i="21"/>
  <c r="AK100" i="21"/>
  <c r="AI100" i="21"/>
  <c r="AD100" i="21"/>
  <c r="AB100" i="21"/>
  <c r="Z100" i="21"/>
  <c r="X100" i="21"/>
  <c r="V100" i="21"/>
  <c r="BA100" i="21"/>
  <c r="P100" i="21"/>
  <c r="Q100" i="21" s="1"/>
  <c r="D100" i="21"/>
  <c r="C100" i="21"/>
  <c r="AE105" i="21" l="1"/>
  <c r="AE117" i="21"/>
  <c r="AE108" i="21"/>
  <c r="AV118" i="21"/>
  <c r="AW118" i="21" s="1"/>
  <c r="AV104" i="21"/>
  <c r="AW104" i="21" s="1"/>
  <c r="AE115" i="21"/>
  <c r="AV123" i="21"/>
  <c r="AW123" i="21" s="1"/>
  <c r="AG106" i="21"/>
  <c r="AE118" i="21"/>
  <c r="AF112" i="21"/>
  <c r="BA112" i="21"/>
  <c r="AV103" i="21"/>
  <c r="AW103" i="21" s="1"/>
  <c r="AE106" i="21"/>
  <c r="AE107" i="21"/>
  <c r="AE123" i="21"/>
  <c r="AV121" i="21"/>
  <c r="AW121" i="21" s="1"/>
  <c r="AV122" i="21"/>
  <c r="AW122" i="21" s="1"/>
  <c r="AV119" i="21"/>
  <c r="AW119" i="21" s="1"/>
  <c r="AE110" i="21"/>
  <c r="AE102" i="21"/>
  <c r="AE103" i="21"/>
  <c r="AE104" i="21"/>
  <c r="AE119" i="21"/>
  <c r="AV109" i="21"/>
  <c r="AW109" i="21" s="1"/>
  <c r="AE112" i="21"/>
  <c r="AE113" i="21"/>
  <c r="AE121" i="21"/>
  <c r="AV102" i="21"/>
  <c r="AW102" i="21" s="1"/>
  <c r="AV111" i="21"/>
  <c r="AW111" i="21" s="1"/>
  <c r="AV100" i="21"/>
  <c r="AW100" i="21" s="1"/>
  <c r="AV110" i="21"/>
  <c r="AW110" i="21" s="1"/>
  <c r="AV116" i="21"/>
  <c r="AW116" i="21" s="1"/>
  <c r="AV117" i="21"/>
  <c r="AW117" i="21" s="1"/>
  <c r="AE109" i="21"/>
  <c r="AG112" i="21"/>
  <c r="AV101" i="21"/>
  <c r="AW101" i="21" s="1"/>
  <c r="AV106" i="21"/>
  <c r="AW106" i="21" s="1"/>
  <c r="AV112" i="21"/>
  <c r="AW112" i="21" s="1"/>
  <c r="AE114" i="21"/>
  <c r="AE111" i="21"/>
  <c r="AV107" i="21"/>
  <c r="AW107" i="21" s="1"/>
  <c r="AV113" i="21"/>
  <c r="AW113" i="21" s="1"/>
  <c r="AE116" i="21"/>
  <c r="AE120" i="21"/>
  <c r="AE100" i="21"/>
  <c r="AE101" i="21"/>
  <c r="AV105" i="21"/>
  <c r="AW105" i="21" s="1"/>
  <c r="AV114" i="21"/>
  <c r="AW114" i="21" s="1"/>
  <c r="AV115" i="21"/>
  <c r="AW115" i="21" s="1"/>
  <c r="AV120" i="21"/>
  <c r="AW120" i="21" s="1"/>
  <c r="AE122" i="21"/>
  <c r="AV108" i="21"/>
  <c r="AW108" i="21" s="1"/>
  <c r="P118" i="21"/>
  <c r="Q118" i="21" s="1"/>
  <c r="P112" i="21"/>
  <c r="Q112" i="21" s="1"/>
  <c r="AF118" i="21"/>
  <c r="AG118" i="21"/>
  <c r="P106" i="21"/>
  <c r="Q106" i="21" s="1"/>
  <c r="AF100" i="21"/>
  <c r="AG100" i="21"/>
  <c r="AF106" i="21"/>
  <c r="AF107" i="21" l="1"/>
  <c r="AF108" i="21" s="1"/>
  <c r="AF109" i="21" s="1"/>
  <c r="AF110" i="21" s="1"/>
  <c r="AF111" i="21" s="1"/>
  <c r="AF119" i="21"/>
  <c r="AG107" i="21"/>
  <c r="AF120" i="21"/>
  <c r="AF121" i="21" s="1"/>
  <c r="AF122" i="21" s="1"/>
  <c r="AF123" i="21" s="1"/>
  <c r="BB106" i="21"/>
  <c r="BC106" i="21" s="1"/>
  <c r="AF113" i="21"/>
  <c r="AF114" i="21" s="1"/>
  <c r="AF115" i="21" s="1"/>
  <c r="AF116" i="21" s="1"/>
  <c r="AF117" i="21" s="1"/>
  <c r="AG119" i="21"/>
  <c r="AG120" i="21" s="1"/>
  <c r="AG121" i="21" s="1"/>
  <c r="AG122" i="21" s="1"/>
  <c r="AG123" i="21" s="1"/>
  <c r="AX118" i="21" s="1"/>
  <c r="AF101" i="21"/>
  <c r="AF102" i="21" s="1"/>
  <c r="AF103" i="21" s="1"/>
  <c r="AF104" i="21" s="1"/>
  <c r="AF105" i="21" s="1"/>
  <c r="AG108" i="21" l="1"/>
  <c r="AG109" i="21" s="1"/>
  <c r="AG110" i="21" s="1"/>
  <c r="AG111" i="21" s="1"/>
  <c r="AX106" i="21" s="1"/>
  <c r="AG113" i="21"/>
  <c r="AG114" i="21" s="1"/>
  <c r="AG115" i="21" s="1"/>
  <c r="AG116" i="21" s="1"/>
  <c r="AG117" i="21" s="1"/>
  <c r="AX112" i="21" s="1"/>
  <c r="AG101" i="21"/>
  <c r="AG102" i="21" s="1"/>
  <c r="AG103" i="21" s="1"/>
  <c r="AG104" i="21" s="1"/>
  <c r="AG105" i="21" s="1"/>
  <c r="AX100" i="21" s="1"/>
  <c r="AV99" i="21" l="1"/>
  <c r="AW99" i="21" s="1"/>
  <c r="AM99" i="21"/>
  <c r="AK99" i="21"/>
  <c r="AI99" i="21"/>
  <c r="AD99" i="21"/>
  <c r="AB99" i="21"/>
  <c r="Z99" i="21"/>
  <c r="X99" i="21"/>
  <c r="V99" i="21"/>
  <c r="AV98" i="21"/>
  <c r="AW98" i="21" s="1"/>
  <c r="AM98" i="21"/>
  <c r="AK98" i="21"/>
  <c r="AI98" i="21"/>
  <c r="AD98" i="21"/>
  <c r="AB98" i="21"/>
  <c r="Z98" i="21"/>
  <c r="X98" i="21"/>
  <c r="V98" i="21"/>
  <c r="AV97" i="21"/>
  <c r="AW97" i="21" s="1"/>
  <c r="AM97" i="21"/>
  <c r="AK97" i="21"/>
  <c r="AI97" i="21"/>
  <c r="AD97" i="21"/>
  <c r="AB97" i="21"/>
  <c r="Z97" i="21"/>
  <c r="X97" i="21"/>
  <c r="V97" i="21"/>
  <c r="AX96" i="21"/>
  <c r="AB95" i="21"/>
  <c r="Z95" i="21"/>
  <c r="X95" i="21"/>
  <c r="V95" i="21"/>
  <c r="AE95" i="21" s="1"/>
  <c r="D94" i="21"/>
  <c r="C94" i="21"/>
  <c r="AG96" i="21" l="1"/>
  <c r="AF96" i="21"/>
  <c r="BA94" i="21"/>
  <c r="AG94" i="21"/>
  <c r="AF94" i="21"/>
  <c r="AG95" i="21"/>
  <c r="AF95" i="21"/>
  <c r="AX95" i="21"/>
  <c r="AX94" i="21"/>
  <c r="AE99" i="21"/>
  <c r="AX97" i="21"/>
  <c r="AE97" i="21"/>
  <c r="AF97" i="21" s="1"/>
  <c r="AF98" i="21" s="1"/>
  <c r="AF99" i="21" s="1"/>
  <c r="AE98" i="21"/>
  <c r="P94" i="21"/>
  <c r="Q94" i="21" s="1"/>
  <c r="AX98" i="21"/>
  <c r="AX99" i="21"/>
  <c r="AG97" i="21" l="1"/>
  <c r="AG98" i="21" s="1"/>
  <c r="AG99" i="21" s="1"/>
  <c r="AU93" i="21" l="1"/>
  <c r="AS93" i="21"/>
  <c r="AQ93" i="21"/>
  <c r="AO93" i="21"/>
  <c r="AM93" i="21"/>
  <c r="AK93" i="21"/>
  <c r="AI93" i="21"/>
  <c r="AD93" i="21"/>
  <c r="AB93" i="21"/>
  <c r="Z93" i="21"/>
  <c r="X93" i="21"/>
  <c r="V93" i="21"/>
  <c r="AE93" i="21" s="1"/>
  <c r="AU92" i="21"/>
  <c r="AS92" i="21"/>
  <c r="AQ92" i="21"/>
  <c r="AO92" i="21"/>
  <c r="AM92" i="21"/>
  <c r="AK92" i="21"/>
  <c r="AI92" i="21"/>
  <c r="AD92" i="21"/>
  <c r="AB92" i="21"/>
  <c r="Z92" i="21"/>
  <c r="X92" i="21"/>
  <c r="V92" i="21"/>
  <c r="AU91" i="21"/>
  <c r="AS91" i="21"/>
  <c r="AQ91" i="21"/>
  <c r="AO91" i="21"/>
  <c r="AM91" i="21"/>
  <c r="AK91" i="21"/>
  <c r="AI91" i="21"/>
  <c r="AD91" i="21"/>
  <c r="AB91" i="21"/>
  <c r="Z91" i="21"/>
  <c r="X91" i="21"/>
  <c r="V91" i="21"/>
  <c r="AU90" i="21"/>
  <c r="AS90" i="21"/>
  <c r="AQ90" i="21"/>
  <c r="AO90" i="21"/>
  <c r="AM90" i="21"/>
  <c r="AK90" i="21"/>
  <c r="AI90" i="21"/>
  <c r="AD90" i="21"/>
  <c r="AB90" i="21"/>
  <c r="Z90" i="21"/>
  <c r="X90" i="21"/>
  <c r="V90" i="21"/>
  <c r="AU89" i="21"/>
  <c r="AS89" i="21"/>
  <c r="AQ89" i="21"/>
  <c r="AO89" i="21"/>
  <c r="AM89" i="21"/>
  <c r="AK89" i="21"/>
  <c r="AI89" i="21"/>
  <c r="AD89" i="21"/>
  <c r="AB89" i="21"/>
  <c r="Z89" i="21"/>
  <c r="X89" i="21"/>
  <c r="V89" i="21"/>
  <c r="AU88" i="21"/>
  <c r="AS88" i="21"/>
  <c r="AQ88" i="21"/>
  <c r="AO88" i="21"/>
  <c r="AM88" i="21"/>
  <c r="AK88" i="21"/>
  <c r="AI88" i="21"/>
  <c r="AD88" i="21"/>
  <c r="AB88" i="21"/>
  <c r="Z88" i="21"/>
  <c r="X88" i="21"/>
  <c r="V88" i="21"/>
  <c r="BA88" i="21"/>
  <c r="D88" i="21"/>
  <c r="C88" i="21"/>
  <c r="AU87" i="21"/>
  <c r="AS87" i="21"/>
  <c r="AQ87" i="21"/>
  <c r="AO87" i="21"/>
  <c r="AM87" i="21"/>
  <c r="AK87" i="21"/>
  <c r="AI87" i="21"/>
  <c r="AD87" i="21"/>
  <c r="AB87" i="21"/>
  <c r="Z87" i="21"/>
  <c r="X87" i="21"/>
  <c r="V87" i="21"/>
  <c r="AE87" i="21" s="1"/>
  <c r="AU86" i="21"/>
  <c r="AS86" i="21"/>
  <c r="AQ86" i="21"/>
  <c r="AO86" i="21"/>
  <c r="AM86" i="21"/>
  <c r="AK86" i="21"/>
  <c r="AI86" i="21"/>
  <c r="AD86" i="21"/>
  <c r="AB86" i="21"/>
  <c r="Z86" i="21"/>
  <c r="X86" i="21"/>
  <c r="V86" i="21"/>
  <c r="AU85" i="21"/>
  <c r="AS85" i="21"/>
  <c r="AQ85" i="21"/>
  <c r="AO85" i="21"/>
  <c r="AM85" i="21"/>
  <c r="AK85" i="21"/>
  <c r="AI85" i="21"/>
  <c r="AD85" i="21"/>
  <c r="AB85" i="21"/>
  <c r="Z85" i="21"/>
  <c r="X85" i="21"/>
  <c r="V85" i="21"/>
  <c r="AU84" i="21"/>
  <c r="AS84" i="21"/>
  <c r="AQ84" i="21"/>
  <c r="AO84" i="21"/>
  <c r="AM84" i="21"/>
  <c r="AK84" i="21"/>
  <c r="AI84" i="21"/>
  <c r="AD84" i="21"/>
  <c r="AB84" i="21"/>
  <c r="Z84" i="21"/>
  <c r="X84" i="21"/>
  <c r="V84" i="21"/>
  <c r="AU83" i="21"/>
  <c r="AS83" i="21"/>
  <c r="AQ83" i="21"/>
  <c r="AO83" i="21"/>
  <c r="AM83" i="21"/>
  <c r="AK83" i="21"/>
  <c r="AI83" i="21"/>
  <c r="AD83" i="21"/>
  <c r="AB83" i="21"/>
  <c r="Z83" i="21"/>
  <c r="X83" i="21"/>
  <c r="V83" i="21"/>
  <c r="AU82" i="21"/>
  <c r="AS82" i="21"/>
  <c r="AQ82" i="21"/>
  <c r="AO82" i="21"/>
  <c r="AM82" i="21"/>
  <c r="AK82" i="21"/>
  <c r="AI82" i="21"/>
  <c r="AD82" i="21"/>
  <c r="AB82" i="21"/>
  <c r="Z82" i="21"/>
  <c r="X82" i="21"/>
  <c r="V82" i="21"/>
  <c r="D82" i="21"/>
  <c r="C82" i="21"/>
  <c r="AU81" i="21"/>
  <c r="AS81" i="21"/>
  <c r="AQ81" i="21"/>
  <c r="AO81" i="21"/>
  <c r="AM81" i="21"/>
  <c r="AK81" i="21"/>
  <c r="AI81" i="21"/>
  <c r="AD81" i="21"/>
  <c r="AB81" i="21"/>
  <c r="Z81" i="21"/>
  <c r="X81" i="21"/>
  <c r="V81" i="21"/>
  <c r="AU80" i="21"/>
  <c r="AS80" i="21"/>
  <c r="AQ80" i="21"/>
  <c r="AO80" i="21"/>
  <c r="AM80" i="21"/>
  <c r="AK80" i="21"/>
  <c r="AI80" i="21"/>
  <c r="AD80" i="21"/>
  <c r="AB80" i="21"/>
  <c r="Z80" i="21"/>
  <c r="X80" i="21"/>
  <c r="V80" i="21"/>
  <c r="AU79" i="21"/>
  <c r="AS79" i="21"/>
  <c r="AQ79" i="21"/>
  <c r="AO79" i="21"/>
  <c r="AM79" i="21"/>
  <c r="AK79" i="21"/>
  <c r="AI79" i="21"/>
  <c r="AD79" i="21"/>
  <c r="AB79" i="21"/>
  <c r="Z79" i="21"/>
  <c r="X79" i="21"/>
  <c r="V79" i="21"/>
  <c r="AU78" i="21"/>
  <c r="AS78" i="21"/>
  <c r="AQ78" i="21"/>
  <c r="AO78" i="21"/>
  <c r="AM78" i="21"/>
  <c r="AK78" i="21"/>
  <c r="AI78" i="21"/>
  <c r="AD78" i="21"/>
  <c r="AB78" i="21"/>
  <c r="Z78" i="21"/>
  <c r="X78" i="21"/>
  <c r="V78" i="21"/>
  <c r="AU77" i="21"/>
  <c r="AS77" i="21"/>
  <c r="AQ77" i="21"/>
  <c r="AO77" i="21"/>
  <c r="AM77" i="21"/>
  <c r="AK77" i="21"/>
  <c r="AI77" i="21"/>
  <c r="AD77" i="21"/>
  <c r="AB77" i="21"/>
  <c r="Z77" i="21"/>
  <c r="X77" i="21"/>
  <c r="V77" i="21"/>
  <c r="AE77" i="21" s="1"/>
  <c r="AU76" i="21"/>
  <c r="AS76" i="21"/>
  <c r="AQ76" i="21"/>
  <c r="AO76" i="21"/>
  <c r="AM76" i="21"/>
  <c r="AK76" i="21"/>
  <c r="AI76" i="21"/>
  <c r="AD76" i="21"/>
  <c r="AB76" i="21"/>
  <c r="Z76" i="21"/>
  <c r="X76" i="21"/>
  <c r="V76" i="21"/>
  <c r="BA76" i="21"/>
  <c r="D76" i="21"/>
  <c r="C76" i="21"/>
  <c r="AE92" i="21" l="1"/>
  <c r="AE84" i="21"/>
  <c r="AE88" i="21"/>
  <c r="AF82" i="21"/>
  <c r="BA82" i="21"/>
  <c r="AE85" i="21"/>
  <c r="AV91" i="21"/>
  <c r="AW91" i="21" s="1"/>
  <c r="AE78" i="21"/>
  <c r="AV80" i="21"/>
  <c r="AW80" i="21" s="1"/>
  <c r="AE79" i="21"/>
  <c r="AE81" i="21"/>
  <c r="AV78" i="21"/>
  <c r="AW78" i="21" s="1"/>
  <c r="AE89" i="21"/>
  <c r="AV87" i="21"/>
  <c r="AW87" i="21" s="1"/>
  <c r="AE76" i="21"/>
  <c r="AE82" i="21"/>
  <c r="AE83" i="21"/>
  <c r="AE91" i="21"/>
  <c r="AG82" i="21"/>
  <c r="AV92" i="21"/>
  <c r="AW92" i="21" s="1"/>
  <c r="AV79" i="21"/>
  <c r="AW79" i="21" s="1"/>
  <c r="AV82" i="21"/>
  <c r="AW82" i="21" s="1"/>
  <c r="AV93" i="21"/>
  <c r="AW93" i="21" s="1"/>
  <c r="P82" i="21"/>
  <c r="Q82" i="21" s="1"/>
  <c r="AE86" i="21"/>
  <c r="AV83" i="21"/>
  <c r="AW83" i="21" s="1"/>
  <c r="AV88" i="21"/>
  <c r="AW88" i="21" s="1"/>
  <c r="AE90" i="21"/>
  <c r="AV81" i="21"/>
  <c r="AW81" i="21" s="1"/>
  <c r="AV86" i="21"/>
  <c r="AW86" i="21" s="1"/>
  <c r="AV76" i="21"/>
  <c r="AW76" i="21" s="1"/>
  <c r="AV89" i="21"/>
  <c r="AW89" i="21" s="1"/>
  <c r="P88" i="21"/>
  <c r="Q88" i="21" s="1"/>
  <c r="AV90" i="21"/>
  <c r="AW90" i="21" s="1"/>
  <c r="AV85" i="21"/>
  <c r="AW85" i="21" s="1"/>
  <c r="AV77" i="21"/>
  <c r="AW77" i="21" s="1"/>
  <c r="AE80" i="21"/>
  <c r="AV84" i="21"/>
  <c r="AW84" i="21" s="1"/>
  <c r="AF88" i="21"/>
  <c r="AG88" i="21"/>
  <c r="P76" i="21"/>
  <c r="Q76" i="21" s="1"/>
  <c r="AG76" i="21"/>
  <c r="AF76" i="21"/>
  <c r="AF89" i="21" l="1"/>
  <c r="AF90" i="21" s="1"/>
  <c r="AF91" i="21" s="1"/>
  <c r="AF92" i="21" s="1"/>
  <c r="AF93" i="21" s="1"/>
  <c r="AF83" i="21"/>
  <c r="AF84" i="21" s="1"/>
  <c r="AF85" i="21" s="1"/>
  <c r="AF86" i="21" s="1"/>
  <c r="AF87" i="21" s="1"/>
  <c r="AF77" i="21"/>
  <c r="AF78" i="21" s="1"/>
  <c r="AF79" i="21" s="1"/>
  <c r="AF80" i="21" s="1"/>
  <c r="AF81" i="21" s="1"/>
  <c r="AG89" i="21" l="1"/>
  <c r="AG90" i="21" s="1"/>
  <c r="AG91" i="21" s="1"/>
  <c r="AG92" i="21" s="1"/>
  <c r="AG93" i="21" s="1"/>
  <c r="AX88" i="21" s="1"/>
  <c r="AG83" i="21"/>
  <c r="AG84" i="21" s="1"/>
  <c r="AG85" i="21" s="1"/>
  <c r="AG86" i="21" s="1"/>
  <c r="AG87" i="21" s="1"/>
  <c r="AX82" i="21" s="1"/>
  <c r="AG77" i="21"/>
  <c r="AG78" i="21" s="1"/>
  <c r="AG79" i="21" s="1"/>
  <c r="AG80" i="21" s="1"/>
  <c r="AG81" i="21" s="1"/>
  <c r="AX76" i="21" s="1"/>
  <c r="AU75" i="21"/>
  <c r="AS75" i="21"/>
  <c r="AQ75" i="21"/>
  <c r="AO75" i="21"/>
  <c r="AM75" i="21"/>
  <c r="AK75" i="21"/>
  <c r="AI75" i="21"/>
  <c r="AE75" i="21"/>
  <c r="AD75" i="21"/>
  <c r="AB75" i="21"/>
  <c r="Z75" i="21"/>
  <c r="X75" i="21"/>
  <c r="V75" i="21"/>
  <c r="AU74" i="21"/>
  <c r="AS74" i="21"/>
  <c r="AQ74" i="21"/>
  <c r="AO74" i="21"/>
  <c r="AM74" i="21"/>
  <c r="AK74" i="21"/>
  <c r="AI74" i="21"/>
  <c r="AD74" i="21"/>
  <c r="AB74" i="21"/>
  <c r="Z74" i="21"/>
  <c r="X74" i="21"/>
  <c r="V74" i="21"/>
  <c r="AU73" i="21"/>
  <c r="AS73" i="21"/>
  <c r="AQ73" i="21"/>
  <c r="AO73" i="21"/>
  <c r="AM73" i="21"/>
  <c r="AK73" i="21"/>
  <c r="AI73" i="21"/>
  <c r="AD73" i="21"/>
  <c r="AB73" i="21"/>
  <c r="Z73" i="21"/>
  <c r="X73" i="21"/>
  <c r="V73" i="21"/>
  <c r="AU72" i="21"/>
  <c r="AS72" i="21"/>
  <c r="AQ72" i="21"/>
  <c r="AO72" i="21"/>
  <c r="AM72" i="21"/>
  <c r="AK72" i="21"/>
  <c r="AI72" i="21"/>
  <c r="AD72" i="21"/>
  <c r="AB72" i="21"/>
  <c r="Z72" i="21"/>
  <c r="X72" i="21"/>
  <c r="V72" i="21"/>
  <c r="AU71" i="21"/>
  <c r="AS71" i="21"/>
  <c r="AQ71" i="21"/>
  <c r="AO71" i="21"/>
  <c r="AM71" i="21"/>
  <c r="AK71" i="21"/>
  <c r="AI71" i="21"/>
  <c r="AD71" i="21"/>
  <c r="AB71" i="21"/>
  <c r="Z71" i="21"/>
  <c r="X71" i="21"/>
  <c r="V71" i="21"/>
  <c r="AU70" i="21"/>
  <c r="AS70" i="21"/>
  <c r="AQ70" i="21"/>
  <c r="AO70" i="21"/>
  <c r="AM70" i="21"/>
  <c r="AK70" i="21"/>
  <c r="AI70" i="21"/>
  <c r="AD70" i="21"/>
  <c r="AB70" i="21"/>
  <c r="Z70" i="21"/>
  <c r="X70" i="21"/>
  <c r="V70" i="21"/>
  <c r="BA70" i="21"/>
  <c r="D70" i="21"/>
  <c r="C70" i="21"/>
  <c r="AV75" i="21" l="1"/>
  <c r="AW75" i="21" s="1"/>
  <c r="AV73" i="21"/>
  <c r="AW73" i="21" s="1"/>
  <c r="AE73" i="21"/>
  <c r="AV74" i="21"/>
  <c r="AW74" i="21" s="1"/>
  <c r="AE71" i="21"/>
  <c r="AE72" i="21"/>
  <c r="AE70" i="21"/>
  <c r="AV70" i="21"/>
  <c r="AW70" i="21" s="1"/>
  <c r="AV71" i="21"/>
  <c r="AW71" i="21" s="1"/>
  <c r="AE74" i="21"/>
  <c r="AV72" i="21"/>
  <c r="AW72" i="21" s="1"/>
  <c r="P70" i="21"/>
  <c r="Q70" i="21" s="1"/>
  <c r="AF70" i="21"/>
  <c r="AG70" i="21"/>
  <c r="AF71" i="21" s="1"/>
  <c r="AF72" i="21" s="1"/>
  <c r="AF73" i="21" s="1"/>
  <c r="AF74" i="21" l="1"/>
  <c r="AF75" i="21" s="1"/>
  <c r="AG71" i="21"/>
  <c r="AG72" i="21" s="1"/>
  <c r="AG73" i="21" s="1"/>
  <c r="AG74" i="21" s="1"/>
  <c r="AG75" i="21" s="1"/>
  <c r="AX70" i="21" s="1"/>
  <c r="AU69" i="21" l="1"/>
  <c r="AS69" i="21"/>
  <c r="AQ69" i="21"/>
  <c r="AO69" i="21"/>
  <c r="AM69" i="21"/>
  <c r="AK69" i="21"/>
  <c r="AI69" i="21"/>
  <c r="AD69" i="21"/>
  <c r="AB69" i="21"/>
  <c r="Z69" i="21"/>
  <c r="X69" i="21"/>
  <c r="V69" i="21"/>
  <c r="AU68" i="21"/>
  <c r="AS68" i="21"/>
  <c r="AQ68" i="21"/>
  <c r="AO68" i="21"/>
  <c r="AM68" i="21"/>
  <c r="AK68" i="21"/>
  <c r="AI68" i="21"/>
  <c r="AD68" i="21"/>
  <c r="AB68" i="21"/>
  <c r="Z68" i="21"/>
  <c r="X68" i="21"/>
  <c r="V68" i="21"/>
  <c r="AU67" i="21"/>
  <c r="AS67" i="21"/>
  <c r="AQ67" i="21"/>
  <c r="AO67" i="21"/>
  <c r="AM67" i="21"/>
  <c r="AK67" i="21"/>
  <c r="AI67" i="21"/>
  <c r="AD67" i="21"/>
  <c r="AB67" i="21"/>
  <c r="Z67" i="21"/>
  <c r="X67" i="21"/>
  <c r="V67" i="21"/>
  <c r="AE67" i="21" s="1"/>
  <c r="AU66" i="21"/>
  <c r="AS66" i="21"/>
  <c r="AQ66" i="21"/>
  <c r="AO66" i="21"/>
  <c r="AM66" i="21"/>
  <c r="AK66" i="21"/>
  <c r="AI66" i="21"/>
  <c r="AD66" i="21"/>
  <c r="AB66" i="21"/>
  <c r="Z66" i="21"/>
  <c r="X66" i="21"/>
  <c r="V66" i="21"/>
  <c r="AU65" i="21"/>
  <c r="AS65" i="21"/>
  <c r="AQ65" i="21"/>
  <c r="AO65" i="21"/>
  <c r="AM65" i="21"/>
  <c r="AK65" i="21"/>
  <c r="AI65" i="21"/>
  <c r="AD65" i="21"/>
  <c r="AB65" i="21"/>
  <c r="Z65" i="21"/>
  <c r="X65" i="21"/>
  <c r="V65" i="21"/>
  <c r="AU64" i="21"/>
  <c r="AS64" i="21"/>
  <c r="AQ64" i="21"/>
  <c r="AO64" i="21"/>
  <c r="AM64" i="21"/>
  <c r="AK64" i="21"/>
  <c r="AI64" i="21"/>
  <c r="AD64" i="21"/>
  <c r="AB64" i="21"/>
  <c r="Z64" i="21"/>
  <c r="X64" i="21"/>
  <c r="V64" i="21"/>
  <c r="D64" i="21"/>
  <c r="C64" i="21"/>
  <c r="AU63" i="21"/>
  <c r="AS63" i="21"/>
  <c r="AQ63" i="21"/>
  <c r="AO63" i="21"/>
  <c r="AM63" i="21"/>
  <c r="AK63" i="21"/>
  <c r="AI63" i="21"/>
  <c r="AD63" i="21"/>
  <c r="AB63" i="21"/>
  <c r="Z63" i="21"/>
  <c r="X63" i="21"/>
  <c r="V63" i="21"/>
  <c r="AU62" i="21"/>
  <c r="AS62" i="21"/>
  <c r="AQ62" i="21"/>
  <c r="AO62" i="21"/>
  <c r="AM62" i="21"/>
  <c r="AK62" i="21"/>
  <c r="AI62" i="21"/>
  <c r="AD62" i="21"/>
  <c r="AB62" i="21"/>
  <c r="Z62" i="21"/>
  <c r="X62" i="21"/>
  <c r="V62" i="21"/>
  <c r="AU61" i="21"/>
  <c r="AS61" i="21"/>
  <c r="AQ61" i="21"/>
  <c r="AO61" i="21"/>
  <c r="AM61" i="21"/>
  <c r="AK61" i="21"/>
  <c r="AI61" i="21"/>
  <c r="AD61" i="21"/>
  <c r="AB61" i="21"/>
  <c r="Z61" i="21"/>
  <c r="X61" i="21"/>
  <c r="V61" i="21"/>
  <c r="AU60" i="21"/>
  <c r="AS60" i="21"/>
  <c r="AQ60" i="21"/>
  <c r="AO60" i="21"/>
  <c r="AM60" i="21"/>
  <c r="AK60" i="21"/>
  <c r="AI60" i="21"/>
  <c r="AD60" i="21"/>
  <c r="AB60" i="21"/>
  <c r="Z60" i="21"/>
  <c r="X60" i="21"/>
  <c r="V60" i="21"/>
  <c r="AU59" i="21"/>
  <c r="AS59" i="21"/>
  <c r="AQ59" i="21"/>
  <c r="AO59" i="21"/>
  <c r="AM59" i="21"/>
  <c r="AK59" i="21"/>
  <c r="AI59" i="21"/>
  <c r="AD59" i="21"/>
  <c r="AB59" i="21"/>
  <c r="Z59" i="21"/>
  <c r="X59" i="21"/>
  <c r="V59" i="21"/>
  <c r="AU58" i="21"/>
  <c r="AS58" i="21"/>
  <c r="AQ58" i="21"/>
  <c r="AO58" i="21"/>
  <c r="AM58" i="21"/>
  <c r="AK58" i="21"/>
  <c r="AI58" i="21"/>
  <c r="AD58" i="21"/>
  <c r="AB58" i="21"/>
  <c r="Z58" i="21"/>
  <c r="X58" i="21"/>
  <c r="V58" i="21"/>
  <c r="AF58" i="21"/>
  <c r="D58" i="21"/>
  <c r="C58" i="21"/>
  <c r="AU57" i="21"/>
  <c r="AS57" i="21"/>
  <c r="AQ57" i="21"/>
  <c r="AO57" i="21"/>
  <c r="AM57" i="21"/>
  <c r="AK57" i="21"/>
  <c r="AI57" i="21"/>
  <c r="AD57" i="21"/>
  <c r="AB57" i="21"/>
  <c r="Z57" i="21"/>
  <c r="X57" i="21"/>
  <c r="V57" i="21"/>
  <c r="AE57" i="21" s="1"/>
  <c r="AU56" i="21"/>
  <c r="AS56" i="21"/>
  <c r="AQ56" i="21"/>
  <c r="AO56" i="21"/>
  <c r="AM56" i="21"/>
  <c r="AK56" i="21"/>
  <c r="AI56" i="21"/>
  <c r="AD56" i="21"/>
  <c r="AB56" i="21"/>
  <c r="Z56" i="21"/>
  <c r="X56" i="21"/>
  <c r="V56" i="21"/>
  <c r="AU55" i="21"/>
  <c r="AS55" i="21"/>
  <c r="AQ55" i="21"/>
  <c r="AO55" i="21"/>
  <c r="AM55" i="21"/>
  <c r="AK55" i="21"/>
  <c r="AI55" i="21"/>
  <c r="AD55" i="21"/>
  <c r="AB55" i="21"/>
  <c r="Z55" i="21"/>
  <c r="X55" i="21"/>
  <c r="V55" i="21"/>
  <c r="AU54" i="21"/>
  <c r="AS54" i="21"/>
  <c r="AQ54" i="21"/>
  <c r="AO54" i="21"/>
  <c r="AM54" i="21"/>
  <c r="AK54" i="21"/>
  <c r="AI54" i="21"/>
  <c r="AD54" i="21"/>
  <c r="AB54" i="21"/>
  <c r="Z54" i="21"/>
  <c r="X54" i="21"/>
  <c r="V54" i="21"/>
  <c r="AU53" i="21"/>
  <c r="AS53" i="21"/>
  <c r="AQ53" i="21"/>
  <c r="AO53" i="21"/>
  <c r="AM53" i="21"/>
  <c r="AK53" i="21"/>
  <c r="AI53" i="21"/>
  <c r="AD53" i="21"/>
  <c r="AB53" i="21"/>
  <c r="Z53" i="21"/>
  <c r="X53" i="21"/>
  <c r="V53" i="21"/>
  <c r="AU52" i="21"/>
  <c r="AS52" i="21"/>
  <c r="AQ52" i="21"/>
  <c r="AO52" i="21"/>
  <c r="AM52" i="21"/>
  <c r="AK52" i="21"/>
  <c r="AI52" i="21"/>
  <c r="AD52" i="21"/>
  <c r="AB52" i="21"/>
  <c r="Z52" i="21"/>
  <c r="X52" i="21"/>
  <c r="V52" i="21"/>
  <c r="P52" i="21"/>
  <c r="Q52" i="21" s="1"/>
  <c r="D52" i="21"/>
  <c r="C52" i="21"/>
  <c r="AU51" i="21"/>
  <c r="AS51" i="21"/>
  <c r="AQ51" i="21"/>
  <c r="AO51" i="21"/>
  <c r="AM51" i="21"/>
  <c r="AK51" i="21"/>
  <c r="AI51" i="21"/>
  <c r="AD51" i="21"/>
  <c r="AB51" i="21"/>
  <c r="Z51" i="21"/>
  <c r="X51" i="21"/>
  <c r="V51" i="21"/>
  <c r="AU50" i="21"/>
  <c r="AS50" i="21"/>
  <c r="AQ50" i="21"/>
  <c r="AO50" i="21"/>
  <c r="AM50" i="21"/>
  <c r="AK50" i="21"/>
  <c r="AI50" i="21"/>
  <c r="AD50" i="21"/>
  <c r="AB50" i="21"/>
  <c r="Z50" i="21"/>
  <c r="X50" i="21"/>
  <c r="V50" i="21"/>
  <c r="AU49" i="21"/>
  <c r="AS49" i="21"/>
  <c r="AQ49" i="21"/>
  <c r="AO49" i="21"/>
  <c r="AM49" i="21"/>
  <c r="AK49" i="21"/>
  <c r="AI49" i="21"/>
  <c r="AD49" i="21"/>
  <c r="AB49" i="21"/>
  <c r="Z49" i="21"/>
  <c r="X49" i="21"/>
  <c r="V49" i="21"/>
  <c r="AU48" i="21"/>
  <c r="AS48" i="21"/>
  <c r="AQ48" i="21"/>
  <c r="AO48" i="21"/>
  <c r="AM48" i="21"/>
  <c r="AK48" i="21"/>
  <c r="AI48" i="21"/>
  <c r="AD48" i="21"/>
  <c r="AB48" i="21"/>
  <c r="Z48" i="21"/>
  <c r="X48" i="21"/>
  <c r="V48" i="21"/>
  <c r="AU47" i="21"/>
  <c r="AS47" i="21"/>
  <c r="AQ47" i="21"/>
  <c r="AO47" i="21"/>
  <c r="AM47" i="21"/>
  <c r="AK47" i="21"/>
  <c r="AI47" i="21"/>
  <c r="AD47" i="21"/>
  <c r="AB47" i="21"/>
  <c r="Z47" i="21"/>
  <c r="X47" i="21"/>
  <c r="V47" i="21"/>
  <c r="AU46" i="21"/>
  <c r="AS46" i="21"/>
  <c r="AQ46" i="21"/>
  <c r="AO46" i="21"/>
  <c r="AM46" i="21"/>
  <c r="AK46" i="21"/>
  <c r="AI46" i="21"/>
  <c r="AD46" i="21"/>
  <c r="AB46" i="21"/>
  <c r="Z46" i="21"/>
  <c r="X46" i="21"/>
  <c r="V46" i="21"/>
  <c r="BA46" i="21"/>
  <c r="P46" i="21"/>
  <c r="Q46" i="21" s="1"/>
  <c r="D46" i="21"/>
  <c r="C46" i="21"/>
  <c r="AU45" i="21"/>
  <c r="AS45" i="21"/>
  <c r="AQ45" i="21"/>
  <c r="AO45" i="21"/>
  <c r="AM45" i="21"/>
  <c r="AK45" i="21"/>
  <c r="AI45" i="21"/>
  <c r="AD45" i="21"/>
  <c r="AB45" i="21"/>
  <c r="Z45" i="21"/>
  <c r="X45" i="21"/>
  <c r="V45" i="21"/>
  <c r="AU44" i="21"/>
  <c r="AS44" i="21"/>
  <c r="AQ44" i="21"/>
  <c r="AO44" i="21"/>
  <c r="AM44" i="21"/>
  <c r="AK44" i="21"/>
  <c r="AI44" i="21"/>
  <c r="AD44" i="21"/>
  <c r="AB44" i="21"/>
  <c r="Z44" i="21"/>
  <c r="X44" i="21"/>
  <c r="V44" i="21"/>
  <c r="AU43" i="21"/>
  <c r="AS43" i="21"/>
  <c r="AQ43" i="21"/>
  <c r="AO43" i="21"/>
  <c r="AM43" i="21"/>
  <c r="AK43" i="21"/>
  <c r="AI43" i="21"/>
  <c r="AD43" i="21"/>
  <c r="AB43" i="21"/>
  <c r="Z43" i="21"/>
  <c r="X43" i="21"/>
  <c r="V43" i="21"/>
  <c r="AU42" i="21"/>
  <c r="AS42" i="21"/>
  <c r="AQ42" i="21"/>
  <c r="AO42" i="21"/>
  <c r="AM42" i="21"/>
  <c r="AK42" i="21"/>
  <c r="AI42" i="21"/>
  <c r="AD42" i="21"/>
  <c r="AB42" i="21"/>
  <c r="Z42" i="21"/>
  <c r="X42" i="21"/>
  <c r="V42" i="21"/>
  <c r="AU41" i="21"/>
  <c r="AS41" i="21"/>
  <c r="AQ41" i="21"/>
  <c r="AO41" i="21"/>
  <c r="AM41" i="21"/>
  <c r="AK41" i="21"/>
  <c r="AI41" i="21"/>
  <c r="AD41" i="21"/>
  <c r="AB41" i="21"/>
  <c r="Z41" i="21"/>
  <c r="X41" i="21"/>
  <c r="V41" i="21"/>
  <c r="AU40" i="21"/>
  <c r="AS40" i="21"/>
  <c r="AQ40" i="21"/>
  <c r="AO40" i="21"/>
  <c r="AM40" i="21"/>
  <c r="AK40" i="21"/>
  <c r="AI40" i="21"/>
  <c r="AD40" i="21"/>
  <c r="AB40" i="21"/>
  <c r="Z40" i="21"/>
  <c r="X40" i="21"/>
  <c r="V40" i="21"/>
  <c r="AG40" i="21"/>
  <c r="D40" i="21"/>
  <c r="C40" i="21"/>
  <c r="AE66" i="21" l="1"/>
  <c r="AV69" i="21"/>
  <c r="AW69" i="21" s="1"/>
  <c r="AE65" i="21"/>
  <c r="AE64" i="21"/>
  <c r="AE50" i="21"/>
  <c r="AV54" i="21"/>
  <c r="AW54" i="21" s="1"/>
  <c r="AE43" i="21"/>
  <c r="AG58" i="21"/>
  <c r="AE48" i="21"/>
  <c r="AE69" i="21"/>
  <c r="AE49" i="21"/>
  <c r="AV68" i="21"/>
  <c r="AW68" i="21" s="1"/>
  <c r="AV56" i="21"/>
  <c r="AW56" i="21" s="1"/>
  <c r="AV60" i="21"/>
  <c r="AW60" i="21" s="1"/>
  <c r="AV63" i="21"/>
  <c r="AW63" i="21" s="1"/>
  <c r="AV43" i="21"/>
  <c r="AW43" i="21" s="1"/>
  <c r="AE46" i="21"/>
  <c r="AE54" i="21"/>
  <c r="AE59" i="21"/>
  <c r="AE60" i="21"/>
  <c r="P64" i="21"/>
  <c r="Q64" i="21" s="1"/>
  <c r="P58" i="21"/>
  <c r="Q58" i="21" s="1"/>
  <c r="AE44" i="21"/>
  <c r="BA58" i="21"/>
  <c r="AV40" i="21"/>
  <c r="AW40" i="21" s="1"/>
  <c r="AE45" i="21"/>
  <c r="AV46" i="21"/>
  <c r="AW46" i="21" s="1"/>
  <c r="AV52" i="21"/>
  <c r="AW52" i="21" s="1"/>
  <c r="AE55" i="21"/>
  <c r="AV62" i="21"/>
  <c r="AW62" i="21" s="1"/>
  <c r="AV66" i="21"/>
  <c r="AW66" i="21" s="1"/>
  <c r="AV67" i="21"/>
  <c r="AW67" i="21" s="1"/>
  <c r="AV41" i="21"/>
  <c r="AW41" i="21" s="1"/>
  <c r="AV47" i="21"/>
  <c r="AW47" i="21" s="1"/>
  <c r="AE51" i="21"/>
  <c r="AE56" i="21"/>
  <c r="BA64" i="21"/>
  <c r="AV42" i="21"/>
  <c r="AW42" i="21" s="1"/>
  <c r="AV48" i="21"/>
  <c r="AW48" i="21" s="1"/>
  <c r="AV53" i="21"/>
  <c r="AW53" i="21" s="1"/>
  <c r="AV58" i="21"/>
  <c r="AW58" i="21" s="1"/>
  <c r="AV44" i="21"/>
  <c r="AW44" i="21" s="1"/>
  <c r="AV49" i="21"/>
  <c r="AW49" i="21" s="1"/>
  <c r="AE61" i="21"/>
  <c r="AE62" i="21"/>
  <c r="AV45" i="21"/>
  <c r="AW45" i="21" s="1"/>
  <c r="AV50" i="21"/>
  <c r="AW50" i="21" s="1"/>
  <c r="AV55" i="21"/>
  <c r="AW55" i="21" s="1"/>
  <c r="AF64" i="21"/>
  <c r="AV59" i="21"/>
  <c r="AW59" i="21" s="1"/>
  <c r="AE63" i="21"/>
  <c r="AV64" i="21"/>
  <c r="AW64" i="21" s="1"/>
  <c r="AE40" i="21"/>
  <c r="AE47" i="21"/>
  <c r="AV51" i="21"/>
  <c r="AW51" i="21" s="1"/>
  <c r="AE52" i="21"/>
  <c r="BA52" i="21"/>
  <c r="AV57" i="21"/>
  <c r="AW57" i="21" s="1"/>
  <c r="AE58" i="21"/>
  <c r="AV61" i="21"/>
  <c r="AW61" i="21" s="1"/>
  <c r="AE68" i="21"/>
  <c r="AE41" i="21"/>
  <c r="AF41" i="21" s="1"/>
  <c r="AE42" i="21"/>
  <c r="AE53" i="21"/>
  <c r="AV65" i="21"/>
  <c r="AW65" i="21" s="1"/>
  <c r="P40" i="21"/>
  <c r="Q40" i="21" s="1"/>
  <c r="AG64" i="21"/>
  <c r="AF40" i="21"/>
  <c r="BA40" i="21"/>
  <c r="AF46" i="21"/>
  <c r="AG46" i="21"/>
  <c r="AF52" i="21"/>
  <c r="AG52" i="21"/>
  <c r="AF42" i="21" l="1"/>
  <c r="AF43" i="21" s="1"/>
  <c r="AF59" i="21"/>
  <c r="AF60" i="21" s="1"/>
  <c r="AF61" i="21" s="1"/>
  <c r="AF62" i="21" s="1"/>
  <c r="AF63" i="21" s="1"/>
  <c r="AF44" i="21"/>
  <c r="AF45" i="21" s="1"/>
  <c r="AF47" i="21"/>
  <c r="AF48" i="21" s="1"/>
  <c r="AF49" i="21" s="1"/>
  <c r="AF50" i="21" s="1"/>
  <c r="AF51" i="21" s="1"/>
  <c r="AG59" i="21"/>
  <c r="AG60" i="21" s="1"/>
  <c r="AF53" i="21"/>
  <c r="AF54" i="21" s="1"/>
  <c r="AF55" i="21" s="1"/>
  <c r="AF56" i="21" s="1"/>
  <c r="AF57" i="21" s="1"/>
  <c r="AG41" i="21"/>
  <c r="AG42" i="21" s="1"/>
  <c r="AG43" i="21" s="1"/>
  <c r="AF65" i="21"/>
  <c r="AF66" i="21" s="1"/>
  <c r="AF67" i="21" s="1"/>
  <c r="AF68" i="21" s="1"/>
  <c r="AF69" i="21" s="1"/>
  <c r="AG47" i="21"/>
  <c r="AG48" i="21" s="1"/>
  <c r="AG49" i="21" s="1"/>
  <c r="AG50" i="21" s="1"/>
  <c r="AG51" i="21" s="1"/>
  <c r="AX46" i="21" s="1"/>
  <c r="AG44" i="21"/>
  <c r="AG45" i="21" s="1"/>
  <c r="AX40" i="21" s="1"/>
  <c r="BB40" i="21" s="1"/>
  <c r="BC40" i="21" s="1"/>
  <c r="AG61" i="21"/>
  <c r="AG62" i="21" s="1"/>
  <c r="AG63" i="21" s="1"/>
  <c r="AX58" i="21" s="1"/>
  <c r="BB58" i="21" s="1"/>
  <c r="BC58" i="21" s="1"/>
  <c r="AG53" i="21" l="1"/>
  <c r="AG54" i="21" s="1"/>
  <c r="AG55" i="21" s="1"/>
  <c r="AG56" i="21" s="1"/>
  <c r="AG57" i="21" s="1"/>
  <c r="AX52" i="21" s="1"/>
  <c r="BB52" i="21" s="1"/>
  <c r="BC52" i="21" s="1"/>
  <c r="AG65" i="21"/>
  <c r="AG66" i="21" s="1"/>
  <c r="AG67" i="21" s="1"/>
  <c r="AG68" i="21" s="1"/>
  <c r="AG69" i="21" s="1"/>
  <c r="AX64" i="21" s="1"/>
  <c r="BB64" i="21" s="1"/>
  <c r="BC64" i="21" s="1"/>
  <c r="AU39" i="21" l="1"/>
  <c r="AS39" i="21"/>
  <c r="AQ39" i="21"/>
  <c r="AO39" i="21"/>
  <c r="AM39" i="21"/>
  <c r="AK39" i="21"/>
  <c r="AI39" i="21"/>
  <c r="AD39" i="21"/>
  <c r="AB39" i="21"/>
  <c r="Z39" i="21"/>
  <c r="X39" i="21"/>
  <c r="V39" i="21"/>
  <c r="AU38" i="21"/>
  <c r="AS38" i="21"/>
  <c r="AQ38" i="21"/>
  <c r="AO38" i="21"/>
  <c r="AM38" i="21"/>
  <c r="AK38" i="21"/>
  <c r="AI38" i="21"/>
  <c r="AD38" i="21"/>
  <c r="AB38" i="21"/>
  <c r="Z38" i="21"/>
  <c r="X38" i="21"/>
  <c r="V38" i="21"/>
  <c r="AU37" i="21"/>
  <c r="AS37" i="21"/>
  <c r="AQ37" i="21"/>
  <c r="AO37" i="21"/>
  <c r="AM37" i="21"/>
  <c r="AK37" i="21"/>
  <c r="AI37" i="21"/>
  <c r="AV37" i="21" s="1"/>
  <c r="AW37" i="21" s="1"/>
  <c r="AD37" i="21"/>
  <c r="AB37" i="21"/>
  <c r="Z37" i="21"/>
  <c r="X37" i="21"/>
  <c r="AE37" i="21" s="1"/>
  <c r="V37" i="21"/>
  <c r="AU36" i="21"/>
  <c r="AS36" i="21"/>
  <c r="AQ36" i="21"/>
  <c r="AO36" i="21"/>
  <c r="AM36" i="21"/>
  <c r="AK36" i="21"/>
  <c r="AI36" i="21"/>
  <c r="AD36" i="21"/>
  <c r="AB36" i="21"/>
  <c r="Z36" i="21"/>
  <c r="X36" i="21"/>
  <c r="V36" i="21"/>
  <c r="AU35" i="21"/>
  <c r="AS35" i="21"/>
  <c r="AQ35" i="21"/>
  <c r="AO35" i="21"/>
  <c r="AM35" i="21"/>
  <c r="AK35" i="21"/>
  <c r="AI35" i="21"/>
  <c r="AD35" i="21"/>
  <c r="AB35" i="21"/>
  <c r="Z35" i="21"/>
  <c r="X35" i="21"/>
  <c r="V35" i="21"/>
  <c r="BA34" i="21"/>
  <c r="AZ34" i="21"/>
  <c r="AU34" i="21"/>
  <c r="AS34" i="21"/>
  <c r="AQ34" i="21"/>
  <c r="AO34" i="21"/>
  <c r="AM34" i="21"/>
  <c r="AK34" i="21"/>
  <c r="AI34" i="21"/>
  <c r="AG34" i="21"/>
  <c r="AF34" i="21"/>
  <c r="AD34" i="21"/>
  <c r="AB34" i="21"/>
  <c r="Z34" i="21"/>
  <c r="X34" i="21"/>
  <c r="V34" i="21"/>
  <c r="D34" i="21"/>
  <c r="C34" i="21"/>
  <c r="AU33" i="21"/>
  <c r="AS33" i="21"/>
  <c r="AQ33" i="21"/>
  <c r="AO33" i="21"/>
  <c r="AM33" i="21"/>
  <c r="AK33" i="21"/>
  <c r="AI33" i="21"/>
  <c r="AD33" i="21"/>
  <c r="AB33" i="21"/>
  <c r="Z33" i="21"/>
  <c r="X33" i="21"/>
  <c r="V33" i="21"/>
  <c r="AU32" i="21"/>
  <c r="AS32" i="21"/>
  <c r="AQ32" i="21"/>
  <c r="AO32" i="21"/>
  <c r="AM32" i="21"/>
  <c r="AK32" i="21"/>
  <c r="AI32" i="21"/>
  <c r="AD32" i="21"/>
  <c r="AB32" i="21"/>
  <c r="Z32" i="21"/>
  <c r="X32" i="21"/>
  <c r="V32" i="21"/>
  <c r="AU31" i="21"/>
  <c r="AS31" i="21"/>
  <c r="AQ31" i="21"/>
  <c r="AO31" i="21"/>
  <c r="AM31" i="21"/>
  <c r="AK31" i="21"/>
  <c r="AI31" i="21"/>
  <c r="AD31" i="21"/>
  <c r="AB31" i="21"/>
  <c r="Z31" i="21"/>
  <c r="X31" i="21"/>
  <c r="V31" i="21"/>
  <c r="AU30" i="21"/>
  <c r="AS30" i="21"/>
  <c r="AQ30" i="21"/>
  <c r="AO30" i="21"/>
  <c r="AM30" i="21"/>
  <c r="AK30" i="21"/>
  <c r="AI30" i="21"/>
  <c r="AD30" i="21"/>
  <c r="AB30" i="21"/>
  <c r="Z30" i="21"/>
  <c r="X30" i="21"/>
  <c r="V30" i="21"/>
  <c r="AU29" i="21"/>
  <c r="AS29" i="21"/>
  <c r="AQ29" i="21"/>
  <c r="AO29" i="21"/>
  <c r="AM29" i="21"/>
  <c r="AK29" i="21"/>
  <c r="AI29" i="21"/>
  <c r="AD29" i="21"/>
  <c r="AB29" i="21"/>
  <c r="Z29" i="21"/>
  <c r="X29" i="21"/>
  <c r="V29" i="21"/>
  <c r="BA28" i="21"/>
  <c r="AU28" i="21"/>
  <c r="AS28" i="21"/>
  <c r="AQ28" i="21"/>
  <c r="AO28" i="21"/>
  <c r="AM28" i="21"/>
  <c r="AK28" i="21"/>
  <c r="AI28" i="21"/>
  <c r="AG28" i="21"/>
  <c r="AF28" i="21"/>
  <c r="AD28" i="21"/>
  <c r="AB28" i="21"/>
  <c r="Z28" i="21"/>
  <c r="X28" i="21"/>
  <c r="V28" i="21"/>
  <c r="D28" i="21"/>
  <c r="C28" i="21"/>
  <c r="AU27" i="21"/>
  <c r="AS27" i="21"/>
  <c r="AQ27" i="21"/>
  <c r="AO27" i="21"/>
  <c r="AM27" i="21"/>
  <c r="AK27" i="21"/>
  <c r="AI27" i="21"/>
  <c r="AD27" i="21"/>
  <c r="AB27" i="21"/>
  <c r="Z27" i="21"/>
  <c r="X27" i="21"/>
  <c r="V27" i="21"/>
  <c r="AU26" i="21"/>
  <c r="AS26" i="21"/>
  <c r="AQ26" i="21"/>
  <c r="AO26" i="21"/>
  <c r="AM26" i="21"/>
  <c r="AK26" i="21"/>
  <c r="AI26" i="21"/>
  <c r="AD26" i="21"/>
  <c r="AB26" i="21"/>
  <c r="Z26" i="21"/>
  <c r="X26" i="21"/>
  <c r="V26" i="21"/>
  <c r="AU25" i="21"/>
  <c r="AS25" i="21"/>
  <c r="AQ25" i="21"/>
  <c r="AO25" i="21"/>
  <c r="AM25" i="21"/>
  <c r="AK25" i="21"/>
  <c r="AI25" i="21"/>
  <c r="AD25" i="21"/>
  <c r="AB25" i="21"/>
  <c r="Z25" i="21"/>
  <c r="X25" i="21"/>
  <c r="V25" i="21"/>
  <c r="AU24" i="21"/>
  <c r="AS24" i="21"/>
  <c r="AQ24" i="21"/>
  <c r="AO24" i="21"/>
  <c r="AM24" i="21"/>
  <c r="AK24" i="21"/>
  <c r="AI24" i="21"/>
  <c r="AD24" i="21"/>
  <c r="AB24" i="21"/>
  <c r="Z24" i="21"/>
  <c r="X24" i="21"/>
  <c r="V24" i="21"/>
  <c r="AU23" i="21"/>
  <c r="AS23" i="21"/>
  <c r="AQ23" i="21"/>
  <c r="AO23" i="21"/>
  <c r="AM23" i="21"/>
  <c r="AK23" i="21"/>
  <c r="AI23" i="21"/>
  <c r="AD23" i="21"/>
  <c r="AB23" i="21"/>
  <c r="Z23" i="21"/>
  <c r="X23" i="21"/>
  <c r="V23" i="21"/>
  <c r="BA22" i="21"/>
  <c r="AZ22" i="21"/>
  <c r="AU22" i="21"/>
  <c r="AS22" i="21"/>
  <c r="AQ22" i="21"/>
  <c r="AO22" i="21"/>
  <c r="AM22" i="21"/>
  <c r="AK22" i="21"/>
  <c r="AI22" i="21"/>
  <c r="AG22" i="21"/>
  <c r="AF22" i="21"/>
  <c r="AD22" i="21"/>
  <c r="AB22" i="21"/>
  <c r="Z22" i="21"/>
  <c r="X22" i="21"/>
  <c r="V22" i="21"/>
  <c r="D22" i="21"/>
  <c r="C22" i="21"/>
  <c r="AU21" i="21"/>
  <c r="AS21" i="21"/>
  <c r="AQ21" i="21"/>
  <c r="AO21" i="21"/>
  <c r="AM21" i="21"/>
  <c r="AK21" i="21"/>
  <c r="AI21" i="21"/>
  <c r="AD21" i="21"/>
  <c r="AB21" i="21"/>
  <c r="Z21" i="21"/>
  <c r="X21" i="21"/>
  <c r="V21" i="21"/>
  <c r="AU20" i="21"/>
  <c r="AS20" i="21"/>
  <c r="AQ20" i="21"/>
  <c r="AO20" i="21"/>
  <c r="AM20" i="21"/>
  <c r="AK20" i="21"/>
  <c r="AI20" i="21"/>
  <c r="AD20" i="21"/>
  <c r="AB20" i="21"/>
  <c r="Z20" i="21"/>
  <c r="X20" i="21"/>
  <c r="V20" i="21"/>
  <c r="AU19" i="21"/>
  <c r="AS19" i="21"/>
  <c r="AQ19" i="21"/>
  <c r="AO19" i="21"/>
  <c r="AM19" i="21"/>
  <c r="AK19" i="21"/>
  <c r="AI19" i="21"/>
  <c r="AD19" i="21"/>
  <c r="AB19" i="21"/>
  <c r="Z19" i="21"/>
  <c r="X19" i="21"/>
  <c r="V19" i="21"/>
  <c r="AU18" i="21"/>
  <c r="AS18" i="21"/>
  <c r="AQ18" i="21"/>
  <c r="AO18" i="21"/>
  <c r="AM18" i="21"/>
  <c r="AK18" i="21"/>
  <c r="AI18" i="21"/>
  <c r="AD18" i="21"/>
  <c r="AB18" i="21"/>
  <c r="Z18" i="21"/>
  <c r="X18" i="21"/>
  <c r="V18" i="21"/>
  <c r="AU17" i="21"/>
  <c r="AS17" i="21"/>
  <c r="AQ17" i="21"/>
  <c r="AO17" i="21"/>
  <c r="AM17" i="21"/>
  <c r="AK17" i="21"/>
  <c r="AI17" i="21"/>
  <c r="AD17" i="21"/>
  <c r="AB17" i="21"/>
  <c r="Z17" i="21"/>
  <c r="X17" i="21"/>
  <c r="V17" i="21"/>
  <c r="BA16" i="21"/>
  <c r="AZ16" i="21"/>
  <c r="AU16" i="21"/>
  <c r="AS16" i="21"/>
  <c r="AQ16" i="21"/>
  <c r="AO16" i="21"/>
  <c r="AM16" i="21"/>
  <c r="AK16" i="21"/>
  <c r="AI16" i="21"/>
  <c r="AG16" i="21"/>
  <c r="AF16" i="21"/>
  <c r="AD16" i="21"/>
  <c r="AB16" i="21"/>
  <c r="Z16" i="21"/>
  <c r="X16" i="21"/>
  <c r="V16" i="21"/>
  <c r="D16" i="21"/>
  <c r="AU15" i="21"/>
  <c r="AS15" i="21"/>
  <c r="AQ15" i="21"/>
  <c r="AO15" i="21"/>
  <c r="AM15" i="21"/>
  <c r="AK15" i="21"/>
  <c r="AI15" i="21"/>
  <c r="AD15" i="21"/>
  <c r="AB15" i="21"/>
  <c r="Z15" i="21"/>
  <c r="X15" i="21"/>
  <c r="V15" i="21"/>
  <c r="AU14" i="21"/>
  <c r="AS14" i="21"/>
  <c r="AQ14" i="21"/>
  <c r="AO14" i="21"/>
  <c r="AM14" i="21"/>
  <c r="AK14" i="21"/>
  <c r="AI14" i="21"/>
  <c r="AD14" i="21"/>
  <c r="AB14" i="21"/>
  <c r="Z14" i="21"/>
  <c r="X14" i="21"/>
  <c r="V14" i="21"/>
  <c r="AU13" i="21"/>
  <c r="AS13" i="21"/>
  <c r="AQ13" i="21"/>
  <c r="AO13" i="21"/>
  <c r="AM13" i="21"/>
  <c r="AK13" i="21"/>
  <c r="AI13" i="21"/>
  <c r="AD13" i="21"/>
  <c r="AB13" i="21"/>
  <c r="Z13" i="21"/>
  <c r="X13" i="21"/>
  <c r="V13" i="21"/>
  <c r="AU12" i="21"/>
  <c r="AS12" i="21"/>
  <c r="AQ12" i="21"/>
  <c r="AO12" i="21"/>
  <c r="AM12" i="21"/>
  <c r="AK12" i="21"/>
  <c r="AI12" i="21"/>
  <c r="AD12" i="21"/>
  <c r="AB12" i="21"/>
  <c r="Z12" i="21"/>
  <c r="X12" i="21"/>
  <c r="V12" i="21"/>
  <c r="AU11" i="21"/>
  <c r="AS11" i="21"/>
  <c r="AQ11" i="21"/>
  <c r="AO11" i="21"/>
  <c r="AM11" i="21"/>
  <c r="AK11" i="21"/>
  <c r="AI11" i="21"/>
  <c r="AD11" i="21"/>
  <c r="AB11" i="21"/>
  <c r="Z11" i="21"/>
  <c r="X11" i="21"/>
  <c r="V11" i="21"/>
  <c r="BA10" i="21"/>
  <c r="AZ10" i="21"/>
  <c r="AY10" i="21"/>
  <c r="AU10" i="21"/>
  <c r="AS10" i="21"/>
  <c r="AQ10" i="21"/>
  <c r="AO10" i="21"/>
  <c r="AM10" i="21"/>
  <c r="AK10" i="21"/>
  <c r="AI10" i="21"/>
  <c r="AD10" i="21"/>
  <c r="AB10" i="21"/>
  <c r="Z10" i="21"/>
  <c r="X10" i="21"/>
  <c r="V10" i="21"/>
  <c r="D10" i="21"/>
  <c r="C10" i="21"/>
  <c r="C16" i="21" s="1"/>
  <c r="AE13" i="21" l="1"/>
  <c r="AE14" i="21"/>
  <c r="AE12" i="21"/>
  <c r="AV36" i="21"/>
  <c r="AW36" i="21" s="1"/>
  <c r="AE19" i="21"/>
  <c r="AE16" i="21"/>
  <c r="AV33" i="21"/>
  <c r="AW33" i="21" s="1"/>
  <c r="AV39" i="21"/>
  <c r="AW39" i="21" s="1"/>
  <c r="AE10" i="21"/>
  <c r="AE23" i="21"/>
  <c r="AE20" i="21"/>
  <c r="AE34" i="21"/>
  <c r="AV12" i="21"/>
  <c r="AW12" i="21" s="1"/>
  <c r="BB10" i="21"/>
  <c r="BC10" i="21" s="1"/>
  <c r="AE24" i="21"/>
  <c r="AE39" i="21"/>
  <c r="AV19" i="21"/>
  <c r="AW19" i="21" s="1"/>
  <c r="AE28" i="21"/>
  <c r="AV14" i="21"/>
  <c r="AW14" i="21" s="1"/>
  <c r="AV15" i="21"/>
  <c r="AW15" i="21" s="1"/>
  <c r="AV21" i="21"/>
  <c r="AW21" i="21" s="1"/>
  <c r="AV10" i="21"/>
  <c r="AW10" i="21" s="1"/>
  <c r="AE17" i="21"/>
  <c r="AF23" i="21"/>
  <c r="AG23" i="21" s="1"/>
  <c r="AE35" i="21"/>
  <c r="AF35" i="21" s="1"/>
  <c r="AG35" i="21" s="1"/>
  <c r="AE29" i="21"/>
  <c r="AF29" i="21" s="1"/>
  <c r="AE30" i="21"/>
  <c r="AE31" i="21"/>
  <c r="AE33" i="21"/>
  <c r="AE11" i="21"/>
  <c r="AF11" i="21" s="1"/>
  <c r="AG11" i="21" s="1"/>
  <c r="AV23" i="21"/>
  <c r="AW23" i="21" s="1"/>
  <c r="AE27" i="21"/>
  <c r="AV28" i="21"/>
  <c r="AW28" i="21" s="1"/>
  <c r="AV32" i="21"/>
  <c r="AW32" i="21" s="1"/>
  <c r="AE22" i="21"/>
  <c r="AV25" i="21"/>
  <c r="AW25" i="21" s="1"/>
  <c r="AV38" i="21"/>
  <c r="AW38" i="21" s="1"/>
  <c r="P28" i="21"/>
  <c r="Q28" i="21" s="1"/>
  <c r="AV27" i="21"/>
  <c r="AW27" i="21" s="1"/>
  <c r="AE32" i="21"/>
  <c r="P10" i="21"/>
  <c r="Q10" i="21" s="1"/>
  <c r="AV11" i="21"/>
  <c r="AW11" i="21" s="1"/>
  <c r="AV18" i="21"/>
  <c r="AW18" i="21" s="1"/>
  <c r="AV29" i="21"/>
  <c r="AW29" i="21" s="1"/>
  <c r="AV16" i="21"/>
  <c r="AW16" i="21" s="1"/>
  <c r="AV24" i="21"/>
  <c r="AW24" i="21" s="1"/>
  <c r="AV34" i="21"/>
  <c r="AW34" i="21" s="1"/>
  <c r="AE36" i="21"/>
  <c r="AE15" i="21"/>
  <c r="AE18" i="21"/>
  <c r="AV20" i="21"/>
  <c r="AW20" i="21" s="1"/>
  <c r="AV26" i="21"/>
  <c r="AW26" i="21" s="1"/>
  <c r="AV31" i="21"/>
  <c r="AW31" i="21" s="1"/>
  <c r="AV13" i="21"/>
  <c r="AW13" i="21" s="1"/>
  <c r="AV22" i="21"/>
  <c r="AW22" i="21" s="1"/>
  <c r="AE25" i="21"/>
  <c r="AV17" i="21"/>
  <c r="AW17" i="21" s="1"/>
  <c r="AE21" i="21"/>
  <c r="AE26" i="21"/>
  <c r="AV30" i="21"/>
  <c r="AW30" i="21" s="1"/>
  <c r="AV35" i="21"/>
  <c r="AW35" i="21" s="1"/>
  <c r="AE38" i="21"/>
  <c r="P34" i="21"/>
  <c r="Q34" i="21" s="1"/>
  <c r="P22" i="21"/>
  <c r="Q22" i="21" s="1"/>
  <c r="P16" i="21"/>
  <c r="Q16" i="21" s="1"/>
  <c r="AF17" i="21"/>
  <c r="AF24" i="21" l="1"/>
  <c r="AF36" i="21"/>
  <c r="AF37" i="21" s="1"/>
  <c r="AF30" i="21"/>
  <c r="AF31" i="21" s="1"/>
  <c r="AF32" i="21" s="1"/>
  <c r="AF33" i="21" s="1"/>
  <c r="AF12" i="21"/>
  <c r="AF13" i="21" s="1"/>
  <c r="AF14" i="21" s="1"/>
  <c r="AF38" i="21"/>
  <c r="AF39" i="21" s="1"/>
  <c r="AG29" i="21"/>
  <c r="AG30" i="21" s="1"/>
  <c r="AG31" i="21" s="1"/>
  <c r="AG32" i="21" s="1"/>
  <c r="AF25" i="21"/>
  <c r="AF26" i="21" s="1"/>
  <c r="AF27" i="21" s="1"/>
  <c r="AG36" i="21"/>
  <c r="AG37" i="21" s="1"/>
  <c r="AF15" i="21"/>
  <c r="AF18" i="21"/>
  <c r="AF19" i="21" s="1"/>
  <c r="AF20" i="21" s="1"/>
  <c r="AF21" i="21" s="1"/>
  <c r="AG12" i="21"/>
  <c r="AG13" i="21" s="1"/>
  <c r="AG14" i="21" s="1"/>
  <c r="AG15" i="21" s="1"/>
  <c r="AG24" i="21"/>
  <c r="AG17" i="21"/>
  <c r="AG38" i="21" l="1"/>
  <c r="AG39" i="21" s="1"/>
  <c r="AX34" i="21" s="1"/>
  <c r="BB34" i="21" s="1"/>
  <c r="BC34" i="21" s="1"/>
  <c r="AG33" i="21"/>
  <c r="AX28" i="21" s="1"/>
  <c r="BB28" i="21" s="1"/>
  <c r="BC28" i="21" s="1"/>
  <c r="AG25" i="21"/>
  <c r="AG26" i="21" s="1"/>
  <c r="AG27" i="21" s="1"/>
  <c r="AX22" i="21" s="1"/>
  <c r="AY22" i="21" s="1"/>
  <c r="BB22" i="21" s="1"/>
  <c r="BC22" i="21" s="1"/>
  <c r="AG18" i="21"/>
  <c r="AG19" i="21" s="1"/>
  <c r="AG20" i="21" s="1"/>
  <c r="AG21" i="21" s="1"/>
  <c r="AX16" i="21" s="1"/>
  <c r="AY16" i="21" s="1"/>
  <c r="BB16" i="21" s="1"/>
  <c r="BC16" i="21" s="1"/>
  <c r="D67" i="24"/>
  <c r="K19" i="22" l="1"/>
  <c r="K20" i="22"/>
  <c r="K21" i="22"/>
  <c r="K22" i="22"/>
  <c r="K23" i="22"/>
  <c r="K24" i="22"/>
  <c r="K25" i="22"/>
  <c r="K26" i="22"/>
  <c r="K27" i="22"/>
  <c r="K28" i="22"/>
  <c r="K29" i="22"/>
  <c r="K30" i="22"/>
  <c r="K31" i="22"/>
  <c r="K32" i="22"/>
  <c r="K33" i="22"/>
  <c r="K34" i="22"/>
  <c r="K35" i="22"/>
  <c r="K36" i="22"/>
  <c r="K37" i="22"/>
  <c r="K38" i="22"/>
  <c r="K39" i="22"/>
  <c r="K40" i="22"/>
  <c r="K41" i="22"/>
  <c r="K42" i="22"/>
  <c r="K18" i="22"/>
  <c r="F221" i="13" l="1"/>
  <c r="F211" i="13"/>
  <c r="F212" i="13"/>
  <c r="F213" i="13"/>
  <c r="F214" i="13"/>
  <c r="F215" i="13"/>
  <c r="F216" i="13"/>
  <c r="F217" i="13"/>
  <c r="F218" i="13"/>
  <c r="F219" i="13"/>
  <c r="F220" i="13"/>
  <c r="F210" i="13"/>
  <c r="B221" i="13" a="1"/>
  <c r="B221" i="13" l="1"/>
  <c r="H210" i="13" l="1"/>
</calcChain>
</file>

<file path=xl/comments1.xml><?xml version="1.0" encoding="utf-8"?>
<comments xmlns="http://schemas.openxmlformats.org/spreadsheetml/2006/main" xmlns:mc="http://schemas.openxmlformats.org/markup-compatibility/2006" xmlns:xr="http://schemas.microsoft.com/office/spreadsheetml/2014/revision" mc:Ignorable="xr">
  <authors>
    <author>Ingrid Dalila Mariño Morales</author>
  </authors>
  <commentList>
    <comment ref="BN9" authorId="0" shapeId="0" xr:uid="{00000000-0006-0000-0200-000001000000}">
      <text>
        <r>
          <rPr>
            <b/>
            <sz val="9"/>
            <color indexed="81"/>
            <rFont val="Tahoma"/>
            <family val="2"/>
          </rPr>
          <t>Ingrid Dalila Mariño Morales:</t>
        </r>
        <r>
          <rPr>
            <sz val="9"/>
            <color indexed="81"/>
            <rFont val="Tahoma"/>
            <family val="2"/>
          </rPr>
          <t xml:space="preserve">
Seleccione si el control fue eficaz (Si o No).</t>
        </r>
      </text>
    </comment>
    <comment ref="BO9" authorId="0" shapeId="0" xr:uid="{00000000-0006-0000-0200-000002000000}">
      <text>
        <r>
          <rPr>
            <b/>
            <sz val="9"/>
            <color indexed="81"/>
            <rFont val="Tahoma"/>
            <family val="2"/>
          </rPr>
          <t>Ingrid Dalila Mariño Morales:</t>
        </r>
        <r>
          <rPr>
            <sz val="9"/>
            <color indexed="81"/>
            <rFont val="Tahoma"/>
            <family val="2"/>
          </rPr>
          <t xml:space="preserve">
Describir las acciones (controles) 
realizadas en el periodo establecido con el proposito de mitigar la materialización del riesgo.</t>
        </r>
      </text>
    </comment>
    <comment ref="BQ9" authorId="0" shapeId="0" xr:uid="{00000000-0006-0000-0200-000003000000}">
      <text>
        <r>
          <rPr>
            <b/>
            <sz val="9"/>
            <color indexed="81"/>
            <rFont val="Tahoma"/>
            <family val="2"/>
          </rPr>
          <t>Ingrid Dalila Mariño Morales:</t>
        </r>
        <r>
          <rPr>
            <sz val="9"/>
            <color indexed="81"/>
            <rFont val="Tahoma"/>
            <family val="2"/>
          </rPr>
          <t xml:space="preserve">
Describir las acciones de Plan de Acción realizadas en el periodo establecido, que permitierón fortalecer los controles del  riesgo.</t>
        </r>
      </text>
    </comment>
    <comment ref="BT9" authorId="0" shapeId="0" xr:uid="{00000000-0006-0000-0200-000004000000}">
      <text>
        <r>
          <rPr>
            <b/>
            <sz val="9"/>
            <color indexed="81"/>
            <rFont val="Tahoma"/>
            <family val="2"/>
          </rPr>
          <t>Ingrid Dalila Mariño Morales:</t>
        </r>
        <r>
          <rPr>
            <sz val="9"/>
            <color indexed="81"/>
            <rFont val="Tahoma"/>
            <family val="2"/>
          </rPr>
          <t xml:space="preserve">
Escribir si se materializó el riesgo (Si/No).</t>
        </r>
      </text>
    </comment>
    <comment ref="BU9" authorId="0" shapeId="0" xr:uid="{00000000-0006-0000-0200-000005000000}">
      <text>
        <r>
          <rPr>
            <b/>
            <sz val="9"/>
            <color indexed="81"/>
            <rFont val="Tahoma"/>
            <family val="2"/>
          </rPr>
          <t>Ingrid Dalila Mariño Morales:</t>
        </r>
        <r>
          <rPr>
            <sz val="9"/>
            <color indexed="81"/>
            <rFont val="Tahoma"/>
            <family val="2"/>
          </rPr>
          <t xml:space="preserve">
La respuesta es Si: Describir como se materializó el riesgo y sus características.
En caso de no tener materializaciòn coloque NO APLICA</t>
        </r>
      </text>
    </comment>
    <comment ref="BV9" authorId="0" shapeId="0" xr:uid="{00000000-0006-0000-0200-000006000000}">
      <text>
        <r>
          <rPr>
            <b/>
            <sz val="9"/>
            <color indexed="81"/>
            <rFont val="Tahoma"/>
            <family val="2"/>
          </rPr>
          <t>Ingrid Dalila Mariño Morales:</t>
        </r>
        <r>
          <rPr>
            <sz val="9"/>
            <color indexed="81"/>
            <rFont val="Tahoma"/>
            <family val="2"/>
          </rPr>
          <t xml:space="preserve">
Escribir las acciones realizadas una vez se identificó la materialización del riesgo (acciones correctivas para subsanar el riesgo y de mejoramiento establecidas para evitar nuevamente la materialización de este).
En caso de no tener materializaciòn coloque NO APLICA</t>
        </r>
      </text>
    </comment>
    <comment ref="BW9" authorId="0" shapeId="0" xr:uid="{00000000-0006-0000-0200-000007000000}">
      <text>
        <r>
          <rPr>
            <b/>
            <sz val="9"/>
            <color indexed="81"/>
            <rFont val="Tahoma"/>
            <family val="2"/>
          </rPr>
          <t>Ingrid Dalila Mariño Morales:</t>
        </r>
        <r>
          <rPr>
            <sz val="9"/>
            <color indexed="81"/>
            <rFont val="Tahoma"/>
            <family val="2"/>
          </rPr>
          <t xml:space="preserve">
Seleccione si el control fue eficaz (Si o No).</t>
        </r>
      </text>
    </comment>
    <comment ref="BX9" authorId="0" shapeId="0" xr:uid="{00000000-0006-0000-0200-000008000000}">
      <text>
        <r>
          <rPr>
            <b/>
            <sz val="9"/>
            <color indexed="81"/>
            <rFont val="Tahoma"/>
            <family val="2"/>
          </rPr>
          <t>Ingrid Dalila Mariño Morales:</t>
        </r>
        <r>
          <rPr>
            <sz val="9"/>
            <color indexed="81"/>
            <rFont val="Tahoma"/>
            <family val="2"/>
          </rPr>
          <t xml:space="preserve">
Describir las acciones (controles) 
realizadas en el periodo establecido con el proposito de mitigar la materialización del riesgo.</t>
        </r>
      </text>
    </comment>
    <comment ref="BZ9" authorId="0" shapeId="0" xr:uid="{00000000-0006-0000-0200-000009000000}">
      <text>
        <r>
          <rPr>
            <b/>
            <sz val="9"/>
            <color indexed="81"/>
            <rFont val="Tahoma"/>
            <family val="2"/>
          </rPr>
          <t>Ingrid Dalila Mariño Morales:</t>
        </r>
        <r>
          <rPr>
            <sz val="9"/>
            <color indexed="81"/>
            <rFont val="Tahoma"/>
            <family val="2"/>
          </rPr>
          <t xml:space="preserve">
Describir las acciones de Plan de Acción realizadas en el periodo establecido, que permitierón fortalecer los controles del  riesgo.</t>
        </r>
      </text>
    </comment>
    <comment ref="CC9" authorId="0" shapeId="0" xr:uid="{00000000-0006-0000-0200-00000A000000}">
      <text>
        <r>
          <rPr>
            <b/>
            <sz val="9"/>
            <color indexed="81"/>
            <rFont val="Tahoma"/>
            <family val="2"/>
          </rPr>
          <t>Ingrid Dalila Mariño Morales:</t>
        </r>
        <r>
          <rPr>
            <sz val="9"/>
            <color indexed="81"/>
            <rFont val="Tahoma"/>
            <family val="2"/>
          </rPr>
          <t xml:space="preserve">
Escribir si se materializó el riesgo (Si/No).</t>
        </r>
      </text>
    </comment>
    <comment ref="CD9" authorId="0" shapeId="0" xr:uid="{00000000-0006-0000-0200-00000B000000}">
      <text>
        <r>
          <rPr>
            <b/>
            <sz val="9"/>
            <color indexed="81"/>
            <rFont val="Tahoma"/>
            <family val="2"/>
          </rPr>
          <t>Ingrid Dalila Mariño Morales:</t>
        </r>
        <r>
          <rPr>
            <sz val="9"/>
            <color indexed="81"/>
            <rFont val="Tahoma"/>
            <family val="2"/>
          </rPr>
          <t xml:space="preserve">
La respuesta es Si: Describir como se materializó el riesgo y sus características.
En caso de no tener materializaciòn coloque NO APLICA</t>
        </r>
      </text>
    </comment>
    <comment ref="CE9" authorId="0" shapeId="0" xr:uid="{00000000-0006-0000-0200-00000C000000}">
      <text>
        <r>
          <rPr>
            <b/>
            <sz val="9"/>
            <color indexed="81"/>
            <rFont val="Tahoma"/>
            <family val="2"/>
          </rPr>
          <t>Ingrid Dalila Mariño Morales:</t>
        </r>
        <r>
          <rPr>
            <sz val="9"/>
            <color indexed="81"/>
            <rFont val="Tahoma"/>
            <family val="2"/>
          </rPr>
          <t xml:space="preserve">
Escribir las acciones realizadas una vez se identificó la materialización del riesgo (acciones correctivas para subsanar el riesgo y de mejoramiento establecidas para evitar nuevamente la materialización de este).
En caso de no tener materializaciòn coloque NO APLICA</t>
        </r>
      </text>
    </comment>
    <comment ref="CF9" authorId="0" shapeId="0" xr:uid="{00000000-0006-0000-0200-00000D000000}">
      <text>
        <r>
          <rPr>
            <b/>
            <sz val="9"/>
            <color indexed="81"/>
            <rFont val="Tahoma"/>
            <family val="2"/>
          </rPr>
          <t>Ingrid Dalila Mariño Morales:</t>
        </r>
        <r>
          <rPr>
            <sz val="9"/>
            <color indexed="81"/>
            <rFont val="Tahoma"/>
            <family val="2"/>
          </rPr>
          <t xml:space="preserve">
Seleccione si el control fue eficaz (Si o No).</t>
        </r>
      </text>
    </comment>
    <comment ref="CG9" authorId="0" shapeId="0" xr:uid="{00000000-0006-0000-0200-00000E000000}">
      <text>
        <r>
          <rPr>
            <b/>
            <sz val="9"/>
            <color indexed="81"/>
            <rFont val="Tahoma"/>
            <family val="2"/>
          </rPr>
          <t>Ingrid Dalila Mariño Morales:</t>
        </r>
        <r>
          <rPr>
            <sz val="9"/>
            <color indexed="81"/>
            <rFont val="Tahoma"/>
            <family val="2"/>
          </rPr>
          <t xml:space="preserve">
Describir las acciones (controles) 
realizadas en el periodo establecido con el proposito de mitigar la materialización del riesgo.</t>
        </r>
      </text>
    </comment>
    <comment ref="CI9" authorId="0" shapeId="0" xr:uid="{00000000-0006-0000-0200-00000F000000}">
      <text>
        <r>
          <rPr>
            <b/>
            <sz val="9"/>
            <color indexed="81"/>
            <rFont val="Tahoma"/>
            <family val="2"/>
          </rPr>
          <t>Ingrid Dalila Mariño Morales:</t>
        </r>
        <r>
          <rPr>
            <sz val="9"/>
            <color indexed="81"/>
            <rFont val="Tahoma"/>
            <family val="2"/>
          </rPr>
          <t xml:space="preserve">
Describir las acciones de Plan de Acción realizadas en el periodo establecido, que permitierón fortalecer los controles del  riesgo.</t>
        </r>
      </text>
    </comment>
    <comment ref="CL9" authorId="0" shapeId="0" xr:uid="{00000000-0006-0000-0200-000010000000}">
      <text>
        <r>
          <rPr>
            <b/>
            <sz val="9"/>
            <color indexed="81"/>
            <rFont val="Tahoma"/>
            <family val="2"/>
          </rPr>
          <t>Ingrid Dalila Mariño Morales:</t>
        </r>
        <r>
          <rPr>
            <sz val="9"/>
            <color indexed="81"/>
            <rFont val="Tahoma"/>
            <family val="2"/>
          </rPr>
          <t xml:space="preserve">
Escribir si se materializó el riesgo (Si/No).</t>
        </r>
      </text>
    </comment>
    <comment ref="CM9" authorId="0" shapeId="0" xr:uid="{00000000-0006-0000-0200-000011000000}">
      <text>
        <r>
          <rPr>
            <b/>
            <sz val="9"/>
            <color indexed="81"/>
            <rFont val="Tahoma"/>
            <family val="2"/>
          </rPr>
          <t>Ingrid Dalila Mariño Morales:</t>
        </r>
        <r>
          <rPr>
            <sz val="9"/>
            <color indexed="81"/>
            <rFont val="Tahoma"/>
            <family val="2"/>
          </rPr>
          <t xml:space="preserve">
La respuesta es Si: Describir como se materializó el riesgo y sus características.
En caso de no tener materializaciòn coloque NO APLICA</t>
        </r>
      </text>
    </comment>
    <comment ref="CN9" authorId="0" shapeId="0" xr:uid="{00000000-0006-0000-0200-000012000000}">
      <text>
        <r>
          <rPr>
            <b/>
            <sz val="9"/>
            <color indexed="81"/>
            <rFont val="Tahoma"/>
            <family val="2"/>
          </rPr>
          <t>Ingrid Dalila Mariño Morales:</t>
        </r>
        <r>
          <rPr>
            <sz val="9"/>
            <color indexed="81"/>
            <rFont val="Tahoma"/>
            <family val="2"/>
          </rPr>
          <t xml:space="preserve">
Escribir las acciones realizadas una vez se identificó la materialización del riesgo (acciones correctivas para subsanar el riesgo y de mejoramiento establecidas para evitar nuevamente la materialización de este).
En caso de no tener materializaciòn coloque NO APLICA</t>
        </r>
      </text>
    </comment>
    <comment ref="CO9" authorId="0" shapeId="0" xr:uid="{00000000-0006-0000-0200-000013000000}">
      <text>
        <r>
          <rPr>
            <b/>
            <sz val="9"/>
            <color indexed="81"/>
            <rFont val="Tahoma"/>
            <family val="2"/>
          </rPr>
          <t>Ingrid Dalila Mariño Morales:</t>
        </r>
        <r>
          <rPr>
            <sz val="9"/>
            <color indexed="81"/>
            <rFont val="Tahoma"/>
            <family val="2"/>
          </rPr>
          <t xml:space="preserve">
Seleccione si el control fue eficaz (Si o No).</t>
        </r>
      </text>
    </comment>
    <comment ref="CP9" authorId="0" shapeId="0" xr:uid="{00000000-0006-0000-0200-000014000000}">
      <text>
        <r>
          <rPr>
            <b/>
            <sz val="9"/>
            <color indexed="81"/>
            <rFont val="Tahoma"/>
            <family val="2"/>
          </rPr>
          <t>Ingrid Dalila Mariño Morales:</t>
        </r>
        <r>
          <rPr>
            <sz val="9"/>
            <color indexed="81"/>
            <rFont val="Tahoma"/>
            <family val="2"/>
          </rPr>
          <t xml:space="preserve">
Describir las acciones (controles) 
realizadas en el periodo establecido con el proposito de mitigar la materialización del riesgo.</t>
        </r>
      </text>
    </comment>
    <comment ref="CR9" authorId="0" shapeId="0" xr:uid="{00000000-0006-0000-0200-000015000000}">
      <text>
        <r>
          <rPr>
            <b/>
            <sz val="9"/>
            <color indexed="81"/>
            <rFont val="Tahoma"/>
            <family val="2"/>
          </rPr>
          <t>Ingrid Dalila Mariño Morales:</t>
        </r>
        <r>
          <rPr>
            <sz val="9"/>
            <color indexed="81"/>
            <rFont val="Tahoma"/>
            <family val="2"/>
          </rPr>
          <t xml:space="preserve">
Describir las acciones de Plan de Acción realizadas en el periodo establecido, que permitierón fortalecer los controles del  riesgo.</t>
        </r>
      </text>
    </comment>
    <comment ref="CU9" authorId="0" shapeId="0" xr:uid="{00000000-0006-0000-0200-000016000000}">
      <text>
        <r>
          <rPr>
            <b/>
            <sz val="9"/>
            <color indexed="81"/>
            <rFont val="Tahoma"/>
            <family val="2"/>
          </rPr>
          <t>Ingrid Dalila Mariño Morales:</t>
        </r>
        <r>
          <rPr>
            <sz val="9"/>
            <color indexed="81"/>
            <rFont val="Tahoma"/>
            <family val="2"/>
          </rPr>
          <t xml:space="preserve">
Escribir si se materializó el riesgo (Si/No).</t>
        </r>
      </text>
    </comment>
    <comment ref="CV9" authorId="0" shapeId="0" xr:uid="{00000000-0006-0000-0200-000017000000}">
      <text>
        <r>
          <rPr>
            <b/>
            <sz val="9"/>
            <color indexed="81"/>
            <rFont val="Tahoma"/>
            <family val="2"/>
          </rPr>
          <t>Ingrid Dalila Mariño Morales:</t>
        </r>
        <r>
          <rPr>
            <sz val="9"/>
            <color indexed="81"/>
            <rFont val="Tahoma"/>
            <family val="2"/>
          </rPr>
          <t xml:space="preserve">
La respuesta es Si: Describir como se materializó el riesgo y sus características.
En caso de no tener materializaciòn coloque NO APLICA</t>
        </r>
      </text>
    </comment>
    <comment ref="CW9" authorId="0" shapeId="0" xr:uid="{00000000-0006-0000-0200-000018000000}">
      <text>
        <r>
          <rPr>
            <b/>
            <sz val="9"/>
            <color indexed="81"/>
            <rFont val="Tahoma"/>
            <family val="2"/>
          </rPr>
          <t>Ingrid Dalila Mariño Morales:</t>
        </r>
        <r>
          <rPr>
            <sz val="9"/>
            <color indexed="81"/>
            <rFont val="Tahoma"/>
            <family val="2"/>
          </rPr>
          <t xml:space="preserve">
Escribir las acciones realizadas una vez se identificó la materialización del riesgo (acciones correctivas para subsanar el riesgo y de mejoramiento establecidas para evitar nuevamente la materialización de este).
En caso de no tener materializaciòn coloque NO APLICA</t>
        </r>
      </text>
    </comment>
    <comment ref="CX9" authorId="0" shapeId="0" xr:uid="{00000000-0006-0000-0200-000019000000}">
      <text>
        <r>
          <rPr>
            <b/>
            <sz val="9"/>
            <color indexed="81"/>
            <rFont val="Tahoma"/>
            <family val="2"/>
          </rPr>
          <t>Ingrid Dalila Mariño Morales:</t>
        </r>
        <r>
          <rPr>
            <sz val="9"/>
            <color indexed="81"/>
            <rFont val="Tahoma"/>
            <family val="2"/>
          </rPr>
          <t xml:space="preserve">
Seleccione si el control fue eficaz (Si o No).</t>
        </r>
      </text>
    </comment>
    <comment ref="CY9" authorId="0" shapeId="0" xr:uid="{00000000-0006-0000-0200-00001A000000}">
      <text>
        <r>
          <rPr>
            <b/>
            <sz val="9"/>
            <color indexed="81"/>
            <rFont val="Tahoma"/>
            <family val="2"/>
          </rPr>
          <t>Ingrid Dalila Mariño Morales:</t>
        </r>
        <r>
          <rPr>
            <sz val="9"/>
            <color indexed="81"/>
            <rFont val="Tahoma"/>
            <family val="2"/>
          </rPr>
          <t xml:space="preserve">
Describir las acciones (controles) 
realizadas en el periodo establecido con el proposito de mitigar la materialización del riesgo.</t>
        </r>
      </text>
    </comment>
    <comment ref="DA9" authorId="0" shapeId="0" xr:uid="{00000000-0006-0000-0200-00001B000000}">
      <text>
        <r>
          <rPr>
            <b/>
            <sz val="9"/>
            <color indexed="81"/>
            <rFont val="Tahoma"/>
            <family val="2"/>
          </rPr>
          <t>Ingrid Dalila Mariño Morales:</t>
        </r>
        <r>
          <rPr>
            <sz val="9"/>
            <color indexed="81"/>
            <rFont val="Tahoma"/>
            <family val="2"/>
          </rPr>
          <t xml:space="preserve">
Describir las acciones de Plan de Acción realizadas en el periodo establecido, que permitierón fortalecer los controles del  riesgo.</t>
        </r>
      </text>
    </comment>
    <comment ref="DD9" authorId="0" shapeId="0" xr:uid="{00000000-0006-0000-0200-00001C000000}">
      <text>
        <r>
          <rPr>
            <b/>
            <sz val="9"/>
            <color indexed="81"/>
            <rFont val="Tahoma"/>
            <family val="2"/>
          </rPr>
          <t>Ingrid Dalila Mariño Morales:</t>
        </r>
        <r>
          <rPr>
            <sz val="9"/>
            <color indexed="81"/>
            <rFont val="Tahoma"/>
            <family val="2"/>
          </rPr>
          <t xml:space="preserve">
Escribir si se materializó el riesgo (Si/No).</t>
        </r>
      </text>
    </comment>
    <comment ref="DE9" authorId="0" shapeId="0" xr:uid="{00000000-0006-0000-0200-00001D000000}">
      <text>
        <r>
          <rPr>
            <b/>
            <sz val="9"/>
            <color indexed="81"/>
            <rFont val="Tahoma"/>
            <family val="2"/>
          </rPr>
          <t>Ingrid Dalila Mariño Morales:</t>
        </r>
        <r>
          <rPr>
            <sz val="9"/>
            <color indexed="81"/>
            <rFont val="Tahoma"/>
            <family val="2"/>
          </rPr>
          <t xml:space="preserve">
La respuesta es Si: Describir como se materializó el riesgo y sus características.
En caso de no tener materializaciòn coloque NO APLICA</t>
        </r>
      </text>
    </comment>
    <comment ref="DF9" authorId="0" shapeId="0" xr:uid="{00000000-0006-0000-0200-00001E000000}">
      <text>
        <r>
          <rPr>
            <b/>
            <sz val="9"/>
            <color indexed="81"/>
            <rFont val="Tahoma"/>
            <family val="2"/>
          </rPr>
          <t>Ingrid Dalila Mariño Morales:</t>
        </r>
        <r>
          <rPr>
            <sz val="9"/>
            <color indexed="81"/>
            <rFont val="Tahoma"/>
            <family val="2"/>
          </rPr>
          <t xml:space="preserve">
Escribir las acciones realizadas una vez se identificó la materialización del riesgo (acciones correctivas para subsanar el riesgo y de mejoramiento establecidas para evitar nuevamente la materialización de este).
En caso de no tener materializaciòn coloque NO APLICA</t>
        </r>
      </text>
    </comment>
    <comment ref="DG9" authorId="0" shapeId="0" xr:uid="{00000000-0006-0000-0200-00001F000000}">
      <text>
        <r>
          <rPr>
            <b/>
            <sz val="9"/>
            <color indexed="81"/>
            <rFont val="Tahoma"/>
            <family val="2"/>
          </rPr>
          <t>Ingrid Dalila Mariño Morales:</t>
        </r>
        <r>
          <rPr>
            <sz val="9"/>
            <color indexed="81"/>
            <rFont val="Tahoma"/>
            <family val="2"/>
          </rPr>
          <t xml:space="preserve">
Seleccione si el control fue eficaz (Si o No).</t>
        </r>
      </text>
    </comment>
    <comment ref="DH9" authorId="0" shapeId="0" xr:uid="{00000000-0006-0000-0200-000020000000}">
      <text>
        <r>
          <rPr>
            <b/>
            <sz val="9"/>
            <color indexed="81"/>
            <rFont val="Tahoma"/>
            <family val="2"/>
          </rPr>
          <t>Ingrid Dalila Mariño Morales:</t>
        </r>
        <r>
          <rPr>
            <sz val="9"/>
            <color indexed="81"/>
            <rFont val="Tahoma"/>
            <family val="2"/>
          </rPr>
          <t xml:space="preserve">
Describir las acciones (controles) 
realizadas en el periodo establecido con el proposito de mitigar la materialización del riesgo.</t>
        </r>
      </text>
    </comment>
    <comment ref="DJ9" authorId="0" shapeId="0" xr:uid="{00000000-0006-0000-0200-000021000000}">
      <text>
        <r>
          <rPr>
            <b/>
            <sz val="9"/>
            <color indexed="81"/>
            <rFont val="Tahoma"/>
            <family val="2"/>
          </rPr>
          <t>Ingrid Dalila Mariño Morales:</t>
        </r>
        <r>
          <rPr>
            <sz val="9"/>
            <color indexed="81"/>
            <rFont val="Tahoma"/>
            <family val="2"/>
          </rPr>
          <t xml:space="preserve">
Describir las acciones de Plan de Acción realizadas en el periodo establecido, que permitierón fortalecer los controles del  riesgo.</t>
        </r>
      </text>
    </comment>
    <comment ref="DM9" authorId="0" shapeId="0" xr:uid="{00000000-0006-0000-0200-000022000000}">
      <text>
        <r>
          <rPr>
            <b/>
            <sz val="9"/>
            <color indexed="81"/>
            <rFont val="Tahoma"/>
            <family val="2"/>
          </rPr>
          <t>Ingrid Dalila Mariño Morales:</t>
        </r>
        <r>
          <rPr>
            <sz val="9"/>
            <color indexed="81"/>
            <rFont val="Tahoma"/>
            <family val="2"/>
          </rPr>
          <t xml:space="preserve">
Escribir si se materializó el riesgo (Si/No).</t>
        </r>
      </text>
    </comment>
    <comment ref="DN9" authorId="0" shapeId="0" xr:uid="{00000000-0006-0000-0200-000023000000}">
      <text>
        <r>
          <rPr>
            <b/>
            <sz val="9"/>
            <color indexed="81"/>
            <rFont val="Tahoma"/>
            <family val="2"/>
          </rPr>
          <t>Ingrid Dalila Mariño Morales:</t>
        </r>
        <r>
          <rPr>
            <sz val="9"/>
            <color indexed="81"/>
            <rFont val="Tahoma"/>
            <family val="2"/>
          </rPr>
          <t xml:space="preserve">
La respuesta es Si: Describir como se materializó el riesgo y sus características.
En caso de no tener materializaciòn coloque NO APLICA</t>
        </r>
      </text>
    </comment>
    <comment ref="DO9" authorId="0" shapeId="0" xr:uid="{00000000-0006-0000-0200-000024000000}">
      <text>
        <r>
          <rPr>
            <b/>
            <sz val="9"/>
            <color indexed="81"/>
            <rFont val="Tahoma"/>
            <family val="2"/>
          </rPr>
          <t>Ingrid Dalila Mariño Morales:</t>
        </r>
        <r>
          <rPr>
            <sz val="9"/>
            <color indexed="81"/>
            <rFont val="Tahoma"/>
            <family val="2"/>
          </rPr>
          <t xml:space="preserve">
Escribir las acciones realizadas una vez se identificó la materialización del riesgo (acciones correctivas para subsanar el riesgo y de mejoramiento establecidas para evitar nuevamente la materialización de este).
En caso de no tener materializaciòn coloque NO APLICA</t>
        </r>
      </text>
    </comment>
    <comment ref="DP9" authorId="0" shapeId="0" xr:uid="{00000000-0006-0000-0200-000025000000}">
      <text>
        <r>
          <rPr>
            <b/>
            <sz val="9"/>
            <color indexed="81"/>
            <rFont val="Tahoma"/>
            <family val="2"/>
          </rPr>
          <t>Ingrid Dalila Mariño Morales:</t>
        </r>
        <r>
          <rPr>
            <sz val="9"/>
            <color indexed="81"/>
            <rFont val="Tahoma"/>
            <family val="2"/>
          </rPr>
          <t xml:space="preserve">
Seleccione si el control fue eficaz (Si o No).</t>
        </r>
      </text>
    </comment>
    <comment ref="DQ9" authorId="0" shapeId="0" xr:uid="{00000000-0006-0000-0200-000026000000}">
      <text>
        <r>
          <rPr>
            <b/>
            <sz val="9"/>
            <color indexed="81"/>
            <rFont val="Tahoma"/>
            <family val="2"/>
          </rPr>
          <t>Ingrid Dalila Mariño Morales:</t>
        </r>
        <r>
          <rPr>
            <sz val="9"/>
            <color indexed="81"/>
            <rFont val="Tahoma"/>
            <family val="2"/>
          </rPr>
          <t xml:space="preserve">
Describir las acciones (controles) 
realizadas en el periodo establecido con el proposito de mitigar la materialización del riesgo.</t>
        </r>
      </text>
    </comment>
    <comment ref="DS9" authorId="0" shapeId="0" xr:uid="{00000000-0006-0000-0200-000027000000}">
      <text>
        <r>
          <rPr>
            <b/>
            <sz val="9"/>
            <color indexed="81"/>
            <rFont val="Tahoma"/>
            <family val="2"/>
          </rPr>
          <t>Ingrid Dalila Mariño Morales:</t>
        </r>
        <r>
          <rPr>
            <sz val="9"/>
            <color indexed="81"/>
            <rFont val="Tahoma"/>
            <family val="2"/>
          </rPr>
          <t xml:space="preserve">
Describir las acciones de Plan de Acción realizadas en el periodo establecido, que permitierón fortalecer los controles del  riesgo.</t>
        </r>
      </text>
    </comment>
    <comment ref="DV9" authorId="0" shapeId="0" xr:uid="{00000000-0006-0000-0200-000028000000}">
      <text>
        <r>
          <rPr>
            <b/>
            <sz val="9"/>
            <color indexed="81"/>
            <rFont val="Tahoma"/>
            <family val="2"/>
          </rPr>
          <t>Ingrid Dalila Mariño Morales:</t>
        </r>
        <r>
          <rPr>
            <sz val="9"/>
            <color indexed="81"/>
            <rFont val="Tahoma"/>
            <family val="2"/>
          </rPr>
          <t xml:space="preserve">
Escribir si se materializó el riesgo (Si/No).</t>
        </r>
      </text>
    </comment>
    <comment ref="DW9" authorId="0" shapeId="0" xr:uid="{00000000-0006-0000-0200-000029000000}">
      <text>
        <r>
          <rPr>
            <b/>
            <sz val="9"/>
            <color indexed="81"/>
            <rFont val="Tahoma"/>
            <family val="2"/>
          </rPr>
          <t>Ingrid Dalila Mariño Morales:</t>
        </r>
        <r>
          <rPr>
            <sz val="9"/>
            <color indexed="81"/>
            <rFont val="Tahoma"/>
            <family val="2"/>
          </rPr>
          <t xml:space="preserve">
La respuesta es Si: Describir como se materializó el riesgo y sus características.
En caso de no tener materializaciòn coloque NO APLICA</t>
        </r>
      </text>
    </comment>
    <comment ref="DX9" authorId="0" shapeId="0" xr:uid="{00000000-0006-0000-0200-00002A000000}">
      <text>
        <r>
          <rPr>
            <b/>
            <sz val="9"/>
            <color indexed="81"/>
            <rFont val="Tahoma"/>
            <family val="2"/>
          </rPr>
          <t>Ingrid Dalila Mariño Morales:</t>
        </r>
        <r>
          <rPr>
            <sz val="9"/>
            <color indexed="81"/>
            <rFont val="Tahoma"/>
            <family val="2"/>
          </rPr>
          <t xml:space="preserve">
Escribir las acciones realizadas una vez se identificó la materialización del riesgo (acciones correctivas para subsanar el riesgo y de mejoramiento establecidas para evitar nuevamente la materialización de este).
En caso de no tener materializaciòn coloque NO APLICA</t>
        </r>
      </text>
    </comment>
    <comment ref="DY9" authorId="0" shapeId="0" xr:uid="{00000000-0006-0000-0200-00002B000000}">
      <text>
        <r>
          <rPr>
            <b/>
            <sz val="9"/>
            <color indexed="81"/>
            <rFont val="Tahoma"/>
            <family val="2"/>
          </rPr>
          <t>Ingrid Dalila Mariño Morales:</t>
        </r>
        <r>
          <rPr>
            <sz val="9"/>
            <color indexed="81"/>
            <rFont val="Tahoma"/>
            <family val="2"/>
          </rPr>
          <t xml:space="preserve">
Seleccione si el control fue eficaz (Si o No).</t>
        </r>
      </text>
    </comment>
    <comment ref="DZ9" authorId="0" shapeId="0" xr:uid="{00000000-0006-0000-0200-00002C000000}">
      <text>
        <r>
          <rPr>
            <b/>
            <sz val="9"/>
            <color indexed="81"/>
            <rFont val="Tahoma"/>
            <family val="2"/>
          </rPr>
          <t>Ingrid Dalila Mariño Morales:</t>
        </r>
        <r>
          <rPr>
            <sz val="9"/>
            <color indexed="81"/>
            <rFont val="Tahoma"/>
            <family val="2"/>
          </rPr>
          <t xml:space="preserve">
Describir las acciones (controles) 
realizadas en el periodo establecido con el proposito de mitigar la materialización del riesgo.</t>
        </r>
      </text>
    </comment>
    <comment ref="EB9" authorId="0" shapeId="0" xr:uid="{00000000-0006-0000-0200-00002D000000}">
      <text>
        <r>
          <rPr>
            <b/>
            <sz val="9"/>
            <color indexed="81"/>
            <rFont val="Tahoma"/>
            <family val="2"/>
          </rPr>
          <t>Ingrid Dalila Mariño Morales:</t>
        </r>
        <r>
          <rPr>
            <sz val="9"/>
            <color indexed="81"/>
            <rFont val="Tahoma"/>
            <family val="2"/>
          </rPr>
          <t xml:space="preserve">
Describir las acciones de Plan de Acción realizadas en el periodo establecido, que permitierón fortalecer los controles del  riesgo.</t>
        </r>
      </text>
    </comment>
    <comment ref="EE9" authorId="0" shapeId="0" xr:uid="{00000000-0006-0000-0200-00002E000000}">
      <text>
        <r>
          <rPr>
            <b/>
            <sz val="9"/>
            <color indexed="81"/>
            <rFont val="Tahoma"/>
            <family val="2"/>
          </rPr>
          <t>Ingrid Dalila Mariño Morales:</t>
        </r>
        <r>
          <rPr>
            <sz val="9"/>
            <color indexed="81"/>
            <rFont val="Tahoma"/>
            <family val="2"/>
          </rPr>
          <t xml:space="preserve">
Escribir si se materializó el riesgo (Si/No).</t>
        </r>
      </text>
    </comment>
    <comment ref="EF9" authorId="0" shapeId="0" xr:uid="{00000000-0006-0000-0200-00002F000000}">
      <text>
        <r>
          <rPr>
            <b/>
            <sz val="9"/>
            <color indexed="81"/>
            <rFont val="Tahoma"/>
            <family val="2"/>
          </rPr>
          <t>Ingrid Dalila Mariño Morales:</t>
        </r>
        <r>
          <rPr>
            <sz val="9"/>
            <color indexed="81"/>
            <rFont val="Tahoma"/>
            <family val="2"/>
          </rPr>
          <t xml:space="preserve">
La respuesta es Si: Describir como se materializó el riesgo y sus características.
En caso de no tener materializaciòn coloque NO APLICA</t>
        </r>
      </text>
    </comment>
    <comment ref="EG9" authorId="0" shapeId="0" xr:uid="{00000000-0006-0000-0200-000030000000}">
      <text>
        <r>
          <rPr>
            <b/>
            <sz val="9"/>
            <color indexed="81"/>
            <rFont val="Tahoma"/>
            <family val="2"/>
          </rPr>
          <t>Ingrid Dalila Mariño Morales:</t>
        </r>
        <r>
          <rPr>
            <sz val="9"/>
            <color indexed="81"/>
            <rFont val="Tahoma"/>
            <family val="2"/>
          </rPr>
          <t xml:space="preserve">
Escribir las acciones realizadas una vez se identificó la materialización del riesgo (acciones correctivas para subsanar el riesgo y de mejoramiento establecidas para evitar nuevamente la materialización de este).
En caso de no tener materializaciòn coloque NO APLICA</t>
        </r>
      </text>
    </comment>
    <comment ref="EH9" authorId="0" shapeId="0" xr:uid="{00000000-0006-0000-0200-000031000000}">
      <text>
        <r>
          <rPr>
            <b/>
            <sz val="9"/>
            <color indexed="81"/>
            <rFont val="Tahoma"/>
            <family val="2"/>
          </rPr>
          <t>Ingrid Dalila Mariño Morales:</t>
        </r>
        <r>
          <rPr>
            <sz val="9"/>
            <color indexed="81"/>
            <rFont val="Tahoma"/>
            <family val="2"/>
          </rPr>
          <t xml:space="preserve">
Seleccione si el control fue eficaz (Si o No).</t>
        </r>
      </text>
    </comment>
    <comment ref="EI9" authorId="0" shapeId="0" xr:uid="{00000000-0006-0000-0200-000032000000}">
      <text>
        <r>
          <rPr>
            <b/>
            <sz val="9"/>
            <color indexed="81"/>
            <rFont val="Tahoma"/>
            <family val="2"/>
          </rPr>
          <t>Ingrid Dalila Mariño Morales:</t>
        </r>
        <r>
          <rPr>
            <sz val="9"/>
            <color indexed="81"/>
            <rFont val="Tahoma"/>
            <family val="2"/>
          </rPr>
          <t xml:space="preserve">
Describir las acciones (controles) 
realizadas en el periodo establecido con el proposito de mitigar la materialización del riesgo.</t>
        </r>
      </text>
    </comment>
    <comment ref="EK9" authorId="0" shapeId="0" xr:uid="{00000000-0006-0000-0200-000033000000}">
      <text>
        <r>
          <rPr>
            <b/>
            <sz val="9"/>
            <color indexed="81"/>
            <rFont val="Tahoma"/>
            <family val="2"/>
          </rPr>
          <t>Ingrid Dalila Mariño Morales:</t>
        </r>
        <r>
          <rPr>
            <sz val="9"/>
            <color indexed="81"/>
            <rFont val="Tahoma"/>
            <family val="2"/>
          </rPr>
          <t xml:space="preserve">
Describir las acciones de Plan de Acción realizadas en el periodo establecido, que permitierón fortalecer los controles del  riesgo.</t>
        </r>
      </text>
    </comment>
    <comment ref="EN9" authorId="0" shapeId="0" xr:uid="{00000000-0006-0000-0200-000034000000}">
      <text>
        <r>
          <rPr>
            <b/>
            <sz val="9"/>
            <color indexed="81"/>
            <rFont val="Tahoma"/>
            <family val="2"/>
          </rPr>
          <t>Ingrid Dalila Mariño Morales:</t>
        </r>
        <r>
          <rPr>
            <sz val="9"/>
            <color indexed="81"/>
            <rFont val="Tahoma"/>
            <family val="2"/>
          </rPr>
          <t xml:space="preserve">
Escribir si se materializó el riesgo (Si/No).</t>
        </r>
      </text>
    </comment>
    <comment ref="EO9" authorId="0" shapeId="0" xr:uid="{00000000-0006-0000-0200-000035000000}">
      <text>
        <r>
          <rPr>
            <b/>
            <sz val="9"/>
            <color indexed="81"/>
            <rFont val="Tahoma"/>
            <family val="2"/>
          </rPr>
          <t>Ingrid Dalila Mariño Morales:</t>
        </r>
        <r>
          <rPr>
            <sz val="9"/>
            <color indexed="81"/>
            <rFont val="Tahoma"/>
            <family val="2"/>
          </rPr>
          <t xml:space="preserve">
La respuesta es Si: Describir como se materializó el riesgo y sus características.
En caso de no tener materializaciòn coloque NO APLICA</t>
        </r>
      </text>
    </comment>
    <comment ref="EP9" authorId="0" shapeId="0" xr:uid="{00000000-0006-0000-0200-000036000000}">
      <text>
        <r>
          <rPr>
            <b/>
            <sz val="9"/>
            <color indexed="81"/>
            <rFont val="Tahoma"/>
            <family val="2"/>
          </rPr>
          <t>Ingrid Dalila Mariño Morales:</t>
        </r>
        <r>
          <rPr>
            <sz val="9"/>
            <color indexed="81"/>
            <rFont val="Tahoma"/>
            <family val="2"/>
          </rPr>
          <t xml:space="preserve">
Escribir las acciones realizadas una vez se identificó la materialización del riesgo (acciones correctivas para subsanar el riesgo y de mejoramiento establecidas para evitar nuevamente la materialización de este).
En caso de no tener materializaciòn coloque NO APLICA</t>
        </r>
      </text>
    </comment>
    <comment ref="EQ9" authorId="0" shapeId="0" xr:uid="{00000000-0006-0000-0200-000037000000}">
      <text>
        <r>
          <rPr>
            <b/>
            <sz val="9"/>
            <color indexed="81"/>
            <rFont val="Tahoma"/>
            <family val="2"/>
          </rPr>
          <t>Ingrid Dalila Mariño Morales:</t>
        </r>
        <r>
          <rPr>
            <sz val="9"/>
            <color indexed="81"/>
            <rFont val="Tahoma"/>
            <family val="2"/>
          </rPr>
          <t xml:space="preserve">
Seleccione si el control fue eficaz (Si o No).</t>
        </r>
      </text>
    </comment>
    <comment ref="ER9" authorId="0" shapeId="0" xr:uid="{00000000-0006-0000-0200-000038000000}">
      <text>
        <r>
          <rPr>
            <b/>
            <sz val="9"/>
            <color indexed="81"/>
            <rFont val="Tahoma"/>
            <family val="2"/>
          </rPr>
          <t>Ingrid Dalila Mariño Morales:</t>
        </r>
        <r>
          <rPr>
            <sz val="9"/>
            <color indexed="81"/>
            <rFont val="Tahoma"/>
            <family val="2"/>
          </rPr>
          <t xml:space="preserve">
Describir las acciones (controles) 
realizadas en el periodo establecido con el proposito de mitigar la materialización del riesgo.</t>
        </r>
      </text>
    </comment>
    <comment ref="ET9" authorId="0" shapeId="0" xr:uid="{00000000-0006-0000-0200-000039000000}">
      <text>
        <r>
          <rPr>
            <b/>
            <sz val="9"/>
            <color indexed="81"/>
            <rFont val="Tahoma"/>
            <family val="2"/>
          </rPr>
          <t>Ingrid Dalila Mariño Morales:</t>
        </r>
        <r>
          <rPr>
            <sz val="9"/>
            <color indexed="81"/>
            <rFont val="Tahoma"/>
            <family val="2"/>
          </rPr>
          <t xml:space="preserve">
Describir las acciones de Plan de Acción realizadas en el periodo establecido, que permitierón fortalecer los controles del  riesgo.</t>
        </r>
      </text>
    </comment>
    <comment ref="EW9" authorId="0" shapeId="0" xr:uid="{00000000-0006-0000-0200-00003A000000}">
      <text>
        <r>
          <rPr>
            <b/>
            <sz val="9"/>
            <color indexed="81"/>
            <rFont val="Tahoma"/>
            <family val="2"/>
          </rPr>
          <t>Ingrid Dalila Mariño Morales:</t>
        </r>
        <r>
          <rPr>
            <sz val="9"/>
            <color indexed="81"/>
            <rFont val="Tahoma"/>
            <family val="2"/>
          </rPr>
          <t xml:space="preserve">
Escribir si se materializó el riesgo (Si/No).</t>
        </r>
      </text>
    </comment>
    <comment ref="EX9" authorId="0" shapeId="0" xr:uid="{00000000-0006-0000-0200-00003B000000}">
      <text>
        <r>
          <rPr>
            <b/>
            <sz val="9"/>
            <color indexed="81"/>
            <rFont val="Tahoma"/>
            <family val="2"/>
          </rPr>
          <t>Ingrid Dalila Mariño Morales:</t>
        </r>
        <r>
          <rPr>
            <sz val="9"/>
            <color indexed="81"/>
            <rFont val="Tahoma"/>
            <family val="2"/>
          </rPr>
          <t xml:space="preserve">
La respuesta es Si: Describir como se materializó el riesgo y sus características.
En caso de no tener materializaciòn coloque NO APLICA</t>
        </r>
      </text>
    </comment>
    <comment ref="EY9" authorId="0" shapeId="0" xr:uid="{00000000-0006-0000-0200-00003C000000}">
      <text>
        <r>
          <rPr>
            <b/>
            <sz val="9"/>
            <color indexed="81"/>
            <rFont val="Tahoma"/>
            <family val="2"/>
          </rPr>
          <t>Ingrid Dalila Mariño Morales:</t>
        </r>
        <r>
          <rPr>
            <sz val="9"/>
            <color indexed="81"/>
            <rFont val="Tahoma"/>
            <family val="2"/>
          </rPr>
          <t xml:space="preserve">
Escribir las acciones realizadas una vez se identificó la materialización del riesgo (acciones correctivas para subsanar el riesgo y de mejoramiento establecidas para evitar nuevamente la materialización de este).
En caso de no tener materializaciòn coloque NO APLICA</t>
        </r>
      </text>
    </comment>
    <comment ref="EZ9" authorId="0" shapeId="0" xr:uid="{00000000-0006-0000-0200-00003D000000}">
      <text>
        <r>
          <rPr>
            <b/>
            <sz val="9"/>
            <color indexed="81"/>
            <rFont val="Tahoma"/>
            <family val="2"/>
          </rPr>
          <t>Ingrid Dalila Mariño Morales:</t>
        </r>
        <r>
          <rPr>
            <sz val="9"/>
            <color indexed="81"/>
            <rFont val="Tahoma"/>
            <family val="2"/>
          </rPr>
          <t xml:space="preserve">
Seleccione si el control fue eficaz (Si o No).</t>
        </r>
      </text>
    </comment>
    <comment ref="FA9" authorId="0" shapeId="0" xr:uid="{00000000-0006-0000-0200-00003E000000}">
      <text>
        <r>
          <rPr>
            <b/>
            <sz val="9"/>
            <color indexed="81"/>
            <rFont val="Tahoma"/>
            <family val="2"/>
          </rPr>
          <t>Ingrid Dalila Mariño Morales:</t>
        </r>
        <r>
          <rPr>
            <sz val="9"/>
            <color indexed="81"/>
            <rFont val="Tahoma"/>
            <family val="2"/>
          </rPr>
          <t xml:space="preserve">
Describir las acciones (controles) 
realizadas en el periodo establecido con el proposito de mitigar la materialización del riesgo.</t>
        </r>
      </text>
    </comment>
    <comment ref="FC9" authorId="0" shapeId="0" xr:uid="{00000000-0006-0000-0200-00003F000000}">
      <text>
        <r>
          <rPr>
            <b/>
            <sz val="9"/>
            <color indexed="81"/>
            <rFont val="Tahoma"/>
            <family val="2"/>
          </rPr>
          <t>Ingrid Dalila Mariño Morales:</t>
        </r>
        <r>
          <rPr>
            <sz val="9"/>
            <color indexed="81"/>
            <rFont val="Tahoma"/>
            <family val="2"/>
          </rPr>
          <t xml:space="preserve">
Describir las acciones de Plan de Acción realizadas en el periodo establecido, que permitierón fortalecer los controles del  riesgo.</t>
        </r>
      </text>
    </comment>
    <comment ref="FF9" authorId="0" shapeId="0" xr:uid="{00000000-0006-0000-0200-000040000000}">
      <text>
        <r>
          <rPr>
            <b/>
            <sz val="9"/>
            <color indexed="81"/>
            <rFont val="Tahoma"/>
            <family val="2"/>
          </rPr>
          <t>Ingrid Dalila Mariño Morales:</t>
        </r>
        <r>
          <rPr>
            <sz val="9"/>
            <color indexed="81"/>
            <rFont val="Tahoma"/>
            <family val="2"/>
          </rPr>
          <t xml:space="preserve">
Escribir si se materializó el riesgo (Si/No).</t>
        </r>
      </text>
    </comment>
    <comment ref="FG9" authorId="0" shapeId="0" xr:uid="{00000000-0006-0000-0200-000041000000}">
      <text>
        <r>
          <rPr>
            <b/>
            <sz val="9"/>
            <color indexed="81"/>
            <rFont val="Tahoma"/>
            <family val="2"/>
          </rPr>
          <t>Ingrid Dalila Mariño Morales:</t>
        </r>
        <r>
          <rPr>
            <sz val="9"/>
            <color indexed="81"/>
            <rFont val="Tahoma"/>
            <family val="2"/>
          </rPr>
          <t xml:space="preserve">
La respuesta es Si: Describir como se materializó el riesgo y sus características.
En caso de no tener materializaciòn coloque NO APLICA</t>
        </r>
      </text>
    </comment>
    <comment ref="FH9" authorId="0" shapeId="0" xr:uid="{00000000-0006-0000-0200-000042000000}">
      <text>
        <r>
          <rPr>
            <b/>
            <sz val="9"/>
            <color indexed="81"/>
            <rFont val="Tahoma"/>
            <family val="2"/>
          </rPr>
          <t>Ingrid Dalila Mariño Morales:</t>
        </r>
        <r>
          <rPr>
            <sz val="9"/>
            <color indexed="81"/>
            <rFont val="Tahoma"/>
            <family val="2"/>
          </rPr>
          <t xml:space="preserve">
Escribir las acciones realizadas una vez se identificó la materialización del riesgo (acciones correctivas para subsanar el riesgo y de mejoramiento establecidas para evitar nuevamente la materialización de este).
En caso de no tener materializaciòn coloque NO APLICA</t>
        </r>
      </text>
    </comment>
    <comment ref="FI9" authorId="0" shapeId="0" xr:uid="{00000000-0006-0000-0200-000043000000}">
      <text>
        <r>
          <rPr>
            <b/>
            <sz val="9"/>
            <color indexed="81"/>
            <rFont val="Tahoma"/>
            <family val="2"/>
          </rPr>
          <t>Ingrid Dalila Mariño Morales:</t>
        </r>
        <r>
          <rPr>
            <sz val="9"/>
            <color indexed="81"/>
            <rFont val="Tahoma"/>
            <family val="2"/>
          </rPr>
          <t xml:space="preserve">
Seleccione si el control fue eficaz (Si o No).</t>
        </r>
      </text>
    </comment>
    <comment ref="FJ9" authorId="0" shapeId="0" xr:uid="{00000000-0006-0000-0200-000044000000}">
      <text>
        <r>
          <rPr>
            <b/>
            <sz val="9"/>
            <color indexed="81"/>
            <rFont val="Tahoma"/>
            <family val="2"/>
          </rPr>
          <t>Ingrid Dalila Mariño Morales:</t>
        </r>
        <r>
          <rPr>
            <sz val="9"/>
            <color indexed="81"/>
            <rFont val="Tahoma"/>
            <family val="2"/>
          </rPr>
          <t xml:space="preserve">
Describir las acciones (controles) 
realizadas en el periodo establecido con el proposito de mitigar la materialización del riesgo.</t>
        </r>
      </text>
    </comment>
    <comment ref="FL9" authorId="0" shapeId="0" xr:uid="{00000000-0006-0000-0200-000045000000}">
      <text>
        <r>
          <rPr>
            <b/>
            <sz val="9"/>
            <color indexed="81"/>
            <rFont val="Tahoma"/>
            <family val="2"/>
          </rPr>
          <t>Ingrid Dalila Mariño Morales:</t>
        </r>
        <r>
          <rPr>
            <sz val="9"/>
            <color indexed="81"/>
            <rFont val="Tahoma"/>
            <family val="2"/>
          </rPr>
          <t xml:space="preserve">
Describir las acciones de Plan de Acción realizadas en el periodo establecido, que permitierón fortalecer los controles del  riesgo.</t>
        </r>
      </text>
    </comment>
    <comment ref="FO9" authorId="0" shapeId="0" xr:uid="{00000000-0006-0000-0200-000046000000}">
      <text>
        <r>
          <rPr>
            <b/>
            <sz val="9"/>
            <color indexed="81"/>
            <rFont val="Tahoma"/>
            <family val="2"/>
          </rPr>
          <t>Ingrid Dalila Mariño Morales:</t>
        </r>
        <r>
          <rPr>
            <sz val="9"/>
            <color indexed="81"/>
            <rFont val="Tahoma"/>
            <family val="2"/>
          </rPr>
          <t xml:space="preserve">
Escribir si se materializó el riesgo (Si/No).</t>
        </r>
      </text>
    </comment>
    <comment ref="FP9" authorId="0" shapeId="0" xr:uid="{00000000-0006-0000-0200-000047000000}">
      <text>
        <r>
          <rPr>
            <b/>
            <sz val="9"/>
            <color indexed="81"/>
            <rFont val="Tahoma"/>
            <family val="2"/>
          </rPr>
          <t>Ingrid Dalila Mariño Morales:</t>
        </r>
        <r>
          <rPr>
            <sz val="9"/>
            <color indexed="81"/>
            <rFont val="Tahoma"/>
            <family val="2"/>
          </rPr>
          <t xml:space="preserve">
La respuesta es Si: Describir como se materializó el riesgo y sus características.
En caso de no tener materializaciòn coloque NO APLICA</t>
        </r>
      </text>
    </comment>
    <comment ref="FQ9" authorId="0" shapeId="0" xr:uid="{00000000-0006-0000-0200-000048000000}">
      <text>
        <r>
          <rPr>
            <b/>
            <sz val="9"/>
            <color indexed="81"/>
            <rFont val="Tahoma"/>
            <family val="2"/>
          </rPr>
          <t>Ingrid Dalila Mariño Morales:</t>
        </r>
        <r>
          <rPr>
            <sz val="9"/>
            <color indexed="81"/>
            <rFont val="Tahoma"/>
            <family val="2"/>
          </rPr>
          <t xml:space="preserve">
Escribir las acciones realizadas una vez se identificó la materialización del riesgo (acciones correctivas para subsanar el riesgo y de mejoramiento establecidas para evitar nuevamente la materialización de este).
En caso de no tener materializaciòn coloque NO APLICA</t>
        </r>
      </text>
    </comment>
    <comment ref="FS9" authorId="0" shapeId="0" xr:uid="{00000000-0006-0000-0200-000049000000}">
      <text>
        <r>
          <rPr>
            <b/>
            <sz val="9"/>
            <color indexed="81"/>
            <rFont val="Tahoma"/>
            <family val="2"/>
          </rPr>
          <t>Ingrid Dalila Mariño Morales:</t>
        </r>
        <r>
          <rPr>
            <sz val="9"/>
            <color indexed="81"/>
            <rFont val="Tahoma"/>
            <family val="2"/>
          </rPr>
          <t xml:space="preserve">
Seleccione si el control fue eficaz (Si o No).</t>
        </r>
      </text>
    </comment>
    <comment ref="FY9" authorId="0" shapeId="0" xr:uid="{00000000-0006-0000-0200-00004A000000}">
      <text>
        <r>
          <rPr>
            <b/>
            <sz val="9"/>
            <color indexed="81"/>
            <rFont val="Tahoma"/>
            <family val="2"/>
          </rPr>
          <t>Ingrid Dalila Mariño Morales:</t>
        </r>
        <r>
          <rPr>
            <sz val="9"/>
            <color indexed="81"/>
            <rFont val="Tahoma"/>
            <family val="2"/>
          </rPr>
          <t xml:space="preserve">
Escribir si se materializó el riesgo (Si/No).</t>
        </r>
      </text>
    </comment>
    <comment ref="GF9" authorId="0" shapeId="0" xr:uid="{00000000-0006-0000-0200-00004B000000}">
      <text>
        <r>
          <rPr>
            <b/>
            <sz val="9"/>
            <color indexed="81"/>
            <rFont val="Tahoma"/>
            <family val="2"/>
          </rPr>
          <t>Ingrid Dalila Mariño Morales:</t>
        </r>
        <r>
          <rPr>
            <sz val="9"/>
            <color indexed="81"/>
            <rFont val="Tahoma"/>
            <family val="2"/>
          </rPr>
          <t xml:space="preserve">
Seleccione si el control fue eficaz (Si o No).</t>
        </r>
      </text>
    </comment>
    <comment ref="GL9" authorId="0" shapeId="0" xr:uid="{00000000-0006-0000-0200-00004C000000}">
      <text>
        <r>
          <rPr>
            <b/>
            <sz val="9"/>
            <color indexed="81"/>
            <rFont val="Tahoma"/>
            <family val="2"/>
          </rPr>
          <t>Ingrid Dalila Mariño Morales:</t>
        </r>
        <r>
          <rPr>
            <sz val="9"/>
            <color indexed="81"/>
            <rFont val="Tahoma"/>
            <family val="2"/>
          </rPr>
          <t xml:space="preserve">
Escribir si se materializó el riesgo (Si/No).</t>
        </r>
      </text>
    </comment>
    <comment ref="GS9" authorId="0" shapeId="0" xr:uid="{00000000-0006-0000-0200-00004D000000}">
      <text>
        <r>
          <rPr>
            <b/>
            <sz val="9"/>
            <color indexed="81"/>
            <rFont val="Tahoma"/>
            <family val="2"/>
          </rPr>
          <t>Ingrid Dalila Mariño Morales:</t>
        </r>
        <r>
          <rPr>
            <sz val="9"/>
            <color indexed="81"/>
            <rFont val="Tahoma"/>
            <family val="2"/>
          </rPr>
          <t xml:space="preserve">
Seleccione si el control fue eficaz (Si o No).</t>
        </r>
      </text>
    </comment>
    <comment ref="GY9" authorId="0" shapeId="0" xr:uid="{00000000-0006-0000-0200-00004E000000}">
      <text>
        <r>
          <rPr>
            <b/>
            <sz val="9"/>
            <color indexed="81"/>
            <rFont val="Tahoma"/>
            <family val="2"/>
          </rPr>
          <t>Ingrid Dalila Mariño Morales:</t>
        </r>
        <r>
          <rPr>
            <sz val="9"/>
            <color indexed="81"/>
            <rFont val="Tahoma"/>
            <family val="2"/>
          </rPr>
          <t xml:space="preserve">
Escribir si se materializó el riesgo (Si/No).</t>
        </r>
      </text>
    </comment>
  </commentList>
</comments>
</file>

<file path=xl/metadata.xml><?xml version="1.0" encoding="utf-8"?>
<metadata xmlns="http://schemas.openxmlformats.org/spreadsheetml/2006/main" xmlns:xda="http://schemas.microsoft.com/office/spreadsheetml/2017/dynamicarray">
  <metadataTypes count="1">
    <metadataType name="XLDAPR" minSupportedVersion="120000" copy="1" pasteAll="1" pasteValues="1" merge="1" splitFirst="1" rowColShift="1" clearFormats="1" clearComments="1" assign="1" coerce="1" cellMeta="1"/>
  </metadataTypes>
  <futureMetadata name="XLDAPR" count="1">
    <bk>
      <extLst>
        <ext uri="{bdbb8cdc-fa1e-496e-a857-3c3f30c029c3}">
          <xda:dynamicArrayProperties fDynamic="1" fCollapsed="0"/>
        </ext>
      </extLst>
    </bk>
  </futureMetadata>
  <cellMetadata count="1">
    <bk>
      <rc t="1" v="0"/>
    </bk>
  </cellMetadata>
</metadata>
</file>

<file path=xl/sharedStrings.xml><?xml version="1.0" encoding="utf-8"?>
<sst xmlns="http://schemas.openxmlformats.org/spreadsheetml/2006/main" count="2536" uniqueCount="788">
  <si>
    <t>Descripción del Riesgo</t>
  </si>
  <si>
    <t>Impacto</t>
  </si>
  <si>
    <t>Causa Inmediata</t>
  </si>
  <si>
    <t>Probabilidad</t>
  </si>
  <si>
    <t>%</t>
  </si>
  <si>
    <t>Alta</t>
  </si>
  <si>
    <t>Mayor</t>
  </si>
  <si>
    <t>Atributos</t>
  </si>
  <si>
    <t>Manual</t>
  </si>
  <si>
    <t>Automático</t>
  </si>
  <si>
    <t>No. Control</t>
  </si>
  <si>
    <t>Afectación</t>
  </si>
  <si>
    <t>Tipo</t>
  </si>
  <si>
    <t>Preventivo</t>
  </si>
  <si>
    <t>Detectivo</t>
  </si>
  <si>
    <t>Correctivo</t>
  </si>
  <si>
    <t>Implementación</t>
  </si>
  <si>
    <t>Documentación</t>
  </si>
  <si>
    <t>Documentado</t>
  </si>
  <si>
    <t>Sin Documentar</t>
  </si>
  <si>
    <t>Frecuencia</t>
  </si>
  <si>
    <t>Continua</t>
  </si>
  <si>
    <t>Aleatoria</t>
  </si>
  <si>
    <t>Evidencia</t>
  </si>
  <si>
    <t>Registro Sustancial</t>
  </si>
  <si>
    <t>Registro Material</t>
  </si>
  <si>
    <t>Sin registro</t>
  </si>
  <si>
    <t>Calificación</t>
  </si>
  <si>
    <t>Tratamiento</t>
  </si>
  <si>
    <t>Reducir</t>
  </si>
  <si>
    <t>Aceptar</t>
  </si>
  <si>
    <t>Evitar</t>
  </si>
  <si>
    <t>Probabilidad Inherente</t>
  </si>
  <si>
    <t>Plan de Acción</t>
  </si>
  <si>
    <t>Responsable</t>
  </si>
  <si>
    <t>Estado</t>
  </si>
  <si>
    <t>Finalizado</t>
  </si>
  <si>
    <t>En curso</t>
  </si>
  <si>
    <t>Causa Raíz</t>
  </si>
  <si>
    <t>Impacto 
Inherente</t>
  </si>
  <si>
    <t>Probabilidad Residual Final</t>
  </si>
  <si>
    <t>Impacto Residual Final</t>
  </si>
  <si>
    <t>Zona de Riesgo Inherente</t>
  </si>
  <si>
    <t>Zona de Riesgo Final</t>
  </si>
  <si>
    <t>Clasificación del Riesgo</t>
  </si>
  <si>
    <t>Muy Baja</t>
  </si>
  <si>
    <t>Frecuencia de la Actividad</t>
  </si>
  <si>
    <t>Baja</t>
  </si>
  <si>
    <t>Muy Alta</t>
  </si>
  <si>
    <t>Tabla Criterios para definir el nivel de probabilidad</t>
  </si>
  <si>
    <t>Afectación Económica (o presupuestal)</t>
  </si>
  <si>
    <t>Pérdida Reputacional</t>
  </si>
  <si>
    <t>Afectación menor a 10 SMLMV .</t>
  </si>
  <si>
    <t xml:space="preserve">Menor-40% </t>
  </si>
  <si>
    <t>Moderado 60%</t>
  </si>
  <si>
    <t>Mayor 80%</t>
  </si>
  <si>
    <t>Catastrófico 100%</t>
  </si>
  <si>
    <t>Tabla Criterios para definir el nivel de impacto</t>
  </si>
  <si>
    <t>Características</t>
  </si>
  <si>
    <t>Descripción</t>
  </si>
  <si>
    <t>Peso</t>
  </si>
  <si>
    <t>Atributos de Eficiencia</t>
  </si>
  <si>
    <t>Va hacia las causas del riesgo, aseguran el resultado final esperado.</t>
  </si>
  <si>
    <t>Detecta que algo ocurre y devuelve el proceso a los controles preventivos.
Se pueden generar reprocesos.</t>
  </si>
  <si>
    <t>Dado que permiten reducir el impacto de la materialización del riesgo, tienen un costo en su implementación.</t>
  </si>
  <si>
    <t>Son actividades de procesamiento o validación de información que se ejecutan por un sistema y/o aplicativo de manera automática sin la intervención de personas para su realización.</t>
  </si>
  <si>
    <t>Controles que son ejecutados por una persona., tiene implícito el error humano.</t>
  </si>
  <si>
    <t>Controles que están documentados en el proceso, ya sea en manuales, procedimientos, flujogramas o cualquier otro documento propio del proceso.</t>
  </si>
  <si>
    <t>Identifica a los controles que pese a que se ejecutan en el proceso no se encuentran documentados en ningún documento propio del proceso</t>
  </si>
  <si>
    <t>Este atributo identifica a los controles que se ejecutan siempre que se realiza la actividad originadora del riesgo.</t>
  </si>
  <si>
    <t>Este atributo identifica a los controles que no siempre se ejecutan cuando se realiza la actividad originadora del riesgo</t>
  </si>
  <si>
    <t>Tabla Atributos de para el diseño del control</t>
  </si>
  <si>
    <t>Extremo</t>
  </si>
  <si>
    <t>Alto</t>
  </si>
  <si>
    <t>Moderado</t>
  </si>
  <si>
    <t>Bajo</t>
  </si>
  <si>
    <t>Insignificante</t>
  </si>
  <si>
    <t>Menor</t>
  </si>
  <si>
    <t>Catastrófico</t>
  </si>
  <si>
    <t>Plan de accion (solo para la opción reducir)</t>
  </si>
  <si>
    <t>Criterios</t>
  </si>
  <si>
    <t>Pérdida_Reputacional</t>
  </si>
  <si>
    <t>Afectación Económica o presupuestal</t>
  </si>
  <si>
    <t>Afectación_Económica_o_presupuestal</t>
  </si>
  <si>
    <t xml:space="preserve">Entre 10 y 50 SMLMV </t>
  </si>
  <si>
    <t xml:space="preserve">Entre 50 y 100 SMLMV </t>
  </si>
  <si>
    <t xml:space="preserve">Entre 100 y 500 SMLMV </t>
  </si>
  <si>
    <t xml:space="preserve">Mayor a 500 SMLMV </t>
  </si>
  <si>
    <t>El riesgo afecta la imagen de alguna área de la organización</t>
  </si>
  <si>
    <t>El riesgo afecta la imagen de la entidad internamente, de conocimiento general, nivel interno, de junta dircetiva y accionistas y/o de provedores</t>
  </si>
  <si>
    <t>El riesgo afecta la imagen de de la entidad con efecto publicitario sostenido a nivel de sector administrativo, nivel departamental o municipal</t>
  </si>
  <si>
    <t>El riesgo afecta la imagen de la entidad con algunos usuarios de relevancia frente al logro de los objetivos</t>
  </si>
  <si>
    <t>Leve 20%</t>
  </si>
  <si>
    <t>La actividad que conlleva el riesgo se ejecuta como máximos 2 veces por año</t>
  </si>
  <si>
    <t>La actividad que conlleva el riesgo se ejecuta de 3 a 24 veces por año</t>
  </si>
  <si>
    <t>La actividad que conlleva el riesgo se ejecuta de 24 a 500 veces por año</t>
  </si>
  <si>
    <t>La actividad que conlleva el riesgo se ejecuta mínimo 500 veces al año y máximo 5000 veces por año</t>
  </si>
  <si>
    <t>La actividad que conlleva el riesgo se ejecuta más de 5000 veces por año</t>
  </si>
  <si>
    <t>Media</t>
  </si>
  <si>
    <t>El riesgo afecta la imagen de la entidad a nivel nacional, con efecto publicitarios sostenible a nivel país</t>
  </si>
  <si>
    <t>Con Registro</t>
  </si>
  <si>
    <t>Sin Registro</t>
  </si>
  <si>
    <t>El control no deja registro de la ejecución del control</t>
  </si>
  <si>
    <t>El control deja un registro que permite evidenciar la ejecución del control</t>
  </si>
  <si>
    <t>Ejecucion y Administracion de procesos</t>
  </si>
  <si>
    <t>Fraude Externo</t>
  </si>
  <si>
    <t>Fraude Interno</t>
  </si>
  <si>
    <t>Fallas Tecnologicas</t>
  </si>
  <si>
    <t>Relaciones Laborales</t>
  </si>
  <si>
    <t>Usuarios, productos y practicas , organizacionales</t>
  </si>
  <si>
    <t>Daños Activos Fisicos</t>
  </si>
  <si>
    <t>Reputacional</t>
  </si>
  <si>
    <t>Económico</t>
  </si>
  <si>
    <t>Económico y Reputacional</t>
  </si>
  <si>
    <t>Reducir (mitigar)</t>
  </si>
  <si>
    <t>Reducir (compartir)</t>
  </si>
  <si>
    <t>Identificación del riesgo</t>
  </si>
  <si>
    <t>Análisis del riesgo inherente</t>
  </si>
  <si>
    <t>Evaluación del riesgo - Valoración de los controles</t>
  </si>
  <si>
    <t>Evaluación del riesgo - Nivel del riesgo residual</t>
  </si>
  <si>
    <t>Subcriterios</t>
  </si>
  <si>
    <t xml:space="preserve">     Afectación menor a 10 SMLMV .</t>
  </si>
  <si>
    <t>❌</t>
  </si>
  <si>
    <t>✔</t>
  </si>
  <si>
    <t xml:space="preserve">     Entre 50 y 100 SMLMV </t>
  </si>
  <si>
    <t xml:space="preserve">     Entre 10 y 50 SMLMV </t>
  </si>
  <si>
    <t xml:space="preserve">     Entre 100 y 500 SMLMV </t>
  </si>
  <si>
    <t xml:space="preserve">     Mayor a 500 SMLMV </t>
  </si>
  <si>
    <t xml:space="preserve">     El riesgo afecta la imagen de alguna área de la organización</t>
  </si>
  <si>
    <t xml:space="preserve">     El riesgo afecta la imagen de la entidad internamente, de conocimiento general, nivel interno, de junta dircetiva y accionistas y/o de provedores</t>
  </si>
  <si>
    <t xml:space="preserve">     El riesgo afecta la imagen de la entidad con algunos usuarios de relevancia frente al logro de los objetivos</t>
  </si>
  <si>
    <t xml:space="preserve">     El riesgo afecta la imagen de de la entidad con efecto publicitario sostenido a nivel de sector administrativo, nivel departamental o municipal</t>
  </si>
  <si>
    <t xml:space="preserve">     El riesgo afecta la imagen de la entidad a nivel nacional, con efecto publicitarios sostenible a nivel país</t>
  </si>
  <si>
    <t xml:space="preserve">Afectación menor a 10 SMLMV </t>
  </si>
  <si>
    <r>
      <rPr>
        <b/>
        <sz val="12"/>
        <color theme="9" tint="-0.249977111117893"/>
        <rFont val="Arial Narrow"/>
        <family val="2"/>
      </rPr>
      <t>*Nota 1:</t>
    </r>
    <r>
      <rPr>
        <sz val="12"/>
        <color theme="1"/>
        <rFont val="Arial Narrow"/>
        <family val="2"/>
      </rPr>
      <t xml:space="preserve"> Los atributos de formalización se recogerán de manera informativa, con el fin de conocer el entorno del control y complementar el análisis con elementos cualitativos; éstos no tienen una incidencia directa en su efectividad. </t>
    </r>
  </si>
  <si>
    <r>
      <rPr>
        <b/>
        <sz val="12"/>
        <color theme="9" tint="-0.249977111117893"/>
        <rFont val="Arial Narrow"/>
        <family val="2"/>
      </rPr>
      <t>*</t>
    </r>
    <r>
      <rPr>
        <b/>
        <sz val="12"/>
        <rFont val="Arial Narrow"/>
        <family val="2"/>
      </rPr>
      <t>Atributos de</t>
    </r>
    <r>
      <rPr>
        <b/>
        <sz val="12"/>
        <color theme="9" tint="-0.249977111117893"/>
        <rFont val="Arial Narrow"/>
        <family val="2"/>
      </rPr>
      <t xml:space="preserve"> </t>
    </r>
    <r>
      <rPr>
        <b/>
        <sz val="12"/>
        <color rgb="FF000000"/>
        <rFont val="Arial Narrow"/>
        <family val="2"/>
      </rPr>
      <t>Formalización</t>
    </r>
  </si>
  <si>
    <t>Descripción del Control</t>
  </si>
  <si>
    <t>Orientaciones Generales</t>
  </si>
  <si>
    <t>Columna</t>
  </si>
  <si>
    <t>Frecuencia con la cual se lleva a cabo la actividad</t>
  </si>
  <si>
    <t>Criterios de Impacto</t>
  </si>
  <si>
    <t>Proceso</t>
  </si>
  <si>
    <t>Objetivo</t>
  </si>
  <si>
    <t>Descripción - Lineamientos para el diligenciamiento</t>
  </si>
  <si>
    <t>Analice las consecuencias que puede ocasionar a la organización la materialización del riesgo, redacte de la forma más concreta posible.</t>
  </si>
  <si>
    <t>Circunstancias bajo las cuales se presenta el riesgo, es la situación más evidente frente al riesgo, redacte de la forma más concreta posible.</t>
  </si>
  <si>
    <t>Causa  principal  o básica, corresponde a las razones por la cuales se puede presentar  el riesgo, redacte de la forma más concreta posible.</t>
  </si>
  <si>
    <t>MAPA DE RIESGOS DE GESTIÓN 
CAJA DE LA VIVIENDA POPULAR</t>
  </si>
  <si>
    <t>Código: 208-PLA-Ft-78</t>
  </si>
  <si>
    <t>CONTINGENCIA</t>
  </si>
  <si>
    <t>Matriz Mapa de Riesgos de Gestión</t>
  </si>
  <si>
    <t>IMPACTO</t>
  </si>
  <si>
    <t>CLASIFICACIÓN DEL RIESGO</t>
  </si>
  <si>
    <t>Leve</t>
  </si>
  <si>
    <t>ZONA</t>
  </si>
  <si>
    <t>PROBABILIDAD</t>
  </si>
  <si>
    <t>CONCATE</t>
  </si>
  <si>
    <t>EVALUCIÓN</t>
  </si>
  <si>
    <t>Tipo Control</t>
  </si>
  <si>
    <t>Afectación*Control</t>
  </si>
  <si>
    <t xml:space="preserve">Calculo </t>
  </si>
  <si>
    <t>Calificación Controles</t>
  </si>
  <si>
    <t>Probabilidad Residual (%)</t>
  </si>
  <si>
    <t>TRATAMIENTO</t>
  </si>
  <si>
    <t>Reducir (Mitigar)</t>
  </si>
  <si>
    <t>Fecha Inicio</t>
  </si>
  <si>
    <t>Soporte / Evidencia</t>
  </si>
  <si>
    <t xml:space="preserve">SELECCIONE EL NOMBRE PROCESO </t>
  </si>
  <si>
    <t>OBJETIVO PROCESO</t>
  </si>
  <si>
    <t>1. Gestión Estratégica</t>
  </si>
  <si>
    <t>2. Gestión de Comunicaciones</t>
  </si>
  <si>
    <t>3. Prevención del Daño Antijurídico y Representación Judicial</t>
  </si>
  <si>
    <t>5. Mejoramiento de Vivienda</t>
  </si>
  <si>
    <t xml:space="preserve">6. Mejoramiento de Barrios </t>
  </si>
  <si>
    <t>7. Urbanizaciones y Titulación</t>
  </si>
  <si>
    <t>8. Servicio al Ciudadano</t>
  </si>
  <si>
    <t>9.Gestión_Administrativa</t>
  </si>
  <si>
    <t>Administrar de manera eficiente y eficaz la infraestructura física, los bienes y servicios que requieran todos los procesos de la entidad como apoyo a su gestión, garantizando que se encuentren en óptimas condiciones para el cumplimiento y desarrollo de sus funciones.</t>
  </si>
  <si>
    <t>10. Gestión Financiera</t>
  </si>
  <si>
    <t>11. Gestión Documental</t>
  </si>
  <si>
    <t>Garantizar la disponibilidad de la información contenida en los documentos de archivo de las dependencias de la Caja de la Vivienda Popular.</t>
  </si>
  <si>
    <t>12. Gestión del Talento Humano</t>
  </si>
  <si>
    <t>Gestionar, administrar y realizar planes, programas y acciones para el desarrollo del talento humano que fortalezcan sus competencias y el mejoramiento de las condiciones de trabajo, con el propósito de lograr  la satisfacción personal y el fortalecimiento institucional para el cumplimiento de la misión y funciones de la Entidad.</t>
  </si>
  <si>
    <t>13. Adquisición de Bienes y Servicios</t>
  </si>
  <si>
    <t>14. Gestión Tecnología de la Información y Comunicaciones</t>
  </si>
  <si>
    <t>15. Gestión del Control Interno Disciplinario</t>
  </si>
  <si>
    <t>16. Evaluación de la Gestión</t>
  </si>
  <si>
    <t>Medir y evaluar la eficiencia, eficacia y economía de los controles y del Sistema de Control Interno, a través de la aplicación de instrumentos, metodologías de seguimiento y el marco internacional para la práctica profesional de auditoría, con el propósito de contribuir con el mejoramiento continuo y determinar la efectividad de los controles para favorecer la consecución de los objetivos de la entidad, asesorando a la Alta Dirección en la continuidad de la gestión y recomendar las mejoras pertinentes al sistema.</t>
  </si>
  <si>
    <t xml:space="preserve">Responsable </t>
  </si>
  <si>
    <t>RESPONSABLE</t>
  </si>
  <si>
    <t xml:space="preserve">Jefe Oficina Asesora de Planeación </t>
  </si>
  <si>
    <t xml:space="preserve">Jefe Oficina Asesora de Comunicaciones </t>
  </si>
  <si>
    <t xml:space="preserve">Director Jurídico </t>
  </si>
  <si>
    <t>Director de Reasentamientos</t>
  </si>
  <si>
    <t>Director de Mejoramiento de Vivienda</t>
  </si>
  <si>
    <t>Director de Mejoramiento de Barrios</t>
  </si>
  <si>
    <t>Director de Urbanizaciones y Titulación</t>
  </si>
  <si>
    <t>Director de Gestión Corporativa y CID</t>
  </si>
  <si>
    <t xml:space="preserve">Subdirector Administrativo </t>
  </si>
  <si>
    <t>Subdirector Financiero</t>
  </si>
  <si>
    <t>Jefe Oficina de Tecnologías de la Información y las Comunicaciones</t>
  </si>
  <si>
    <t xml:space="preserve">Asesor de Control Interno </t>
  </si>
  <si>
    <t>Corresponde al número único que se le asigna a cada uno de los riesgos. Permite definir un consecutivo de riesgos.</t>
  </si>
  <si>
    <t>Utilice la lista de despliegue que se encuentra parametrizada. Seleccione el nombre del proceso al cual se le identificarán y valorarán los riesgos.</t>
  </si>
  <si>
    <t>Este campo es automático y corresponde al objetivo del proceso seleccionado.</t>
  </si>
  <si>
    <t>Utilice la lista de despliegue que se encuentra parametrizada. Seleccione el nombre del responsable del proceso al que se le identificarán y valorarán los riesgos.</t>
  </si>
  <si>
    <t>Probabilidad Inherente (%)</t>
  </si>
  <si>
    <r>
      <t xml:space="preserve">El archivo contiene las siguientes hojas:
-   </t>
    </r>
    <r>
      <rPr>
        <b/>
        <sz val="10"/>
        <rFont val="Arial"/>
        <family val="2"/>
      </rPr>
      <t>Hoja 1 Instructivo</t>
    </r>
    <r>
      <rPr>
        <sz val="10"/>
        <rFont val="Arial"/>
        <family val="2"/>
      </rPr>
      <t xml:space="preserve">
 -  </t>
    </r>
    <r>
      <rPr>
        <b/>
        <sz val="10"/>
        <rFont val="Arial"/>
        <family val="2"/>
      </rPr>
      <t xml:space="preserve">Hoja "208-PLA-Ft-78 Mapa Gestión: </t>
    </r>
    <r>
      <rPr>
        <sz val="10"/>
        <rFont val="Arial"/>
        <family val="2"/>
      </rPr>
      <t>Encontrará la totalidad de la estructura para la identificación y valoración de los riesgos por proceso, programa o proyecto, acorde con el nivel de desagregación que la entidad considere necesaria.</t>
    </r>
  </si>
  <si>
    <r>
      <t xml:space="preserve">Recuerde que el control se define como la medida que permite reducir o mitigar un riesgo. Defina el control (es) que atacan la causa raíz del riesgo, considere la estructura explicada en la guía: </t>
    </r>
    <r>
      <rPr>
        <b/>
        <sz val="10"/>
        <color theme="9" tint="-0.249977111117893"/>
        <rFont val="Arial"/>
        <family val="2"/>
      </rPr>
      <t>Responsable de ejecutar el control + Acción + Complemento</t>
    </r>
  </si>
  <si>
    <r>
      <t xml:space="preserve">ATRIBUTOS EFICIENCIA
</t>
    </r>
    <r>
      <rPr>
        <sz val="10"/>
        <rFont val="Arial"/>
        <family val="2"/>
      </rPr>
      <t>Tipo</t>
    </r>
  </si>
  <si>
    <r>
      <t xml:space="preserve">ATRIBUTOS EFICIENCIA
</t>
    </r>
    <r>
      <rPr>
        <sz val="10"/>
        <rFont val="Arial"/>
        <family val="2"/>
      </rPr>
      <t>Implementación</t>
    </r>
  </si>
  <si>
    <r>
      <t xml:space="preserve">ATRIBUTOS INFORMATIVOS
</t>
    </r>
    <r>
      <rPr>
        <sz val="10"/>
        <rFont val="Arial"/>
        <family val="2"/>
      </rPr>
      <t>Documentación</t>
    </r>
  </si>
  <si>
    <r>
      <t xml:space="preserve">ATRIBUTOS INFORMATIVOS
</t>
    </r>
    <r>
      <rPr>
        <sz val="10"/>
        <rFont val="Arial"/>
        <family val="2"/>
      </rPr>
      <t>Frecuencia</t>
    </r>
  </si>
  <si>
    <r>
      <t xml:space="preserve">Plan de Acción
</t>
    </r>
    <r>
      <rPr>
        <sz val="10"/>
        <rFont val="Arial"/>
        <family val="2"/>
      </rPr>
      <t xml:space="preserve">Responsable, fecha implementación, fecha seguimiento, seguimiento. </t>
    </r>
  </si>
  <si>
    <t>Teniendo en cuenta que ingresó la información de PROBABILIDAD e IMPACTO, la matriz automáticamente hará el cálculo para la zona de riesgo inherente</t>
  </si>
  <si>
    <r>
      <t xml:space="preserve">ATRIBUTOS INFORMATIVOS
</t>
    </r>
    <r>
      <rPr>
        <sz val="10"/>
        <rFont val="Arial"/>
        <family val="2"/>
      </rPr>
      <t>Evidencia</t>
    </r>
  </si>
  <si>
    <r>
      <t xml:space="preserve">ATRIBUTOS EFICIENCIA
</t>
    </r>
    <r>
      <rPr>
        <sz val="10"/>
        <rFont val="Arial"/>
        <family val="2"/>
      </rPr>
      <t>Calificación Controles</t>
    </r>
  </si>
  <si>
    <t>Impacto Residual Final (%)</t>
  </si>
  <si>
    <t>Teniendo en cuenta la información ingresada en el campo de Frecuencia con la cual se lleva a cabo la actividad, la matriz esta parametrizada para atribuir la zona de calor donde esta ubicada.</t>
  </si>
  <si>
    <t>Teniendo en cuenta la información ingresada en el campo de Frecuencia con la cual se lleva a cabo la actividad, la matriz esta parametrizada para atribuir el (%) correspondiente de acuerdo a la tabla de probabilidad</t>
  </si>
  <si>
    <t>Esta casilla no se diligencia, depende de la selección en la columna "Tipo"</t>
  </si>
  <si>
    <t>La matriz automáticamente hará el cálculo para el control analizado</t>
  </si>
  <si>
    <t>Teniendo en cuenta la información calculada en la probabilidad inherente y los controles aplicados para el riesgo, la matriz esta parametrizada para atribuir el (%) correspondiente de acuerdo a la tabla de probabilidad</t>
  </si>
  <si>
    <t>Teniendo en cuenta la información calculada en la probabilidad inherente y los controles aplicados para el riesgo, la matriz esta parametrizada para atribuir la zona de calor donde esta ubicada.</t>
  </si>
  <si>
    <t>Teniendo en cuenta la información seleccionada en el impacto inherente y los controles aplicados para el riesgo, la matriz esta parametrizada para atribuir la zona de calor donde esta ubicada.</t>
  </si>
  <si>
    <t>Teniendo en cuenta la información seleccionada en el impacto inherente y los controles aplicados para el riesgo, la matriz esta parametrizada para atribuir el (%) correspondiente de acuerdo a la tabla de probabilidad</t>
  </si>
  <si>
    <r>
      <t>La matriz automáticamente hará el cálculo, acorde con el control o controles definidos con sus atributos analizados, lo que permitirá establecer el</t>
    </r>
    <r>
      <rPr>
        <b/>
        <sz val="10"/>
        <color theme="9" tint="-0.249977111117893"/>
        <rFont val="Arial"/>
        <family val="2"/>
      </rPr>
      <t xml:space="preserve"> nivel de riesgo inherente</t>
    </r>
  </si>
  <si>
    <t>Describa cual es la evidencia que soporta la aplicación del control definido</t>
  </si>
  <si>
    <t>Ingrese el encargado de la ejecución real de la actividad de control de tratamiento del riesgo (en este campo solo deben ingresar cargos dentro de la entidad, no nombres propios, ni contratos de contratistas) puede ser un delegado definido por el responsable.</t>
  </si>
  <si>
    <t>Fecha en la cual inicia la aplicación de la actividad de control de tratamiento</t>
  </si>
  <si>
    <t>Fecha en la cual finaliza la aplicación de la actividad de control de tratamiento</t>
  </si>
  <si>
    <t>Defina el indicador o métrica numérica que permitirá definir las posibles desviaciones o el cumplimiento del objetivo de la actividad de control de tratamiento del riesgo.</t>
  </si>
  <si>
    <t>Responsable*</t>
  </si>
  <si>
    <t>Fecha Inicio*</t>
  </si>
  <si>
    <t>Fecha Finalización*</t>
  </si>
  <si>
    <t>Indicador*</t>
  </si>
  <si>
    <t>Seleccione estado de actividad</t>
  </si>
  <si>
    <t xml:space="preserve">Finalizado </t>
  </si>
  <si>
    <t>En Curso</t>
  </si>
  <si>
    <t>Contingencia*</t>
  </si>
  <si>
    <t>Defina la acción que se debe desarrollar ante un posible evento de materialización del riesgo. Esta debe ser la acción inmediata que hará el proceso una vez identifique la materialización de su riesgo.</t>
  </si>
  <si>
    <r>
      <t xml:space="preserve"> - </t>
    </r>
    <r>
      <rPr>
        <b/>
        <sz val="10"/>
        <rFont val="Arial"/>
        <family val="2"/>
      </rPr>
      <t xml:space="preserve"> Hoja "Tabla de probabilidad": </t>
    </r>
    <r>
      <rPr>
        <sz val="10"/>
        <rFont val="Arial"/>
        <family val="2"/>
      </rPr>
      <t>Tabla referente para todos los cálculos (no se diligencia)</t>
    </r>
  </si>
  <si>
    <r>
      <t xml:space="preserve"> - </t>
    </r>
    <r>
      <rPr>
        <b/>
        <sz val="10"/>
        <rFont val="Arial"/>
        <family val="2"/>
      </rPr>
      <t xml:space="preserve"> Hoja "Tabla de Impacto": </t>
    </r>
    <r>
      <rPr>
        <sz val="10"/>
        <rFont val="Arial"/>
        <family val="2"/>
      </rPr>
      <t>Tabla referente para todos los cálculos (no se diligencia)</t>
    </r>
  </si>
  <si>
    <t>La CVP define y actualiza su instrumento de riesgos de gestión con el propósito de facilitar el ejercicio de identificación, análisis, evaluación y seguimiento de los riesgos de gestión a los cuales se encuentra expuesta la entidad, el presente formato desarrolla un esquema completo acorde con los contenidos metodológicos de la Guía para la Administración del Riesgo y el diseño de controles V5, y adaptado a la POLÍTICA DE ADMINISTRACIÓN DEL RIESGO definida por la Entidad.</t>
  </si>
  <si>
    <t>Antes de iniciar con el diligenciamiento de la información en la matriz, se requiere haber avanzado en el análisis del proceso, su objetivo, alcance, actividades clave (Caracterización), considere los lineamientos establecidos en la Política de Riesgos de la CVP.</t>
  </si>
  <si>
    <t>Nro.</t>
  </si>
  <si>
    <r>
      <t xml:space="preserve">Consolida o resume los análisis sobre impacto + causa inmediata + causa raíz, permitiendo contar con una redacción clara y concreta del riesgo identificado. Tenga en cuenta la estructura de alto nivel establecida en al guía, inicia con </t>
    </r>
    <r>
      <rPr>
        <b/>
        <sz val="10"/>
        <color theme="9" tint="-0.249977111117893"/>
        <rFont val="Arial"/>
        <family val="2"/>
      </rPr>
      <t>POSIBILIDAD DE + Impacto para la entidad (Qué) + Causa Inmediata (Cómo) + Causa Raíz (Por qué)</t>
    </r>
  </si>
  <si>
    <t>Utilice la lista de despliegue que se encuentra parametrizada, le aparecerán las opciones: i)Daños Activos Físicos, ii)Ejecución y Administración de procesos, iii)Fallas Tecnológicas, iv)Relaciones Laborales, v)Usuarios, productos y practicas organizacionales.</t>
  </si>
  <si>
    <t>Defina el # de veces que se ejecuta la actividad durante el año, (Recuerde la probabilidad e ocurrencia del riesgo se define como el No. de veces que se pasa por el punto de riesgo en el periodo de 1 año). La matriz automáticamente hará el cálculo para el nivel de probabilidad inherente.</t>
  </si>
  <si>
    <t>Utilice la lista de despliegue que se encuentra parametrizada, le aparecerán las opciones de la tabla de Impacto. La matriz automáticamente hará el cálculo para el nivel de impacto inherente</t>
  </si>
  <si>
    <t>Corresponde al número único asignado para cada control dentro de cada riesgo</t>
  </si>
  <si>
    <t>Utilice la lista de despliegue que se encuentra parametrizada, le aparecerán las opciones: i)Preventivo, ii)Detectivo, iii)Correctivo.</t>
  </si>
  <si>
    <t>Utilice la lista de despliegue que se encuentra parametrizada, le aparecerán las opciones: i)Automático, ii)Manual.</t>
  </si>
  <si>
    <t>Utilice la lista de despliegue que se encuentra parametrizada, le aparecerán las opciones: i)Documentado, ii)Sin documentar.</t>
  </si>
  <si>
    <t>Utilice la lista de despliegue que se encuentra parametrizada, le aparecerán las opciones: i)Continua, ii)Aleatoria.</t>
  </si>
  <si>
    <t>Utilice la lista de despliegue que se encuentra parametrizada, le aparecerán las opciones: i)Con Registro, ii) Sin Registro.</t>
  </si>
  <si>
    <t>Utilice la lista de despliegue que se encuentra parametrizada, le aparecerán las opciones: i)Aceptar, ii)Evitar, iii)Reducir (compartir), iv)Reducir (mitigar).</t>
  </si>
  <si>
    <t xml:space="preserve">Esta casilla dependerá del tratamiento establecido, si es Aceptar no se requieren acciones adicionales, en caso de escoger Reducir (mitigar) se deben diligenciar las acciones que se adelantarán como complemento a los controles establecidos, no necesariamente son controles adicionales. Para Reducir (compartir), es viable diligenciar la acción que deriva de esta (ejemplo póliza seguros, tercerización), indicando información relevante. </t>
  </si>
  <si>
    <t>Utilice la lista de despliegue que se encuentra parametrizada, le aparecerán las opciones: i)Finalizado, ii)En curso, la selección en este caso dependerá de las acciones del plan que se hayan establecido en cada caso.</t>
  </si>
  <si>
    <t>evalúa</t>
  </si>
  <si>
    <t>Reputacionales</t>
  </si>
  <si>
    <t>Ejecución y Administración de procesos</t>
  </si>
  <si>
    <t>El riesgo afecta la imagen de la entidad internamente, de conocimiento general, nivel interno, de junta directiva y accionistas y/o de proveedores</t>
  </si>
  <si>
    <t>El riesgo afecta la imagen de  la entidad con efecto publicitario sostenido a nivel de sector administrativo, nivel departamental o municipal</t>
  </si>
  <si>
    <t>Usuarios, productos y practicas</t>
  </si>
  <si>
    <r>
      <t xml:space="preserve">1. Gestión Estratégica </t>
    </r>
    <r>
      <rPr>
        <b/>
        <sz val="10"/>
        <color rgb="FF000000"/>
        <rFont val="Century Gothic"/>
        <family val="2"/>
      </rPr>
      <t>(PI 7696)</t>
    </r>
  </si>
  <si>
    <t>Fortalecer el modelo de gestión, la infraestructura operacional y los sistemas de información de la Caja de Vivienda Popular.</t>
  </si>
  <si>
    <t>4. Reasentamientos</t>
  </si>
  <si>
    <r>
      <t xml:space="preserve">4. Reasentamientos </t>
    </r>
    <r>
      <rPr>
        <b/>
        <sz val="10"/>
        <color rgb="FF000000"/>
        <rFont val="Century Gothic"/>
        <family val="2"/>
      </rPr>
      <t>(PI 7698)</t>
    </r>
  </si>
  <si>
    <t>Disminuir el número de hogares que habitan en predios localizados en zonas de Alto Riesgo no mitigable o los ordenados mediante sentencias judiciales o actos administrativos.</t>
  </si>
  <si>
    <r>
      <t xml:space="preserve">5. Mejoramiento de Vivienda </t>
    </r>
    <r>
      <rPr>
        <b/>
        <sz val="10"/>
        <color rgb="FF000000"/>
        <rFont val="Century Gothic"/>
        <family val="2"/>
      </rPr>
      <t>(PI 7680)</t>
    </r>
  </si>
  <si>
    <t>Implementar un instrumento de política pública distrital de mejoramiento y construcción de vivienda denominado Plan Terrazas.</t>
  </si>
  <si>
    <r>
      <t xml:space="preserve">6. Mejoramiento de Barrios  </t>
    </r>
    <r>
      <rPr>
        <b/>
        <sz val="10"/>
        <color rgb="FF000000"/>
        <rFont val="Century Gothic"/>
        <family val="2"/>
      </rPr>
      <t>(PI 7703)</t>
    </r>
  </si>
  <si>
    <t>Realizar mejoramiento integral de espacio público en ocho (8) territorios priorizados.</t>
  </si>
  <si>
    <r>
      <t xml:space="preserve">7. Urbanizaciones y Titulación </t>
    </r>
    <r>
      <rPr>
        <b/>
        <sz val="10"/>
        <color rgb="FF000000"/>
        <rFont val="Century Gothic"/>
        <family val="2"/>
      </rPr>
      <t>(PI 7684)</t>
    </r>
  </si>
  <si>
    <t>Realizar el acompañamiento técnico, jurídico y social a las familias asentadas VIS o VIP, con el fin de obtener un título de propiedad registrado y concretar la entrega de zonas de cesión obligatorias; facilitando el acceso a una ciudad legal.</t>
  </si>
  <si>
    <r>
      <t xml:space="preserve">14. Gestión Tecnología de la Información y Comunicaciones </t>
    </r>
    <r>
      <rPr>
        <b/>
        <sz val="10"/>
        <color rgb="FF000000"/>
        <rFont val="Century Gothic"/>
        <family val="2"/>
      </rPr>
      <t>(PI 7696)</t>
    </r>
  </si>
  <si>
    <t>Impacto*</t>
  </si>
  <si>
    <t>Causa Inmediata*</t>
  </si>
  <si>
    <t>Clasificación del Riesgo*</t>
  </si>
  <si>
    <t>No. Control*</t>
  </si>
  <si>
    <t>Descripción del Control*</t>
  </si>
  <si>
    <t>Tipo*</t>
  </si>
  <si>
    <t>Implementación*</t>
  </si>
  <si>
    <t>Documentación*</t>
  </si>
  <si>
    <t>Frecuencia*</t>
  </si>
  <si>
    <t>Evidencia*</t>
  </si>
  <si>
    <t>Tratamiento*</t>
  </si>
  <si>
    <t>Plan de Acción*</t>
  </si>
  <si>
    <t>Soporte / Evidencia*</t>
  </si>
  <si>
    <t>Estado*</t>
  </si>
  <si>
    <t>MONITOREO OFICINA ASESORA DE PLANEACIÓN - PRIMER CUATRIMESTRE</t>
  </si>
  <si>
    <t>SEGUIMIENTO ASESOR CONTROL INTERNO - PRIMER CUATRIMESTRE</t>
  </si>
  <si>
    <t>MONITOREO OFICINA ASESORA DE PLANEACIÓN - SEGUNDO CUATRIMESTRE</t>
  </si>
  <si>
    <t>SEGUIMIENTO ASESOR CONTROL INTERNO - SEGUNDO CUATRIMESTRE</t>
  </si>
  <si>
    <t>MONITOREO OFICINA ASESORA DE PLANEACIÓN - TERCER CUATRIMESTRE</t>
  </si>
  <si>
    <t>SEGUIMIENTO ASESOR CONTROL INTERNO - TERCER CUATRIMESTRE</t>
  </si>
  <si>
    <t>OBSERVACIÓN DEL CONTROL</t>
  </si>
  <si>
    <t>ESTADO DEL CONTROL</t>
  </si>
  <si>
    <t>OBSERVACIÓN DE LA ACTIVIDAD</t>
  </si>
  <si>
    <t>ESTADO DE LA ACTIVIDAD</t>
  </si>
  <si>
    <r>
      <t xml:space="preserve">Descripción del Riesgo*
</t>
    </r>
    <r>
      <rPr>
        <b/>
        <i/>
        <sz val="10"/>
        <color theme="1"/>
        <rFont val="Arial"/>
        <family val="2"/>
      </rPr>
      <t>¿Qué puede suceder?</t>
    </r>
  </si>
  <si>
    <r>
      <t xml:space="preserve">Criterios de impacto*
</t>
    </r>
    <r>
      <rPr>
        <i/>
        <sz val="10"/>
        <color theme="1"/>
        <rFont val="Arial"/>
        <family val="2"/>
      </rPr>
      <t xml:space="preserve">
¿Qué consecuencias puede tener su materialización?</t>
    </r>
  </si>
  <si>
    <r>
      <t xml:space="preserve">Frecuencia con la cual se realiza la actividad*
</t>
    </r>
    <r>
      <rPr>
        <i/>
        <sz val="10"/>
        <color theme="1"/>
        <rFont val="Arial"/>
        <family val="2"/>
      </rPr>
      <t xml:space="preserve">
¿Cuándo puede suceder?</t>
    </r>
  </si>
  <si>
    <r>
      <t xml:space="preserve">Causa Raíz*
</t>
    </r>
    <r>
      <rPr>
        <sz val="10"/>
        <color theme="1"/>
        <rFont val="Arial"/>
        <family val="2"/>
      </rPr>
      <t xml:space="preserve">
</t>
    </r>
    <r>
      <rPr>
        <i/>
        <sz val="10"/>
        <color theme="1"/>
        <rFont val="Arial"/>
        <family val="2"/>
      </rPr>
      <t>¿Cómo puede suceder?</t>
    </r>
  </si>
  <si>
    <t>Daños Activos Físicos/eventos externos</t>
  </si>
  <si>
    <t>Aceptar (Asumir)</t>
  </si>
  <si>
    <t>Compartir</t>
  </si>
  <si>
    <t>Definir el marco estratégico y orientar la gestión de la Caja de la Vivienda Popular, con el fin de asegurar el cumplimiento de la misionalidad y de los objetivos establecidos en el Plan de Desarrollo Distrital, mediante la formulación y aplicación de lineamientos y metodologías que permitan articular y desarrollar los procesos de planeación, ejecución, seguimiento y control; para la mejora continua, la transparencia y democratización de la información pública,  la participación incidente de la ciudadanía, y la satisfacción de las necesidades y demandas de los grupos de valor.</t>
  </si>
  <si>
    <t>Atender las solicitudes de comunicación de los diferentes programas misionales y demás áreas de la CVP, mediante la divulgación oportuna de la información, actividades, proyectos y la gestión institucional que impacta al público interno y externo, con el propósito de mantener una adecuada comunicación organizacional que facilite el desarrollo de los procesos, las relaciones interpersonales, en aras de promover la transparencia, la participación ciudadana y la responsabilidad social.</t>
  </si>
  <si>
    <t>Prevenir y controlar la comisión de acciones u omisiones que puedan dar lugar a daños antijurídicos a través del análisis histórico de la información, la generación e implementación de controles y la ejecución del respectivo seguimiento, con el propósito de defender los intereses de la CVP.</t>
  </si>
  <si>
    <t>Reasentar hogares estratos 1 y 2 que se encuentran ubicados en zonas de alto riesgo no mitigable, recomendadas por el IDIGER y/o los ordenados mediante sentencias judiciales o actos administrativos y adquirir los predios y/o mejoras de acuerdo con la normatividad vigente.</t>
  </si>
  <si>
    <t>Ejecutar la política pública de mejoramiento de vivienda aplicando los instrumentos establecidos por la Secretaría Distrital del Hábitat, a través de la prestación de asistencia técnica, social, financiera y jurídica, para el reconocimiento de viviendas en los barrios que hayan sido legalizadas urbanísticamente y/o para el mejoramiento de las condiciones constructivas y/o de habitabilidad de estas viviendas</t>
  </si>
  <si>
    <t>Ejecutar las intervenciones de espacio público priorizadas por la Secretaria Distrital del Hábitat de barrios legalizados en UPZ de mejoramiento integral con los recursos asignados, a través de la planificación, formulación, ejecución, liquidación y estabilidad y sostenibilidad de las obras, para contribuir al Programa de Mejoramiento Integral de Barrios.</t>
  </si>
  <si>
    <t>Atender, identificar, registrar, orientar, informar y direccionar a la ciudadanía sobre los trámites y servicios a los que pueden acceder, entorno a los programas de Titulación de Predios, Mejoramiento de Vivienda, Mejoramiento de Barrios y Reasentamientos Humanos que desarrolla la Caja de la Vivienda Popular (CVP) con el propósito de elevar la calidad de vida de la población de estratos 1 y 2 que habita en barrios de origen informal o en zonas de riesgo, a través de los canales de atención dispuestos por la entidad.</t>
  </si>
  <si>
    <t>Programar, registrar y controlar los recursos financieros de la Entidad, mediante la aplicación de herramientas y procedimientos financieros que permitan garantizar la calidad, confiabilidad, razonabilidad y oportunidad de la gestión presupuestal, tesoral, pagos y contable  para el cumplimiento de los objetivos de la Entidad</t>
  </si>
  <si>
    <t xml:space="preserve">Coordinar la adquisición de los bienes y servicios de la Caja de la Vivienda Popular, según la normatividad legal vigente en los temas referentes a contratación estatal, atendiendo principios de transparencia, economía y responsabilidad, con el fin de lograr una entera satisfacción de las necesidades de funcionamiento y operatividad de la entidad que coadyuven al desarollo de la misionalidad de la misma. </t>
  </si>
  <si>
    <t>Generar e implementar soluciones tecnológicas que permitan proveer de forma oportuna, eficiente y transparente, las herramientas de tecnologia de la  información necesarias para el cumplimiento de los fines de la Caja de la Vivienda Popular , asi como formular lineamientos de estándares y buenas practicas para el manejo de las herramientas tecnologicas y los sistemas de información de la Entidad.</t>
  </si>
  <si>
    <t xml:space="preserve">Adelantar los trámites tendientes a establecer la responsabilidad disciplinaria de los servidores y exservidores de la Caja de la Vivienda Popular, originadas en el incumplimiento del ejercicio de sus funciones. Igualmente, implementar estrategias de prevención y sensibilización relacionadas con asuntos disciplinarios, con el fin de reestablecer el ordenamiento jurídico y garantizar el cumplimiento de la normatividad vigente por parte de los funcionarios de la entidad. </t>
  </si>
  <si>
    <t>Seleccione la periodicidad</t>
  </si>
  <si>
    <t>Diario</t>
  </si>
  <si>
    <t>Semanal</t>
  </si>
  <si>
    <t>Mensual</t>
  </si>
  <si>
    <t>Bimestral</t>
  </si>
  <si>
    <t xml:space="preserve">Trimestral </t>
  </si>
  <si>
    <t>Cuatrimestral</t>
  </si>
  <si>
    <t>Semestral</t>
  </si>
  <si>
    <t>Anual</t>
  </si>
  <si>
    <t>Cada vez que se requiera</t>
  </si>
  <si>
    <t>Periodicidad*</t>
  </si>
  <si>
    <t>RESULTADO DEL INDICADOR DE LA ACTIVIDAD</t>
  </si>
  <si>
    <t>OBSERVACIÓN DE LA ACTIVIDAD DE TRATAMIENTO</t>
  </si>
  <si>
    <t>ESTADO DE LA ACCIÓN DE TRATAMIENTO</t>
  </si>
  <si>
    <t>% DE AVANCE DE LA ACTIVIDAD DE TRATAMIENTO</t>
  </si>
  <si>
    <t>Seguimiento Control</t>
  </si>
  <si>
    <t>Nombre de la Evidencia del Control (Nombre con el cual es cargada en la carpeta de evidencias)</t>
  </si>
  <si>
    <t xml:space="preserve">EL RESPONSABLE DEL PROCESO DEBE DILIGENCIAR EL SEGUIMIENTO A REPORTAR DE SUS CONTROLES Y ACTIVIDADES DE CONTROL DE TRATAMIENTO </t>
  </si>
  <si>
    <t>Segregación y autoridad*</t>
  </si>
  <si>
    <t>Propósito*</t>
  </si>
  <si>
    <t>Como se realiza la actividad de control*</t>
  </si>
  <si>
    <t>Que pasa con las observaciones o desviaciones*</t>
  </si>
  <si>
    <t>Evidencia de la ejecución del control*</t>
  </si>
  <si>
    <t>SUMA</t>
  </si>
  <si>
    <t>Criterio de Evaluación CONTROL</t>
  </si>
  <si>
    <t>Fortaleza del Control</t>
  </si>
  <si>
    <t>Criterio de evaluacion</t>
  </si>
  <si>
    <t>opcion de respuesta</t>
  </si>
  <si>
    <t>peso</t>
  </si>
  <si>
    <t>Fuerte</t>
  </si>
  <si>
    <t>Calificación entre 96 y 100</t>
  </si>
  <si>
    <t xml:space="preserve">1.1 Asignación del responsable </t>
  </si>
  <si>
    <t>Asignado</t>
  </si>
  <si>
    <t>Calificación entre 86 y 95</t>
  </si>
  <si>
    <t>No Asignado</t>
  </si>
  <si>
    <t>Débil</t>
  </si>
  <si>
    <t>Calificación entre 0 y 85</t>
  </si>
  <si>
    <t xml:space="preserve">1.2 Segregación y autoridad del responsable </t>
  </si>
  <si>
    <t>Adecuado</t>
  </si>
  <si>
    <t>Inadecuado</t>
  </si>
  <si>
    <t xml:space="preserve">2. Periodicidad </t>
  </si>
  <si>
    <t>Oportuna</t>
  </si>
  <si>
    <t>Inoportuna</t>
  </si>
  <si>
    <t xml:space="preserve">3. Propósito </t>
  </si>
  <si>
    <t>Prevenir</t>
  </si>
  <si>
    <t>Detectar</t>
  </si>
  <si>
    <t>No es un control</t>
  </si>
  <si>
    <t xml:space="preserve">4. Cómo se realiza la actividad de control </t>
  </si>
  <si>
    <t>Confiable</t>
  </si>
  <si>
    <t>No confiable</t>
  </si>
  <si>
    <t xml:space="preserve">5. Qué pasa con las observaciones o desviaciones </t>
  </si>
  <si>
    <t>Se investigan y resuelven oportunamente</t>
  </si>
  <si>
    <t>No se investigan y resuelven oportunamente</t>
  </si>
  <si>
    <t xml:space="preserve">6. Evidencia de la ejecución del control </t>
  </si>
  <si>
    <t>Completa</t>
  </si>
  <si>
    <t>Incompleta</t>
  </si>
  <si>
    <t>No existe</t>
  </si>
  <si>
    <t>Eficacia de los controles
(SI / NO)</t>
  </si>
  <si>
    <t>Seguimiento Actividad de Plan de Acciòn</t>
  </si>
  <si>
    <t xml:space="preserve">Resultado Indicador Plan de Acciòn (Columna AU) </t>
  </si>
  <si>
    <t>Nombre del Archivo que contiene la evidencia</t>
  </si>
  <si>
    <t>¿Se materializó el riesgo?
(SI/NO)</t>
  </si>
  <si>
    <t>Descripción de la materialización del riesgo</t>
  </si>
  <si>
    <t>Acciones generadas en la materialización del riesgo</t>
  </si>
  <si>
    <t>Fecha de Seguimiento</t>
  </si>
  <si>
    <t>Fecha de Monitoreo</t>
  </si>
  <si>
    <t>Versión: 8</t>
  </si>
  <si>
    <t>Vigente desde: Enero 2023</t>
  </si>
  <si>
    <t>Titular predios de estrato 1 y 2 y contribuir al saneamiento del Espacio Público en la Ciudad Bogotá D.C. mediante el acompañamiento técnico, jurídico y social a las familias asentadas en predios públicos o privados, ocupados ilegalmente; así mismo generar y realizar el cierre de proyectos urbanísticos para vivienda VIP, en 
predios de la CVP, con el fin de lograr la obtención del título de propiedad y concretar la entrega de zonas de cesión obligatorias, cumpliendo los requisitos exigidos en la ley.</t>
  </si>
  <si>
    <t xml:space="preserve">Resultado Indicador Plan de Acciòn (Columna BK) </t>
  </si>
  <si>
    <t>MAPA RIESGOS DE CORRUPCIÓN</t>
  </si>
  <si>
    <t xml:space="preserve">CAJA DE LA VIVIENDA POPULAR </t>
  </si>
  <si>
    <t>VIGENCIA XXXX</t>
  </si>
  <si>
    <t>CONTROL DE CAMBIOS DE REGISTROS</t>
  </si>
  <si>
    <t>FECHA</t>
  </si>
  <si>
    <t>VERSIÓN</t>
  </si>
  <si>
    <t>PROCESO</t>
  </si>
  <si>
    <t>CAMBIO SOLICITADO</t>
  </si>
  <si>
    <t xml:space="preserve">NÚMERO RADICADO </t>
  </si>
  <si>
    <t>Pérdida de capacidad en la ejecución del proyecto</t>
  </si>
  <si>
    <t>No oportunidad en la planeación por falta de cultura organizacional para la planeación</t>
  </si>
  <si>
    <t xml:space="preserve">Posibilidad de afectación económica o reputacional por la  pérdida de la capacidad en la ejecución del proyecto de inversión debido a la no oportunidad en la planeación por falta de cultura organizacional para la planeación. </t>
  </si>
  <si>
    <t>El Director de Mejoramiento de Vivienda, durante el primer bimestre del 2023, hará entrega al equipo de líderes temáticos de los lineamientos para la construcción del plan operativo con sus respectivos equipos.
En caso de identificar desviaciones se identificara una muestra para la medición de las causales de reprocesos por fases del proceso (Prefactibilidad, Factibilidad, expedición de actos de reconocimiento y ejecución).</t>
  </si>
  <si>
    <t xml:space="preserve">Realizar balance semestral sobre el avance de  ejecución de metas en el cual se evidencien las medidas correctivas a tomar, cuando aplique.
</t>
  </si>
  <si>
    <t>Director Mejoramiento de Vivienda o a quien Designe</t>
  </si>
  <si>
    <t>Balance semestral de metas</t>
  </si>
  <si>
    <t xml:space="preserve">1 Balance semestral </t>
  </si>
  <si>
    <t>Incumplimiento de los fines sociales a nivel de planes de acción de las Políticas Públicas, planes sectoriales e intersectoriales así como con el objetivo misional de la Entidad</t>
  </si>
  <si>
    <t>Debido a la no implementación y entrega de las obras por la debilidad de los mecanismos para el alineamiento y control del proyecto</t>
  </si>
  <si>
    <t>Posibilidad de incumplimiento de los fines sociales a nivel de planes de acción de las Políticas Públicas, planes sectoriales y objetivo misional de la Entidad, debido al inadecuado acompañamiento técnico y social a los hogares durante la implementación de las mejoras en el rol de supervisores a la interventoría de las obras.</t>
  </si>
  <si>
    <t xml:space="preserve">El Director Mejoramiento de Vivienda o a quien designe realizará espacios de diálogo cada vez que se consideren necesarios y con la participación del equipo técnico de la Dirección de Mejoramiento de Vivienda, con el propósito de continuar con la implementación del plan de gestión social, generando los controles y medidas de acompañamiento técnico social que sean pertinentes en la fase de estructuración de los proyectos e implementación de las obras. </t>
  </si>
  <si>
    <t xml:space="preserve">Realizar balance del Plan de Gestión Social de la dirección Mejoramiento de Vivienda y presentar una propuesta de ajuste metodológico y pedagógico sobre el acompañamiento técnico y social que se brinda al hogar.
</t>
  </si>
  <si>
    <t>Balance Plan de Gestión Social</t>
  </si>
  <si>
    <t>Un (1) documento balance del Plan de Gestión Social</t>
  </si>
  <si>
    <t>Generar la alerta ante la Dirección y a las demás dependencias que de lugar para tomar las medidas pertinentes</t>
  </si>
  <si>
    <t>Retraso o incumplimiento de las metas institucionales</t>
  </si>
  <si>
    <t>Debido a la entrega inoportuna de los productos requeridos porque no se realizó el debido proceso de calidad.</t>
  </si>
  <si>
    <t>Posibilidad de pérdida económica o afectación reputacional por retraso o incumplimiento de las metas debido a la entrega inoportuna  de productos requeridos, por errores en la ejecución y la gestión de los procesos, porque no se realizó el debido control de calidad y/o por cambios en la normatividad</t>
  </si>
  <si>
    <t xml:space="preserve">El Director Mejoramiento de Vivienda o a quien designe, incorporará en la gestión del proyecto las mesas técnicas, cada vez que sea necesario, para la socialización de paquetes técnicos entregados entre estaciones de trabajo y/o para la entrega de lineamientos para la aplicación de criterios normativos y técnicos (lineamientos de diseño e ingeniería) que el equipo técnico debe tener en cuenta durante el proceso con el fin de evitar reprocesos. </t>
  </si>
  <si>
    <t>Realizar semestralmente una jornada de sensibilización con el personal de la Dirección de Mejoramiento de Vivienda sobre la aplicación de criterios normativos y técnicos (lineamientos de diseño e ingeniería) que el equipo técnico debe tener en cuenta durante el proceso para la optimización de tiempos y resultados</t>
  </si>
  <si>
    <t xml:space="preserve">Actas y Lista de asistencia </t>
  </si>
  <si>
    <t>Dos (2) jornadas de sensibilización sobre aplicación de criterios normativos y técnicos realizadas.</t>
  </si>
  <si>
    <t>Incumpliendo del trámite</t>
  </si>
  <si>
    <t>Debido a la deficiencia  en el control  de tiempos a partir de la debida forma de cada proceso.</t>
  </si>
  <si>
    <t>Posibilidad de incumpliendo de los tiempos máximos estipulados por la Ley para emitir un acto administrativo a las solicitudes de apoyo técnico y del Plan Terrazas.</t>
  </si>
  <si>
    <t>El Director Mejoramiento de Vivienda o a quien designe generará una base de seguimiento y control de tiempos en los procesos internos previos a la emisión de los actos administrativos (Desistimiento, actos de reconocimiento y/o licenciamiento)</t>
  </si>
  <si>
    <t xml:space="preserve">Generar una muestra trimestral del 5% de los procesos en curso para verificar el cumplimiento de los tiempos de norma. </t>
  </si>
  <si>
    <t>Trimestral</t>
  </si>
  <si>
    <t>Reporte del muestreo</t>
  </si>
  <si>
    <t>Reportes</t>
  </si>
  <si>
    <t>Informar ante la Oficina de Control Interno Disciplinario para que ellos tomen las medidas</t>
  </si>
  <si>
    <t xml:space="preserve">Ilegalidad del acto administrativo </t>
  </si>
  <si>
    <t>Debido a la interpretación errónea de la normatividad vigente por falta conocimiento del valor normativo superior a los preceptos constitucionales.</t>
  </si>
  <si>
    <t>Posibilidad de pérdida económica o afectación reputacional por ilegalidad del acto administrativo debido a la interpretación errónea de la normatividad vigente por falta de conocimiento del valor normativo superior a los preceptos constitucionales.</t>
  </si>
  <si>
    <t>El Director Mejoramiento de Vivienda o a quien designe realizará la incorporación de la actualización normativa en las jornadas de información, formación y alineación  semestrales del equipo de la DMV y de ser necesario la programación de mesas técnicas para la precisión del lineamiento normativo y jurídico.</t>
  </si>
  <si>
    <t>Realizar cada vez que se requiera jornadas de sensibilización con el personal de la Curaduría Pública Social  en cuanto a la actualización normativa del proceso.</t>
  </si>
  <si>
    <t>Lista de asistencia y/o acta y presentación</t>
  </si>
  <si>
    <t>Cada vez que se requiera realizar jornada de sensibilización normativa al equipo de la Curaduría Pública Social</t>
  </si>
  <si>
    <t>Generar las alertas necesarias a la OAP para la reformulación de manera inmediata del proyecto de inversión mediante una mesa de trabajo con la dirección o informar oportunamente la materialización del riesgo cuando aplique</t>
  </si>
  <si>
    <t xml:space="preserve">Falta de gestión de pagos de los recursos de la vigencia y de las reservas presupuestales por parte de los ordenadores de gasto y supervisores, previo cumplimiento de las obligaciones contractuales por parte de los contratistas
Falta de gestión en la depuración de pasivos exigibles, previo cumplimiento de las obligaciones contractuales por parte de los contratistas. 
</t>
  </si>
  <si>
    <t>Falta de seguimiento y control  del Plan Anual de Adquisiciones, por parte de los proyectos de inversión y gastos de funcionamiento</t>
  </si>
  <si>
    <t>Posibilidad de presentar falencias en la ejecución de compromisos y giros de los recursos programados en la vigencia, afectando drásticamente en el cumplimiento de las metas y generando rezagos por encima de lo establecido por parte de la Secretaria de Hacienda Distrital.</t>
  </si>
  <si>
    <t>Emitir informes de ejecución presupuestal a cada uno de los ordenadores de gasto sobre el comportamiento del presupuesto de gastos de la vigencia, giros, reservas presupuestales y pasivos exigibles con sus respectivas recomendaciones.</t>
  </si>
  <si>
    <t>Subdirector(a) Financiero(a)
Líder Profesional de Presupuesto</t>
  </si>
  <si>
    <t>Informes de seguimiento a la ejecución del presupuesto de gastos de la vigencia, giros, reservas presupuestales y pasivos exigibles</t>
  </si>
  <si>
    <t>12 Informes de seguimiento a la ejecución del presupuesto de gastos de la vigencia, giros, reservas presupuestales y pasivos exigibles</t>
  </si>
  <si>
    <t>Aplicación incorrecta de los principios de contabilidad
Aplicación inadecuada del criterio de clasificación del hecho económico establecido en el Marco Normativo para Entidades de Gobierno.
Realización de cálculos errados o aplicación de criterios de medición posterior que no corresponden al Marco Normativo para Entidades de Gobierno.
Falta de verificación o seguimiento de los registros contables
Adulteración, manipulación o duplicación de soportes y registros contables</t>
  </si>
  <si>
    <t>Los procesos generadores de información financiera no remiten los reportes o información establecida en los procedimientos o lo hacen de manera no oportuna o de manera inexacta.</t>
  </si>
  <si>
    <t>Posibilidad de generar información financiera sin las características fundamentales de relevancia y representación fiel establecidas en el Régimen de Contabilidad Pública</t>
  </si>
  <si>
    <t xml:space="preserve">Anualmente se enviará por parte del encargado del proceso, cronograma de sostenibilidad contable a las áreas generadoras de información financiera, el cual contiene las fechas de los diferentes reportes. </t>
  </si>
  <si>
    <t>Revisar selectivamente de manera mensual los hechos económicos reconocidos en el sistema de información de gestión contable.</t>
  </si>
  <si>
    <t>Subdirector Financiero y Contador</t>
  </si>
  <si>
    <t>Conciliaciones Interareas</t>
  </si>
  <si>
    <t>Doce (12) Conciliaciones Interareas</t>
  </si>
  <si>
    <t>Informar a la área fuente para que ajuste la información  reportada</t>
  </si>
  <si>
    <t>El contador realizará mensualmente el seguimiento y revisión aleatoria de los cálculos o aplicación de criterios. Realizar el seguimiento y revisión aleatoria de los cálculos o aplicación de los criterios de medición posterior que no corresponden al Marco Normativo para Entidades de Gobierno.</t>
  </si>
  <si>
    <t xml:space="preserve">Mensualmente se realizara la revisión selectiva de cuentas representativas del los estados financieros </t>
  </si>
  <si>
    <t xml:space="preserve">Subdirector(a) Financiero(a) o a quien Designe
</t>
  </si>
  <si>
    <t>Conciliaciones de cuentas representativas.</t>
  </si>
  <si>
    <t xml:space="preserve">48  conciliaciones de cuentas representativas </t>
  </si>
  <si>
    <t>El contador deberá efectuar de manera trimestral las conciliaciones necesarias para identificar las posibles diferencias de la información entre las áreas misionales de la Entidad y Financiera con el fin de establecer un mecanismo de control frente a los soportes y registros contables</t>
  </si>
  <si>
    <t xml:space="preserve">Aplicación incorrecta del instructivo 208-SFIN-In-03 PROT. SEGURIDAD TESORERIA DE LA CVP y del procedimiento 208 SFIN-Pr-11 OPERACIONES DE TESORERIA
</t>
  </si>
  <si>
    <t>Desconocimiento de las actividades contempladas en el instructivo 208-SFIN-In-03 PROT. SEGURIDAD TESORERIA DE LA CVP</t>
  </si>
  <si>
    <t xml:space="preserve">Probabilidad de fraude o practicas inadecuadas frente a la aplicación de los instructivos de protocolos de seguridad y de operaciones de tesorería. </t>
  </si>
  <si>
    <t>El tesorero realizará mensualmente el estado de Tesorería con el fin de llevar el control de los recursos, con base a la normatividad existente para tal fin</t>
  </si>
  <si>
    <t>Realizar de manera mensual por parte del profesional encargado las conciliaciones bancarias, mediante el cruce de información generada por el sistema Administrativo y Financiero SICAPITAL y la información reportada por los bancos</t>
  </si>
  <si>
    <t>Subdirector Financiero y/o Tesorero</t>
  </si>
  <si>
    <t xml:space="preserve">Conciliaciones Bancarias </t>
  </si>
  <si>
    <t xml:space="preserve">Doce (12) Conciliaciones Bancarias </t>
  </si>
  <si>
    <t>Informar al líder del proceso las posibles irregularidades para tomar la acciones a las que haya lugar.</t>
  </si>
  <si>
    <t>Baja ejecución del Plan Anual Mensualizado de Caja PAC de los recursos de vigencia y de reserva presupuestal.</t>
  </si>
  <si>
    <t>Posibilidad de omisión, preparación errada o retraso en el pago de los compromisos adquiridos por la Entidad</t>
  </si>
  <si>
    <t xml:space="preserve">El líder del proceso o a quien designe cada vez que sea necesario deberá verificar y revisar trimestralmente los recursos disponibles en el PAC para así garantizar los giros de vigencia como de reserva. En los casos de presentar desviaciones realizar mesas de trabajo con los enlaces financieros  y ordenadores de gasto para establecer las acciones necesarias para los giros con previo cumplimiento de las obligaciones contractuales y/o liquidación de contratos. Trimestralmente se deberá solicitar reprogramación de Plan Anual Mensualizado de Caja PAC. </t>
  </si>
  <si>
    <t>Emitir informes de programación y ejecución de PAC a cada uno de los ordenadores de gasto con sus respectivas recomendaciones.</t>
  </si>
  <si>
    <t>Subdirector(a) Financiero(a)
Líder Profesional de Pagos</t>
  </si>
  <si>
    <t>Informes de programación y ejecución de PAC</t>
  </si>
  <si>
    <t>Doce (12) Informes de programación y ejecución de PAC</t>
  </si>
  <si>
    <t xml:space="preserve">Evaluar alternativas tecnológicas que permitan armonizar las actividades con las diferentes áreas de la entidad </t>
  </si>
  <si>
    <t xml:space="preserve">Los malos hábitos de pago de los deudores de la CVP.
Aumento de la morosidad de las obligaciones crediticias colocadas en hogares vulnerables con ingresos precarios y cuya situación se agravo por la pandemia COVID 19.
</t>
  </si>
  <si>
    <t xml:space="preserve">Se otorgo créditos a familias que no contaban con la capacidad real de pago para cumplir con la obligación suscrita con la Caja de la Vivienda Popular </t>
  </si>
  <si>
    <t>Posibilidad de incumplimiento del saneamiento o de la recuperación de cartera .</t>
  </si>
  <si>
    <t>El líder del proceso o a quien designe, verifica mensualmente las obligaciones que son objeto del Acuerdo Distrital 857 de 2022. En caso de existir obligaciones pendientes de recibir los beneficios derivados del acuerdo, las identificará de acuerdo con la información disponible de la condición para su aplicación, a fin de iniciar el proceso de aplicación del descuento de intereses corriente y moratorios,  conforme al artículo 4° de la Resolución 055 de 2023 y mediante acto administrativo. 
Evidencia: Archivo Excel con las obligaciones identificadas y en el cual se determine el estado de cartera, monto del beneficio, la condición que cumple el deudor de conformidad con el artículo 4 de  la Resolución 055 de 2023, el monto del descuento a aplicar y el acto administrativo correspondiente que ordena la aplicación del beneficio.</t>
  </si>
  <si>
    <t>Adelantar el proceso de depuración extraordinaria de las partidas que cumplan los requisitos exigidos por cada causal, y de conformidad con el Reglamento Interno de Recaudo y Administración de Cartera, expidiendo el acto administrativo respectivo.</t>
  </si>
  <si>
    <t>Líder Profesional de Cartera</t>
  </si>
  <si>
    <t>Ficha Contable de Depuración Extraordinaria de Cartera
Acto Administrativo de Depuración Extraordinaria de Cartera</t>
  </si>
  <si>
    <t>Ficha Contable de Depuración Extraordinaria de Cartera
Acto Administrativo de Depuración Extraordinaria de Cartera</t>
  </si>
  <si>
    <t xml:space="preserve">Generar alertas al líder del proceso y todas las acciones a las que haya lugar. </t>
  </si>
  <si>
    <t xml:space="preserve">Ofrecer la suscripción de un acuerdo de pago a aquellos deudores que no son objeto de la depuración extraordinaria, en desarrollo del artículo 7° y 8° de la Resolución 055 de 2023, e iniciar la etapa de cobro persuasiva, administrativa y jurídica en caso de que persista la morosidad del deudor.  
</t>
  </si>
  <si>
    <t>Matriz de seguimiento de suscripción de acuerdos de pago y cobro persuasivo o judicial
 (una vez se haya suscrito el acuerdo de pago y si persiste la morosidad)</t>
  </si>
  <si>
    <t xml:space="preserve"> 
Matriz de seguimiento de suscripción de acuerdos de pago y cobro persuasivo o judicial
 (una vez se haya suscrito el acuerdo de pago y si persiste la morosidad</t>
  </si>
  <si>
    <t>Giro insuficiente de los recursos comprometidos para la vigencia.</t>
  </si>
  <si>
    <t>Los tiempos de ejecución de las actividades necesarias para el desarrollo del proceso de gestión de Comunicaciones.</t>
  </si>
  <si>
    <t>Posibilidad de afectación reputacional en la Entidad en la próxima vigencia por dejar de atender las solicitudes en la OAC frente a los tiempos de ejecución de las actividades necesarias para el desarrollo del proceso de gestión de Comunicaciones.</t>
  </si>
  <si>
    <t>El supervisor del contrato con el equipo delegado de apoyo a la supervisión realiza seguimiento y control mensual a la ejecución de los productos y servicios, a través de comités técnicos de seguimiento donde se determinan los avances con relación a los cronogramas de ejecución de actividades y entregas de productos, para el giro de los pagos. 
(Este control se aplica siempre que se tengan contratos en ejecución).</t>
  </si>
  <si>
    <t xml:space="preserve">Realizar mensualmente control mediante mesas de trabajo, reuniones, comités de redacción, etc para tratar los temas a solventar por peticiones o designaciones de la Dirección Gral y demás áreas misionales. Como mínimo un acta de registro de actividades y compromisos y sus seguimientos a acciones que recaen en los responsables designados por el jefe del área. </t>
  </si>
  <si>
    <t>Jefe Oficina Asesora de Comunicaciones</t>
  </si>
  <si>
    <t>ACTA DILIGENCIADA Código: 208-GD-Ft-06</t>
  </si>
  <si>
    <t>PUBLICACIÓN MENSUAL EN SERVIDOR OAC</t>
  </si>
  <si>
    <t>Generar las alertas necesarias a la OAP para la reformulación de manera inmediata de la acción mediante una mesa de trabajo con la dirección</t>
  </si>
  <si>
    <t>El profesional financiero valida  el cumplimiento de los pagos programados en el PAC, así como de las actividades programadas en el PAA, a través de una reunión con los profesionales de apoyo a la supervisión donde se evalúa que la planificación inicial de los recursos disponibles se esté ejecutando de acuerdo a lo programado en la respectiva anualidad.
Ante las posibles desviaciones del control, el Jefe de la Oficina Asesora de Comunicaciones genera las alertas necesarias a la OAP para la evaluación y formulación de soluciones frente a la posible materialización del riesgo mediante una mesa de trabajo con la dirección.</t>
  </si>
  <si>
    <t>Los tiempos de ejecución de las actividades necesarias para el desarrollo del proceso de mejoramiento de barrios.</t>
  </si>
  <si>
    <t>Posibilidad de afectación económica al presupuesto de la próxima vigencia por el giro insuficiente de los recursos comprometidos para la vigencia actual debido a los tiempos de ejecución de las actividades necesarias para el desarrollo del proceso de mejoramiento de barrios.</t>
  </si>
  <si>
    <t>El supervisor del contrato con el equipo delegado de apoyo a la supervisión realiza seguimiento y control mensual a la ejecución de los productos y servicios, a través de comités técnicos de seguimiento donde se determinan los avances con relación a los cronogramas de ejecución de actividades y entregas de productos, para el giro de los pagos. 
(Este control se aplica siempre que se tengan contratos en ejecución).
Ante las posibles desviaciones al control, la Directora de Mejoramiento de Barrios solicita a la Subdirección Financiera la reprogramación del PAC de conformidad a la programación de pagos dada por los contratistas.</t>
  </si>
  <si>
    <t>Socializar con el equipo de la DMB los trámites y requisitos necesarios para la liquidación de contratos</t>
  </si>
  <si>
    <t>Director Técnico de Mejoramiento de Barrios y/o a quien Designe</t>
  </si>
  <si>
    <t>Lista de asistencia</t>
  </si>
  <si>
    <t>1 Socialización</t>
  </si>
  <si>
    <t>Generar las alertas necesarias a la OAP para la reformulación de manera inmediata del proyecto de inversión mediante una mesa de trabajo con la dirección</t>
  </si>
  <si>
    <t>El profesional financiero valida trimestralmente el cumplimiento de los pagos programados en el PAC, así como de las actividades programadas en el PAA, a través de una reunión con los profesionales de apoyo a la supervisión donde se evalúa que la planificación inicial de los recursos disponibles se esté ejecutando de acuerdo a lo programado en la respectiva anualidad.
Ante las posibles desviaciones del control, la Directora de Mejoramiento de Barrios genera las alertas necesarias a la OAP para la evaluación y formulación de soluciones frente a la posible materialización del riesgo mediante una mesa de trabajo con la dirección.</t>
  </si>
  <si>
    <t xml:space="preserve">Realizar el seguimiento y control a la ejecución y giro de las reservas presupuestales y de los pasivos exigibles, a través de mesas de trabajo mensuales donde se registre el avance de las actividades necesarias para garantizar los giros respectivos . </t>
  </si>
  <si>
    <t>Acta de reunión</t>
  </si>
  <si>
    <t>Mesas de trabajo realizadas/Mesas de trabajo programadas</t>
  </si>
  <si>
    <t>6. Mejoramiento de Barrios  (PI 7703)</t>
  </si>
  <si>
    <t>Factores externos no mitigados o por negligencia del contratista no amonestada</t>
  </si>
  <si>
    <t>Indebida supervisión a los contratos</t>
  </si>
  <si>
    <t xml:space="preserve">Posibilidad de afectación reputacional y económica ante el cumplimiento de la meta en un porcentaje inferior al 80% por factores externos no mitigados o por negligencia del contratista no amonestada a causa de la indebida supervisión a los contratos </t>
  </si>
  <si>
    <t>El supervisor del contrato con el equipo delegado de apoyo a la supervisión realiza seguimiento y control mensual a la ejecución de los productos y servicios, a través de comités técnicos de seguimiento donde se determinan los avances con relación a los cronogramas de ejecución de actividades y entregas de productos. (Este control se aplica siempre que se tengan contratos en ejecución).
Ante las posibles desviaciones, se realiza  la reprogramación de cronogramas de ejecución o se generan los planes de contingencia pertinentes.</t>
  </si>
  <si>
    <t>Realizar 1 socialización a los equipos de trabajo de la DMB sobre los puntos de control establecidos en el procedimiento de Supervisión de Contratos para evitar posibles incumplimientos por parte de los contratistas de consultoría, obra e interventoría.</t>
  </si>
  <si>
    <t>La interventoría y/o la supervisión verifican, aprueban o generan visto bueno, según corresponda, a los productos e informes parciales entregados por los contratistas y el cumplimiento de las condiciones pactadas en los contratos, a través del informe de supervisión mensual. 
Ante las posibles desviaciones, el ordenador del gasto solicitará a la Dirección Corporativa y CID el inicio del procedimiento administrativo para la imposición de multas, sanciones y declaratorias de incumplimientos</t>
  </si>
  <si>
    <t xml:space="preserve">Realizar 1 socialización a los equipos de trabajo de la DMB, referente al procedimiento 208-DGC-Pr-19 IMPOSICIÓN DE MULTAS  para el inicio de procesos sancionatorios por presuntos incumplimientos  </t>
  </si>
  <si>
    <t xml:space="preserve">1 Sensibilización </t>
  </si>
  <si>
    <t>Incluir intervenciones no viables al proceso de Mejoramiento de Barrios</t>
  </si>
  <si>
    <t>Desarrollar las actividades de probabilidad fuera de los requerimientos establecidos en el procedimiento</t>
  </si>
  <si>
    <t>Posibilidad de afectación reputacional, ante la programación de las cantidades y costos de las metas en cada vigencia por incluir intervenciones no viables al proceso de Mejoramiento de Barrios debido al desarrollo de las actividades de probabilidad fuera de los requerimientos establecidos en el procedimiento</t>
  </si>
  <si>
    <t>Cada vez que se requiera, la Directora con el apoyo del equipo de trabajo de la DMB verifica la priorización, normatividad y reserva de las oportunidades identificadas de intervenciones en espacio publico a escala barrial, a través de comunicaciones oficiales donde se consulta a las entidades competentes sobre los aspectos técnicos o normativos de las intervenciones a viabilizar. 
Ante las posibles desviaciones, en el proceso de supervisión, el supervisor con el apoyo del equipo designado junto a la interventoría y consultoría realizarán el reconocimiento de las condiciones técnicas, SSTMA y sociales a las intervecionciones en espacio público a escala barrial, a través del Acta de Reconocimiento In situ de las intervenciones a realizar.</t>
  </si>
  <si>
    <t xml:space="preserve">Revisar aleatoriamente el expediente de una de las previabilidades realizadas durante la vigencia 2023. </t>
  </si>
  <si>
    <t xml:space="preserve">Acta de reunión </t>
  </si>
  <si>
    <t xml:space="preserve">1 Revisión </t>
  </si>
  <si>
    <t>Cada vez que se requiera, la Directora con el apoyo del equipo de trabajo de la DMB verifica la viabilidad Técnica, Social y SSTMA de las oportunidades identificadas de intervenciones en espacio publico a escala barrial, a través del diligenciamiento insitu de las fichas de probabilidad técnica, social y SSTMA.
Ante las posibles desviaciones,  en el proceso de supervisión, el supervisor con el apoyo del equipo designado junto a la interventoría y consultoría realizarán el reconocimiento de las condiciones técnicas, SSTMA y sociales a las intervecionciones en espacio público a escala barrial, a través del Acta de Reconocimiento In situ de las intervenciones a realizar.</t>
  </si>
  <si>
    <t xml:space="preserve">Realizar una socialización cada vez que sea necesario (de acuerdo al criterio del líder) a los profesionales responsables del procedimiento sobre las actividades y formatos del procedimiento </t>
  </si>
  <si>
    <t>Deficiente idoneidad, falta de experticia y competencia técnica requeridas para realizar los trabajos de aseguramiento y consultoría aprobados en el Plan Anual de Auditorías
Deficiencia en la calidad y trazabilidad de la información entregada a la Asesoría de Control Interno por parte de las demás dependencias
Comprensión inadecuada del tema a evaluar por parte del funcionario o contratista que realizará el trabajo de aseguramiento o consultoría</t>
  </si>
  <si>
    <t>Insuficiencia de personal idóneo para atender las actividades aprobadas en el Plan Anual de Auditorías</t>
  </si>
  <si>
    <t>Probabilidad de afectación reputacional porque la tercera línea de defensa: a) Genere conclusiones, hallazgos o recomendaciones que induzcan toma de decisiones poco acertadas o inefectivas y b) No genere oportunas y adecuadas alertas para corregir desviaciones en la gestión de los procesos; afectando de manera negativa el cumplimiento de los objetivos de la Caja de la Vivienda Popular</t>
  </si>
  <si>
    <t>Verificar cada vez que se requiera las necesidades de personal identificadas por el Asesor de Control Interno para el proceso de "Evaluación de la Gestión" y comunicar anualmente o cada vez que se requiera, al Director General y ordenador del gasto, las necesidades de personal para lograr cumplir con eficacia, eficiencia y efectividad el Plan Anual de Auditorías.
En caso de que el personal aprobado sea menor al solicitado, deberá ajustarse el Plan Anual de Auditorías y ser comunicada esta situación al Comité Institucional de Coordinación de Control interno.</t>
  </si>
  <si>
    <t>Requerir al responsable y tomar las medidas a que de lugar</t>
  </si>
  <si>
    <t>Verificar cada vez que se requiera la idoneidad técnica del personal mediante el proceso de selección de personal de planta, bien sea por convocatoria, por provisionalidad o encargamos mediante la definición de los perfiles necesarios para dar cumplimiento al Plan Anual de Auditorías. La Oficina de Talento Humano se encarga de gestionar la vinculación de personal idóneo.
En la evaluación de desempeño del personal de planta, se indican los correctivos a realizar y se informa a la Subdirección Administrativa en busca de la mejora del desempeño del funcionario.
Los futuros contratistas deben cumplir con el perfil requerido en los estudios previos. Si se contrata a alguna persona que, cumpliendo los requisitos, no demuestra idoneidad, se solicitará la mejora en los productos entregados y finalmente si no mejora, se solicitará la terminación del contrato, en última instancia se declarará el incumplimiento del contrato por parte del contratista.
En los casos que se presenten desviaciones la asesora de control interno se encarga de evaluar contratistas idóneos técnicamente, mediante el diseño de los perfiles y la revisión de las hojas de vida y cuando sea necesario, la aplicación de pruebas de conocimiento a futuros contratistas.</t>
  </si>
  <si>
    <t>Verificar y aprobar el plan de cada una de las auditorías de acuerdo con el Procedimiento "208-CI-Pr-01 Auditoria interna V7". El Asesor de control interno revisa la propuesta de plan de cada una de las auditorías hecha por los auditores, con el fin de verificar si cumplen los parámetros establecidos.</t>
  </si>
  <si>
    <t xml:space="preserve">Desconocimiento de los contratistas de servicio al ciudadano sobre los trámites y servicios e información relevante de cara a la ciudadanía, producida por las dependencias de la entidad </t>
  </si>
  <si>
    <t>Información desactualiza e incompleta por parte de las dependencias de la Caja de la Vivienda Popular</t>
  </si>
  <si>
    <t>Posibilidad de orientar de manera inadecuada a la ciudadanía sobre los trámites y servicios que ofrece la entidad</t>
  </si>
  <si>
    <t>Solicitar de manera mensual a las dependencias de la CVP, el suministro de información actualizada de los tramites y servicios que han sido modificados e información relevante que sea de interés para la ciudadanía.</t>
  </si>
  <si>
    <t>Socializar de manera mensual con los contratistas que hacen parte de Servicio al Ciudadano los tramites y servicios que han sido modificados e información relevante que sea de interés para la ciudadanía.</t>
  </si>
  <si>
    <t>Director de Gestión Corporativa y/o a quien Designe</t>
  </si>
  <si>
    <t xml:space="preserve">Correos electrónicos  socializando a  los contratistas los trámites y servicios que han sido modificados e información relevante que sea de interés para la ciudadanía. </t>
  </si>
  <si>
    <t>(No. de correos remitidos / No. de correos programados (12)) * 100</t>
  </si>
  <si>
    <t>Solicitar  a las dependencias la  información actualizada de los tramites y servicios que han sido modificados e información relevante que sea de interés para la ciudadanía.</t>
  </si>
  <si>
    <t>Ausencia de documentos en el expediente contractual (persona jurídica) durante la ejecución de contratos celebrados por la Entidad.</t>
  </si>
  <si>
    <t>Los supervisores de contrato no remiten la documentación completa al expediente contractual.</t>
  </si>
  <si>
    <t>Posibilidad de presentar afectación reputacional y económica ante la documentación faltante en algún expediente contractual</t>
  </si>
  <si>
    <t>El equipo del archivo de contratos debe verificar que el formato 208-DGC-Ft-90 Certificado inclusión documentos en expediente electrónico se encuentre registrado correctamente e ingresarlo al expediente contractual correspondiente.</t>
  </si>
  <si>
    <t>Realizar seguimiento al formato 208-DGC-Ft-90 Certificado inclusión documentos en expediente electrónico se encuentre registrado correctamente e ingresarlo al expediente contractual correspondiente.</t>
  </si>
  <si>
    <t>Seguimiento del formato 208-DGC-Ft-90</t>
  </si>
  <si>
    <t>(No. de seguimientos realizados / No. De seguimientos programados) * 100</t>
  </si>
  <si>
    <t xml:space="preserve">Solicitar a las dependencias el formato 208-DGC-Ft-90 Certificado inclusión documentos en expediente electrónico </t>
  </si>
  <si>
    <t>Ausencia de documentos publicados en el portal de contratación SECOP II</t>
  </si>
  <si>
    <t>Se realizó el cargue parcial de los documentos en el portal de contratación SECOP II</t>
  </si>
  <si>
    <t>Posibilidad de afectación económica o reputacional por el incumplimiento en la publicación de información de SECOP II</t>
  </si>
  <si>
    <t>Verificar que la información publicada en el portal de contratación SECOP II  esté completa de acuerdo con la solicitud del área solicitante.</t>
  </si>
  <si>
    <t>Realizar seguimiento a la información publicada en el portal de contratación SECOP II.</t>
  </si>
  <si>
    <t>Seguimiento a la información publicada en el portal de contratación SECOP II.</t>
  </si>
  <si>
    <t>Realizar modificación de la información publicada en el portal de contratación SECOP II</t>
  </si>
  <si>
    <t>Los supervisores de contrato no remiten el acta de liquidación en los términos señalados en la ley</t>
  </si>
  <si>
    <t>Falta de conocimiento de los contratos que requieren ser liquidados</t>
  </si>
  <si>
    <t>Posibilidad de afectación económica o reputacional por el incumplimiento en los términos señalados en la ley para la liquidación de los contratos</t>
  </si>
  <si>
    <t>Realizar seguimiento al vencimiento de los tiempos de las actas de liquidación.</t>
  </si>
  <si>
    <t xml:space="preserve">Realizar una alerta de los contratos posibles de incumplimiento de los términos señalados en la ley </t>
  </si>
  <si>
    <t xml:space="preserve">Alerta de los contratos posibles de incumplimiento de los términos señalados en la ley </t>
  </si>
  <si>
    <t>(No. de alertas realizadas / No. De alertas programadas) * 100</t>
  </si>
  <si>
    <t>Solicitar realizar acta de liquidación del contrato próximo a incumplir los términos señalados en la ley</t>
  </si>
  <si>
    <t>Fallas humanas de quien crea, modifica o elimina los documentos del SIG. 
Desconocimiento de los documentos que norman el manejo de los contenidos del Sistema Integrado de Gestión por parte de los responsables - enlaces de proceso 
No se han guardado correctamente los back-up por parte de la oficina encargada de salvaguardar la información del Sistema Integrado de Gestión.</t>
  </si>
  <si>
    <t>El instrumento implementado es excel y es sujeto de posibles fallas en la administración de la documentación del SIG</t>
  </si>
  <si>
    <t>Posibilidad de afectación reputacional por no contar con la información del Sistema de Gestión al momento de atender requerimientos y demandas de los entes de control y demás grupos de valor frente a búsqueda de documentos que evidencien la ejecución, seguimiento y control de las acciones a cargo de la Entidad.</t>
  </si>
  <si>
    <t>El responsable del proceso o a quien se le designe el desarrollo de la actividad debe actualizar, cada vez que se requiera, el Listado Maestro de Documentos y solicitar la publicación de la información actualizada en la carpeta de Calidad y, si aplica, en la Página Web de la entidad, con el fin de garantizar la disponibilidad y el acceso a la documentación del Sistema de Gestión, acorde a los requerimientos de los responsables de procesos. A fin de cada mes, se debe imprimir en pdf el archivo del Listado Maestro de Documentos en el que se evidencie el estado de actualización del mismo y permita validar la atención de las solicitudes de modificación y actualización realizadas en el mes.Mediante correo electrónico al líder del proceso, se confirma la publicación de la información y se reitera la responsabilidad por parte del líder del proceso de la revisión de los contenidos publicados y su socialización.
En los eventos que se no se pueda ejecutar el control se debera solicitar ante la oficina TIC, una backup del listado maestro de documentos del ultimo mes.</t>
  </si>
  <si>
    <t xml:space="preserve">Efectuar semestralmente una socialización con los enlaces de procesos para medir la apropiación de los temas documentales del Sistema de Gestión (rutas y manejo correcto de la información del SIG, entre otras), con los servidores y colaboradores de la entidad </t>
  </si>
  <si>
    <t xml:space="preserve">Jefe Oficina Asesora de Planeación y Equipo de trabajo que Designe </t>
  </si>
  <si>
    <t>Lista de asistencia y/o acta y/o presentación</t>
  </si>
  <si>
    <t>1 Socialización semestral</t>
  </si>
  <si>
    <t>Generar una mesa de trabajo con el líder del proceso que realiza la solicitud para validar las alternativas de recuperación para el documento solicitado</t>
  </si>
  <si>
    <t>El equipo de calidad de la OAP debe evaluar semestralmente, mediante una mesa de trabajo del equipo de la OAP, los lineamientos para la estandarización, organización, manejo y control de la información del Sistema de Gestión de la CVP, con el propósito de garantizar la disponibilidad y el acceso a la documentación del 
Sistema de Gestión.
En los casos que se identifiquen desviaciones en el propósito de garantizar la disponibilidad y el acceso a la documentación del Sistema de Gestión, se deberan definir estrategias y acciones que permitan mitigar las brechas identificadas.</t>
  </si>
  <si>
    <t xml:space="preserve">Solicitar ante el proceso de gestión del Talento Humano la inclusión dentro del Plan Anual de Capacitación y en la actividad de Inducción y Reinducción una socialización sobre  los temas documentales del Sistema de Gestión (rutas y manejo correcto de la información del SIG, entre otras), con los servidores y colaboradores de la entidad </t>
  </si>
  <si>
    <t xml:space="preserve">Memorando ORFEO </t>
  </si>
  <si>
    <t xml:space="preserve">1 Memorando ORFEO </t>
  </si>
  <si>
    <t>Desde la OAP, el equipo de Calidad debe enviar un memorando de manera semestral, donde se solicite a cada lider de proceso: verificar que la información publicada dentro de las subcarpetas del SIG (carperta calidad) de su proceso, sea presisa, este completa, relevante, accequible y corresponda a la ultimas versiones vigentes.
En los casos que los lideres de proceso, identifiquen alguna inconsistencia o errores en la publicación cada lider de proceso debera infomar mediante memorando a la oficina Asesora de Planeación y solicitar su ajuste respectivo de manera justificada.</t>
  </si>
  <si>
    <t>1. Gestión Estratégica (PI 7696)</t>
  </si>
  <si>
    <t xml:space="preserve">
Reprocesos que se genera con la información reportada por los gerentes de los proyectos de inversión.
Fallas humanas en el registro y consolidación de la información suministrada por los gerentes de los proyectos de inversión de la Entidad. 
Alta rotación de personal por parte de los proyectos de inversión.
Baja apropiación ante la importancia de la información reportada</t>
  </si>
  <si>
    <t>Incumplimiento de la información reportada, por parte de los gerentes de los proyectos de inversión, en cuanto a oportunidad en la entrega y cobertura de los componentes, lo cual dificulta una oportuna y correcta revisión de datos, información y consolidación.</t>
  </si>
  <si>
    <t>Posibilidad de pérdida reputacional por el incumplimiento en los resultados previstos en los proyectos de inversion, afectando el cumplimiento de los compromisos adquiridos en el Plan de Desarrollo Distrital, debido a deficiencias en el reporte, consolidación y análisis de la información requerida para la definición del alcance real del proyecto</t>
  </si>
  <si>
    <t>El equipo de la OAP deberá validar y consolidar mensualmente la integridad de la información reportada de cada área, por parte de los enlaces de los proyectos de inversión de la OAP, en el FUSS ( Formato Único de Seguimiento Sectorial) y ubicar en la carpeta la última versión emitida por las áreas y el consolidado, a fin que se encuentre disponible. 
Si la información recibida en el FUSS no cumple con los requisitos de calidad, claridad, coherencia y pertinencia de la información reportada, se solicita la revisión del informe y se realizan los ajustes de tal manera que cumpla con los requerimientos establecidos.</t>
  </si>
  <si>
    <t>Enviar al inicio de la vigencia por parte de la jefe de la Oficina Asesora de Planeación, un memorando indicando los plazos oportunos para la presentación mensual de los FUSS con los criterios de calidad, claridad, coherencia y pertinencia de la información reportada.</t>
  </si>
  <si>
    <t>Gestión Estratégica</t>
  </si>
  <si>
    <t>1 Memorando radicado</t>
  </si>
  <si>
    <t>Generar notas aclaratorias en el siguiente reporte presentado, con respecto al error evidenciado</t>
  </si>
  <si>
    <t xml:space="preserve">Presentar de manera mensual ante el Comité Directivo los resultados consolidados por parte de la OAP mediante el tablero de control correspondiente al seguimiento y avance de las metas Plan de Desarrollo reportadas en el FUSS, para su analisis y toma de deciciones por parte de este comite.  </t>
  </si>
  <si>
    <t>Tablero de control reportado ante Comité.</t>
  </si>
  <si>
    <t>12 tableros de control</t>
  </si>
  <si>
    <t>Desde la OAP se realizara un muestreo aleatorio simple cada vez que se considere necesario a las bases o carpetas definidas por los lideres de proyectos para validar la pertinencia de los soportes conservados (repositorio y sistemas de información), con las solicitudes presentadas, con el proposito de validar que las evidencias correspondan a la información reportada por lo lideres de los proyectos de inversión.
En los eventos que se identifiquen inconsistencias en la información se debera reportar de manera inmediarta al lider del proyecto para que justifique el caso.</t>
  </si>
  <si>
    <t xml:space="preserve">Desinterés en temas ambientales de funcionarios y visitantes.
 Escasa participación de las dependencias en las actividades de carácter ambiental </t>
  </si>
  <si>
    <t>Desconocimiento de la importancia de la gestión ambiental en el desarrollo de todas las actividades de la entidad</t>
  </si>
  <si>
    <t>Posibilidad de afectación reputacional por generar incumplimiento a la normatividad ambiental que rige la formulación, implementación, seguimiento y control del  Plan de Acción  PIGA.</t>
  </si>
  <si>
    <t xml:space="preserve">Mensualmente, el referente ambiental realiza seguimiento al cumplimiento del Plan de Acción Anual del Plan Institucional de Gestión Ambiental (PIGA), y genera un reporte de avance del cumplimiento del mismo, el cual se incluye en el FUSS - Informe de seguimiento mensual a la ejecución de las actividades a cargo de la OAP en el marco del proyecto de inversión 7696.
Si se evidencian retrasos o incumplimiento de las actividades programadas, se procede a hacer una mesa de trabajo para analizar las causas del retraso y evaluar su reprogramación.
</t>
  </si>
  <si>
    <t>Realizar estrategias de educación ambiental dirigidas a los funcionarios  y contratistas de la entidad sobre los programas ambientales del PIGA</t>
  </si>
  <si>
    <t>Delegado ambiental por parte de la Oficina Asesora de Planeación</t>
  </si>
  <si>
    <t>Presentación o lista de asistencia</t>
  </si>
  <si>
    <t>1 Actividad trimestral</t>
  </si>
  <si>
    <t xml:space="preserve">15. Gestión de Control Disciplinario Interno </t>
  </si>
  <si>
    <t>Deficiencia en la evaluación de las etapas en el desarrollo de las actuaciones disciplinarias.</t>
  </si>
  <si>
    <t>Expedición de actos administrativos favoreciendo o desfavoreciendo en la expedición de los actos administrativos</t>
  </si>
  <si>
    <t>Producir una sanción errada</t>
  </si>
  <si>
    <t xml:space="preserve">Posibilidad de expedir actos administrativos sin el debido proceso favoreciendo o desfavoreciendo a terceros por parte de la Oficina de Control Disciplinario Interno </t>
  </si>
  <si>
    <t>Realizar reuniones extraordinarias, para adoptar las medidas tendientes a corregir la actuación  disciplinaria a que haya lugar  y  poner en conocimiento de la autoridad competente a  afectos de iniciar las acciones que correspondan</t>
  </si>
  <si>
    <t>Verificar el Número de procesos disciplinarios en curso y estado actual en el cual se encuentran, de manera mensual mediante mesas de trabajo.</t>
  </si>
  <si>
    <t xml:space="preserve">Jefe de Oficina de Control Disciplinario Interno </t>
  </si>
  <si>
    <t>(No. de mesas de trabajo realizados / 11 mesas de trabajo programadas) * 100</t>
  </si>
  <si>
    <t>Realizar reuniones extraordinarias, cuando se requiera para verificar el estado de los procesos y su etapa actual. Que logre evitar beneficiar a los sujetos procesales dentro de las actuaciones disciplinarias contrariando lo señalado en la ley.</t>
  </si>
  <si>
    <t>Ausencia de sanciones ejemplarizantes.</t>
  </si>
  <si>
    <t>Falta de revisión de las normativas y leyes aplicables a la CVP en cuestiones TIC</t>
  </si>
  <si>
    <t>Omisión y / o desconocimiento de las leyes o normas que se generen en materia de TICs</t>
  </si>
  <si>
    <t>Posibilidad de afectación económica o reputacional
por la desactualización de  las herramientas de gestión de las tecnologías de la información y las comunicaciones, dado que constantemente se actualizan y despliegan Leyes, Normas, Lineamientos.</t>
  </si>
  <si>
    <t>El encargado por el Jefe Oficina de Tecnologías de la Información y las Comunicaciones, revisa y actualiza si es necesario el Nomograma de la Oficina TIC, de manera mensual donde evidencie el 100% de la normatividad vigente en el marco de la gestión de las tecnologías de la información y las comunicaciones aplicable a la Caja de la Vivienda Popular.</t>
  </si>
  <si>
    <t>Se socializará al equipo de la Oficina TIC el proceso para la revisión del marco normativo en los documentos del proceso TIC que sean generados y/o actualizados por parte de los responsables de los servicios de TI.</t>
  </si>
  <si>
    <t>Jefe Oficina TIC</t>
  </si>
  <si>
    <t>Memorando Actualización Reporte Normograma-Acta Actualización Normograma</t>
  </si>
  <si>
    <t>1 Socialización realizada</t>
  </si>
  <si>
    <t>14. Gestión Tecnología de la Información y Comunicaciones (PI 7696)</t>
  </si>
  <si>
    <t>No hay asignación de recursos para los procesos de contratación para el manteniemiento de la infraestructura</t>
  </si>
  <si>
    <t xml:space="preserve"> No asignar los recursos para los procesos de contratación para el mantenimiento, la actualización y continuidad de los servicios tecnológicos de la CVP</t>
  </si>
  <si>
    <t>Posibilidad de pérdida económica o afectación reputacional en los eventos que se presenten falla y/o falta de herramientas y/o elementos tecnológicos o indisponibilidad de los mismos, por factores internos o externos, que afecten el normal desarrollo de las labores diarias en la CVP</t>
  </si>
  <si>
    <t xml:space="preserve">De manera anual el delegado por parte del Jefe Oficina de Tecnologías de la Información y las Comunicaciones, propenderá por asignar los recursos para los procesos de contratación para el mantenimiento, la actualización y continuidad de los servicios tecnológicos de la CVP.  
En caso de identificar desviaciones deberán realizar la solicitud para el PAA, justificando esta modificación.
</t>
  </si>
  <si>
    <t>Desarrollar una reunión mensual donde se pueda realizar el seguimiento a la ejecución del plan anual de adquisiciones o contratos realizados.</t>
  </si>
  <si>
    <t>Acta de reunión mensual</t>
  </si>
  <si>
    <t>Numero de reuniones mensuales / 1 reunión mensual propuesta</t>
  </si>
  <si>
    <t>Incumplimiento de la normatividad vigente</t>
  </si>
  <si>
    <t>No se cuenta con personal de planta que lidere, cuente con los conocimientos  y permita la continuidad de las actividades estipuladas dentro del SG SST</t>
  </si>
  <si>
    <t xml:space="preserve">Posibilidad de incumplir las normas establecidas para la implementación del Sistem de Gestión de Seguridad y Salud en el Trabajo. </t>
  </si>
  <si>
    <t>El responsable del SG SST debera realizar revisión continua de la normatividad vigente del SG SST</t>
  </si>
  <si>
    <t>Realizar la evaluación inicial del SG SST y establecer el Plan de mejoramiento</t>
  </si>
  <si>
    <t>Responsable del SG SST con las competencias establecidas en la normatividad vigente</t>
  </si>
  <si>
    <t>Evaluación del SG SST</t>
  </si>
  <si>
    <t xml:space="preserve">Una evaluación inicial de la implementación del SG SST </t>
  </si>
  <si>
    <t xml:space="preserve">Baja asistencia y participación del personal en los eventos de bienestar y capacitación programados </t>
  </si>
  <si>
    <t xml:space="preserve">Falta de compromiso por parte de los servidores públicos con los eventos de bienestar y capacitación programados </t>
  </si>
  <si>
    <t>Posibilidad de baja participación del personal de la entidad en las actividades de bienestar y capacitación de gestión.</t>
  </si>
  <si>
    <t xml:space="preserve">El Servidor Público firma una carta de compromiso de capacitación </t>
  </si>
  <si>
    <t>Realizar invitaciones focalizadas  a través de los diferentes medios de comunicación dispuestos por la Entidad</t>
  </si>
  <si>
    <t xml:space="preserve">Profesional designado por la Subdirección Administrativa </t>
  </si>
  <si>
    <t xml:space="preserve">Invitaciones realizadas </t>
  </si>
  <si>
    <t>Ocurrencia de accidentes, incidentes de trabajo y posibles enfermedades laborales</t>
  </si>
  <si>
    <t>Generación de accidentes, incidentes de trabajo y posibles enfermedades laborales</t>
  </si>
  <si>
    <t>Posibilidad de ocurrencia de accidentes, incidentes de trabajo y posibles enfermedades laborales</t>
  </si>
  <si>
    <t xml:space="preserve">El responsable del SG SST mantendre al día las afiliaciones a la Administradora de Riesgos profesionales ARL, de los servidores publicos y contratistas </t>
  </si>
  <si>
    <t xml:space="preserve">Realizar inducción y reinducción a los servidores públicos y contratistas enfatizando los riesgos a los que estan expuestos en el desarrollo de sus funciones o labores habituales. </t>
  </si>
  <si>
    <t xml:space="preserve">Listas de Asistencia </t>
  </si>
  <si>
    <t xml:space="preserve"># de servidores públicos y contratistas con Inducción o reinducción / # total de personal servidores públicos y contratistas de la Entidad </t>
  </si>
  <si>
    <t>El responsable del SG SST hara entrega oportuna de los Elementos de Protección Personal a los servidores públicos</t>
  </si>
  <si>
    <t>Debilidad en los controles de verificación para el pago obligaciones parafiscales, seguridad social  y/o liquidaciones definitivas de los servidores públicos</t>
  </si>
  <si>
    <t>Desconocimiento de la normatividad vigente.</t>
  </si>
  <si>
    <t>Posibilidad de pérdida económica o afectación reputacional por causación de intereses o multas debido al pago extemporáneo de la seguridad social o inconsistencias en las liquidaciones definitivas.</t>
  </si>
  <si>
    <t>El designado por parte del Subdirector (a) Administrativo (a) deberá validar en el sistema de información que los pagos fueron correctamente aplicados por el Grupo de Gestión Financiera el último día hábil del mes (mensualmente) o antes de la fecha límite que defina la normatividad vigente.</t>
  </si>
  <si>
    <t>Verificación mensual de la Nómina, los resúmenes y la relación de autorización de pagos para cada periodo, cotejando la información contra lo reportado en pagos de seguridad social y liquidaciones definitivas de presentarse.</t>
  </si>
  <si>
    <t xml:space="preserve">Personal  designado por la Subdirección Administrativa para el manejo de la nomina  </t>
  </si>
  <si>
    <t xml:space="preserve">Reporte pago de la seguridad social </t>
  </si>
  <si>
    <t># de pagos de seguridad social y/o liquidaciones definitivas sin inconsistencia / # de pagos de seguridad social y/o liquidaciones definitivas reportadas y pagadas.</t>
  </si>
  <si>
    <t>No cumplimiento a los parámetros y/o metodología establecida para la organización y manejo de los archivos.</t>
  </si>
  <si>
    <t>Posibilidad de no cumplimir la normatividad vigente  y/o las directrices o metodología establecida para la organización y manejo de los archivos.</t>
  </si>
  <si>
    <t xml:space="preserve">El responsable del archivo y los documentos de la Entidad verifica minimo 2 veces en el año el normograma del proceso. </t>
  </si>
  <si>
    <t xml:space="preserve">Revisar y actualizar 2 veces en el año el normograma del proceso </t>
  </si>
  <si>
    <t xml:space="preserve">Normograma del proceso de Gestión Documental  revisado y actualizado </t>
  </si>
  <si>
    <t xml:space="preserve"># de veces actualizado el normograma / 2 veces actualizado el normograma en el año </t>
  </si>
  <si>
    <t xml:space="preserve">Daño de los acervos documentales de la Entidad por contaminación, inadecuadas condiciones fisico - quimicas o mala manipulación de los mismos.  </t>
  </si>
  <si>
    <t>No se cuenta con una planeación, ni formulación adecuada de los diferentes instrumentos archivisticos del proceso.</t>
  </si>
  <si>
    <t xml:space="preserve">Posibilidad de afectación o deterioro de los documentos de archivo fisicos por la inadecuada conservación o manipulación de los mismos en los procesos tecnicos de consulta y prestamo. </t>
  </si>
  <si>
    <t xml:space="preserve">El Personal del Proceso de Gestión Documental y/o Delegado documental de cada dependencia verifica  el estado de los expedientes en el momento de la entrega por parte del personal al que le fue prestado, teniendo en cuenta los criterios establecidos por la normatividad vigente. </t>
  </si>
  <si>
    <t>Establecer el cronograma para ejecutar la limpieza y desinfección del archivo</t>
  </si>
  <si>
    <t>El Personal del Proceso de Gestión Documental y/o Delegado documental de cada dependencia</t>
  </si>
  <si>
    <t>Cronograma establecido</t>
  </si>
  <si>
    <t>Un cronograma establecido</t>
  </si>
  <si>
    <t xml:space="preserve">El Personal del Proceso de Gestión Documental y/o Delegado documental de cada dependencia establecera un cronograma para desarrollar las actividades de Limpieza y Desinfección siguiendo las directrices establecidas dentro del Instructivo de Limpieza y Desinfección y del Programa de Conservación.  </t>
  </si>
  <si>
    <t xml:space="preserve">Inadecuada manipulación de los acervos documentales </t>
  </si>
  <si>
    <t xml:space="preserve">Falta de socialización y comprención normativa por parte de servidores públicos y contratistas </t>
  </si>
  <si>
    <t>Posibilidad de contaminación de los funcionarios de la entidad  con posibles agentes patógenos</t>
  </si>
  <si>
    <t>El responsable del SG SST Identifica los peligros, evalua y valora los riesgo para el personal que trabaja en el proceso de gestión Documental</t>
  </si>
  <si>
    <t xml:space="preserve">Revisar y Actualizar la Matriz de Identificación de Peligros, Evaluación y Valoración de Riesgos  del personal que labora en el proceso de Gestión Documental </t>
  </si>
  <si>
    <t xml:space="preserve">El responsable del SG SST </t>
  </si>
  <si>
    <t xml:space="preserve">Matriz Matriz de Identificación de Peligros, Evaluación y Valoración de Riesgos  del personal que labora en el proceso de Gestión Documental actualizada </t>
  </si>
  <si>
    <t xml:space="preserve">El responsable del SG SST entrega Elementos de Protección Personal adecuados a las funciones desempeñadas </t>
  </si>
  <si>
    <t xml:space="preserve"> Deficiente planeación de los compromisos.</t>
  </si>
  <si>
    <t xml:space="preserve">Falta  conocimiento en los procesos y la normatividad vigente </t>
  </si>
  <si>
    <t>Posibilidad de no ejecución del Programa Anual de Caja Proyectado</t>
  </si>
  <si>
    <t xml:space="preserve">El responsable designado para el manejo de la caja menor por la Subdirección Administrativa realiza arqueos y liquidaciones mensuales como seguimiento del manejo y el cumplimiento de la resolución.  </t>
  </si>
  <si>
    <t xml:space="preserve">Socializar mensualmente las cifras de ejecución del PAC. </t>
  </si>
  <si>
    <t xml:space="preserve">El responsable del manejo de la Caja Menor </t>
  </si>
  <si>
    <t>208-SADM-Ft-66 Solicitud de Caja Menor
208-SADM-Ft-67
Legalización de Caja Menor
208-SAND-Ft-70
Relación de pagos efectuados</t>
  </si>
  <si>
    <t xml:space="preserve"># de reportes realizados/12 reportes realizados en l año </t>
  </si>
  <si>
    <t xml:space="preserve">Desactualización del inventario </t>
  </si>
  <si>
    <t>No actualización oportuna y continua de las existencias de bienes muebles e intangibles de la entidad.</t>
  </si>
  <si>
    <t>Posibilidad de no contar con un inventario actualizado que refleje la realidad de las existencias de bienes muebles o intangibles de la entidad.</t>
  </si>
  <si>
    <t>El responsable del Inventario actualizara continuamente la plataforma destinada SI CAPITAL, consignado la información en los modulos  correspondientes SAI y SAE</t>
  </si>
  <si>
    <t xml:space="preserve">Levantar toma física del inventario en toda la entidad, por lo menos una vez al año </t>
  </si>
  <si>
    <t>El responsable del Inventario de bienes muebles e intangibles</t>
  </si>
  <si>
    <t>Formato 208-GA-Ft-130 Revisión toma física de inventario individual por dependencias</t>
  </si>
  <si>
    <t>Una toma fisica del inventario realizada en el año</t>
  </si>
  <si>
    <t xml:space="preserve">Incremento del Inventario de Bienes Inmuebles de la Entidad </t>
  </si>
  <si>
    <t>Imposibilidad de entrega de Bienes Inmuebles por impedimento de las Entidades que deben recibir</t>
  </si>
  <si>
    <t>Posibilidad de afectación economica y administrativa por la imposibilidad de entrega de Bienes Inmuebles a las Entidades correspondientes</t>
  </si>
  <si>
    <t xml:space="preserve">El Profesional designado por la Subdirección Administrativa lleva un control del Inventario de los Bienes Inmuebles correspondientes a la Caja de Vivienda Popular </t>
  </si>
  <si>
    <t xml:space="preserve">Gestionar mesas de trabajo con las dependencias y entidades involucradas en el proceso de entrega de Bienes Inmuebles de la Caja de Vivienda Popular a otras Entidades </t>
  </si>
  <si>
    <t xml:space="preserve">Oficios Radicados </t>
  </si>
  <si>
    <t>Una mesa de trabajo gestionada</t>
  </si>
  <si>
    <t>Fecha de Actualización:  16/01/2024    _Versión  01</t>
  </si>
  <si>
    <t>Catastrofico</t>
  </si>
  <si>
    <t>Informar al líder del proceso las posibles irregularidades para tomar la acciones a las que haya lugar</t>
  </si>
  <si>
    <t>El jefe de la OAPdebe reiterar mediante memorando ORFEO de manera trimestral a cada uno de los lideres de los proyectos de inversión que deberan gatantizar  la conservación de las evidencias del cumplimiento de la meta de los proyectos de inversión y la calidad de la información aca reportada de acuerdo a las solicitudes remitidas a la Oficina Asesora de Planeación, mediante su repositorio de información compartido con la OAP. Como evidencia para este control el lider del proceso debera generar de manera mensual un correo a la OAP reiterando la ruta de la carpeta y certificando la calidad y coherencia de la informacion reportada.
En los eventos que se presente problemas con la conservación de la las evidencias del cumplimiento de la meta de los proyectos de inversión y la calidad de la información, se debera solicirtar un backup ante la oficina de TIC.</t>
  </si>
  <si>
    <t>El líder del proceso o a quien designe deberá realizar mensualmente seguimiento y control al Plan Anual de Adquisiciones. Realizar el seguimiento y control de cada uno de los procesos contractuales generando alertas para una mejor toma de decisiones. 
En caso de presentar desviaciones se realizarán mesas de trabajo o planes de contingencia para corregir imprevistos. Realizar mensualmente la depuración de los pasivos exigibles. Realizar planes y mesas de trabajo para la depuración de los pasivos exigibles, liquidando y haciendo los tramites correspondientes para el giro y/o liberación de los recursos.
En los eventos de encontrar desviaciones se deberán realizar planes de contingencia para los contratos que son susceptibles de liquidación, giro y/o liberación de recursos</t>
  </si>
  <si>
    <t>Aplicación inadecuada de la normatividad vigente, que puede generar pérdida de Procesos Judiciales o sanciones.</t>
  </si>
  <si>
    <t>Posibilidad de afectación económica y reputacional por presentar desactualización en la normatividad vigente o en la falta de verificación de los conceptos emitidos por parte de los profesionales adscritos a la Dirección, debido al constante cambio normativo.</t>
  </si>
  <si>
    <t>El Director Jurídico y/o a quien designe debe revisar mensualmente la "Matriz de Conceptos", en la que se verifica que los Conceptos emitidos durante el mes se encuentren incluidos en la Matriz y que los existentes se encuentren actualizados frente a los cambios normativos que se presenten. En caso de encontrar diferencias se deberá proceder a la actualización inmediata de la matriz de conceptos.</t>
  </si>
  <si>
    <t>Realizar la actualización conceptual y su inclusión en la matriz de conceptos</t>
  </si>
  <si>
    <t>Rotación de los Abogados Apoderados.
Desactualización de SIPROJ - WEB.</t>
  </si>
  <si>
    <t>Falta de seguimiento y control de los Procesos asignados.</t>
  </si>
  <si>
    <t>Posibilidad de afectación reputacional ante el evento que  los procesos Jurídicos puedan quedar desprotegidos ante cualquier actuación que se presente, por falta de seguimiento, debido a la rotación que se presenta de Abogados Apoderados.</t>
  </si>
  <si>
    <t>El líder del proceso mensualmente delega a un encargado para validar en la Matriz de Procesos Judiciales que no se encuentre ningún proceso sin apoderado. En caso de identificar que algún proceso se encuentra sin apoderado se procederá a informar el líder de proceso para que sea asignado de manera inmediato abogado al proceso.</t>
  </si>
  <si>
    <t>Evaluar la situación actual del proceso y asignar un nuevo abogado para el mismo.</t>
  </si>
  <si>
    <t>Cuando se cambia el Secretario del Comité, no se realiza inducción a puesto de trabajo.</t>
  </si>
  <si>
    <t>Desconocimiento normativo</t>
  </si>
  <si>
    <t>Posibilidad de incumplir la periodicidad en que el Comité de Conciliaciones se debe reunir (teniendo en cuenta lo establecido en el artículo 2.2.4.3.1.2.4. del Decreto 1069 de 2015 y así como lo contenido en el Acuerdo 001 de 2021 de la Caja de la Vivienda Popular, en especial lo relativo a los Capítulos II y V</t>
  </si>
  <si>
    <t>Mensualmente el líder del proceso o a quien designe deberá validar que el comité sesione dos veces por mes y serán presentados los casos donde se puedan realizar algún tipo de conciliación o sus avances. Si se evidencia que como mínimo faltando 4 días hábiles para la terminación del mes, el comité no ha sesionado se generara un correo de alarma para programar la sesión dentro del periodo</t>
  </si>
  <si>
    <t>Semestralmente con los abogados nuevos que ingresen al equipo de trabajo se deberá sensibilizar el protocolo 208-DJ-Ft-53 PROTOCOLO DE INDUCCIÓN Y ENTRENAMIENTO PUESTO DE TRABAJO - V1.</t>
  </si>
  <si>
    <t>Director Jurídico y/o a quien Designe</t>
  </si>
  <si>
    <t>Presentación y/o  listas de asistencia</t>
  </si>
  <si>
    <t>1 Sensibilización realizada</t>
  </si>
  <si>
    <t>Generar alerta y plan de seguimiento al cronograma del comité para evitar la ocurrencia por lo menos 4 días antes de finalizar el mes.</t>
  </si>
  <si>
    <t xml:space="preserve">Ingreso de documentos de recomendación por diferentes canales sin control.
La no existencia de una carpeta donde se unifiquen por vigencia todos los documentos de recomendación </t>
  </si>
  <si>
    <t>Los documentos de recomendación sin radicar en un sistema de información</t>
  </si>
  <si>
    <t>Posibilidad de afectación reputacional al no atender los documentos de recomendación debido a la falta de seguimiento.</t>
  </si>
  <si>
    <t>Cada vez que lleguen los documentos de recomendación se deben radicar en el Orfeo y el profesional técnico lo clasificará según la tipología en nuevo, adenda o informativo, para iniciar el trámite por el aplicativo misional de la Dirección y su respectivo archivo en el expediente.
En caso de encontrar desviación se solicitará el registro de información en el Sistema de Reasentamientos del Distrito, que administra el IDIGER</t>
  </si>
  <si>
    <t xml:space="preserve">Socializar y verificar cuatrimestralmente con  los equipos técnicos y de gestión documental las actividades del procedimiento relacionadas con la radicación de los documentos de recomendación en Orfeo y la clasificación y archivo en el expediente.    </t>
  </si>
  <si>
    <t>Director de Reasentamientos y a quien Designe</t>
  </si>
  <si>
    <t xml:space="preserve">3 socializaciones y verificaciones realizadas </t>
  </si>
  <si>
    <t>El Director de Reasentamientos solicitará la radicación inmediata del documento de recomendación en el Orfeo para iniciar el trámite, cuando se identifique que éste no ingresó por éste sistema</t>
  </si>
  <si>
    <t xml:space="preserve">Socializar y verificar cuatrimestralmente con el equipo técnico las actividades del procedimiento relacionadas con la etapa de Ingreso al Programa. </t>
  </si>
  <si>
    <t>Realizar las actuaciones administrativas o jurídicas que sean procedentes</t>
  </si>
  <si>
    <t>Socializar y verificar cuatrmestralmente a todos colaboradores, que integran los componentes jurídico, técnico, social y financiero, las actividades de los procedimientos donde se indica la elaboración de los informes interdisciplinarios de procesos en curso, antes de continuar con el proceso de reasentamientos.</t>
  </si>
  <si>
    <t xml:space="preserve">Socializar y verificar cuatrimestralmente con equipo jurídico los puntos de control de los procedimientos donde se verifica la información registrada en el Informe de Factibilidad, o Informe Interdisciplinario Procesos en Curso y valor del avalúo, para elaborar la resolución que asigna un instrumento financiero (recursos o especie) o una oferta de compra de predio recomendado y/o mejora. </t>
  </si>
  <si>
    <t>Actualizar mensualmente el Tablero de Control con la información de cada uno de los componentes (jurídico, técnico, social y financiero) de los procesos que se presentan a la Mesa Técnica de Reasentamientos</t>
  </si>
  <si>
    <t xml:space="preserve">Tablero de Control con estado de los procesos presentado en Mesa Técnica </t>
  </si>
  <si>
    <t>1 Tablero de Control actualizado</t>
  </si>
  <si>
    <t>Actualizar mensualmente el Tablero de Control con la información de los beneficiarios de Relocalización Transitoria, verificando el cumplimiento de requisitos.</t>
  </si>
  <si>
    <t>Tablero de Control actualizado con la información de los beneficiarios de ayuda de relocalización</t>
  </si>
  <si>
    <t>El documento de recomendación presenta inexactitud o hay una indebida interpretación de la información de los predios recomendados.
No se verifica con la Entidad que recomienda la información de los predios. 
No se realiza una verificación en terreno y georreferenciada de los predios antes de iniciar el Reasentamiento. 
Procesos en curso previos a la expedición del Decreto 330 de 2020 y Resolución 2073 de 2021. que no cumplían los requisitos.  
No se tiene toda la información de los procesos actualizada en el sistema de información o las bases de datos.
Las condiciones jurídicas, sociales y técnicas de las familias y los predios son dinámicas.</t>
  </si>
  <si>
    <t>Predios que ingresan al Programa sin el cumplimiento de requisitos
Información del proceso en curso sin análisis, actualización y consolidación.</t>
  </si>
  <si>
    <t xml:space="preserve">Posibilidad de afectación reputacional por iniciar un reasentamiento o dar continuidad a uno sin el cumplimiento de los requisitos de ingreso, evaluación y aprobación y selección dela acción </t>
  </si>
  <si>
    <t>Siempre que se vaya a iniciar un proceso de reasentamientos, el profesional técnico de Reas presentará a la Mesa Técnica de Reasentamientos el documento de recomendación, previa verificación en terreno de los predios recomendados, la georreferenciación y la confirmación de datos de solicitud. 
En caso de encontrar desviaciones en el control, el referente técnico al momento de realizar la visita al predio verificará que la información de éste coincida con lo indicado en el documento de recomendación.</t>
  </si>
  <si>
    <t>Siempre que se vaya a dar continuidad a un proceso en curso, el equipo interdisciplinario, asignado por EDT al proceso, elaborará el Informe Interdisciplinario de Procesos en Curso, con la información analizada y actualizada, y lo pasará a Mesa Técnica de Reasentamientos para la revisión y aprobación de la continuidad a las acciones.   
En caso de encontrar desviaciones en el control, los referentes jurídico o financiero al momento de hacer la revisión de los actos administrativos o tramitar las solicitudes de CDP, RP o desembolsos, verificarán el cumplimiento de los requisitos.</t>
  </si>
  <si>
    <t>4. Reasentamientos (PI 7698)</t>
  </si>
  <si>
    <t>No se tiene analizada, actualizada y consolidada la información del identificador/beneficiario/proceso
Procesos en curso y/o con saldos previos a la expedición del Decreto 330 de 2020 y Resolución 2073 de 2021</t>
  </si>
  <si>
    <t>Falta de corresponsabilidad de los hogares en cuanto al cumplimiento de los requisitos legales previstos para su reubicación y búsqueda de su alternativa habitacional definitiva</t>
  </si>
  <si>
    <t>Posibilidad de afectación reputacional y económica por encontrar persistencia en la situación de los beneficiarios, lo que origina la vinculación al programa de reasentamientos en periodos superiores a 3 años.</t>
  </si>
  <si>
    <t xml:space="preserve">Siempre que se vaya a elaborar una resolución, que asigna a un beneficiario un instrumento financiero (recursos o especie) o una oferta de compra de predio recomendado o mejora, el profesional jurídico deberá revisar la información registrada en el Informe de Factibilidad o Informe Interdisciplinario Procesos en Curso y valor del avalúo. 
En caso de encontrar desviaciones en el control, los  referentes jurídico y financiero al momento de hacer la revisión del acto administrativo y solicitar el desembolso de los recursos, verificarán el cumplimiento de requisitos. </t>
  </si>
  <si>
    <t>Mensualmente, el equipo jurídico  de Relocalización de Reas verificará la documentación y el cumplimiento de requisitos de los beneficiarios de Relocalización Transitoria y el profesional financiero registrará la información en el Tablero de Control, para viabilizar la continuidad en el proceso.
En caso de encontrar desviaciones en el control, el referente juridico y financiero al momento de hacer la revisión final para el pago de la Ayuda de Relocalización verifica el cumplimiento de Requisitos.</t>
  </si>
  <si>
    <t>Siempre que se vaya a realizar un desembolso el profesional financiero revisará la información necesaria para dar trámite al giro, considerando las condiciones, requisitos establecidos en los actos administrativos o documentos previos, y solicitará el Informe Interdisciplinario de Proceso en Curso o elaborará el Informe Interdisciplinario para pago de excedentes, verificando que el beneficiario cumpla con los requisitos.
En caso de encontrar desviaciones en el control, los referentes jurídico y financiero al momento de hacer la revisión de los actos administrativos o tramitar las solicitudes de  desembolsos, verificarán el cumplimiento de los requisitos.</t>
  </si>
  <si>
    <t>7. Urbanizaciones y Titulación (PI 7684)</t>
  </si>
  <si>
    <t xml:space="preserve">Demora en la revisión y falta de análisis de la información suministrada, en los componentes social, validación FONVIVIENDA, técnico y jurídico. </t>
  </si>
  <si>
    <t>Falta de seguimiento a los procesos que se encuentran en curso para la titulación. La titulación es un proceso rogado donde se requiere la voluntad del beneficiario para el lleno de los requisitos legales.</t>
  </si>
  <si>
    <t>Posibilidad de afectación reputacional por que el proceso de transferencia no se culmine dentro de los tiempos establecidos y las metas proyectadas, debido a la insuficiencia de los documentos necesarios para dar continuidad y  a la falta de  corresponsabilidad de los ciudadanos en su proceso de titulación.</t>
  </si>
  <si>
    <t xml:space="preserve">El coordinador social o el funcionario que designe, entregara un reporte mensual en Excel, generado mediante el SIMA. En este se puede evidenciar el acompañamiento social realizado, para la consecución de información y documentos que  permiten la continuidad del proceso. </t>
  </si>
  <si>
    <t>Generar mensualmente un informe por componente y funcionario  para identificar los tiempos  que los expedientes permanecen en cada uno.</t>
  </si>
  <si>
    <t>Director de Urbanización y Titulación y/o a quien Designe</t>
  </si>
  <si>
    <t>Informe en formato Excel entregado por el funcionario encargado del reparto.</t>
  </si>
  <si>
    <t>11 Informes en formato Excel entregado por el funcionario encargado del reparto, para toda la vigencia</t>
  </si>
  <si>
    <t>Informar a la Directora de Urbanizaciones y Titulación acerca de los procesos que presentan demoras y sus posibles causas, a fin de tomar las medidas necesarias de acuerdo a la complejidad del problema</t>
  </si>
  <si>
    <t xml:space="preserve">Mensualmente el funcionario encargado del reparto, entregara un reporte en Excel, generado mediante el aplicativo para tal fin, donde se evidencia  el seguimiento realizado al flujo de los expedientes en el componente social, técnico y jurídico. 
En caso de encontrar diferencias se procederá  a la devolución del expediente al encargado del reparto para la corrección en el componente respectivo. </t>
  </si>
  <si>
    <t>Desarrollo extemporáneo de la acciones establecidas en el plan de mejoramiento, para los hallazgos encontrados en las  auditorias de la Contraloría de Bogotá D.C.</t>
  </si>
  <si>
    <t xml:space="preserve">Falta de continuidad en el seguimiento  de los    hallazgos identificados   en el Plan de Mejoramiento Contraloría y cierre de las acciones establecidas para estos procesos. </t>
  </si>
  <si>
    <t>Posibilidad de afectación reputacional ante el incumplimiento de las acciones diseñadas, para los hallazgos detectados por la Contraloría de Bogotá D.C. a cargo de la Dirección de Urbanizaciones y Titulación.</t>
  </si>
  <si>
    <t>El funcionario delegado para tal fin, realizara la Formulación del Plan de Mejoramiento, de acuerdo al procedimiento de gestión de la mejora 208-CI-Pr-05, cada vez que se requiera.  Vincular a los funcionarios responsables en esta etapa,  permite que reconozcan las acciones y tiempos establecidos para el cierre de los hallazgos.  
En caso de encontrar desviaciones se procederá con planes de contingencia para el desarrollo de las acciones dentro de los plazos establecidos</t>
  </si>
  <si>
    <t xml:space="preserve">
Desarrollar trimestralmente mesas de trabajo, con los funcionarios responsables de ejecutar las acciones, para el seguimiento al cumplimiento de las mismas dentro de los tiempos y en las condiciones establecidas en el Plan de Mejoramiento de  Contraloría de Bogotá D.C.</t>
  </si>
  <si>
    <t>Directora de Urbanización y Titulación y/o a quien Designe</t>
  </si>
  <si>
    <t>Actas de mesas de trabajo</t>
  </si>
  <si>
    <t>4 Actas de mesas de trabajo</t>
  </si>
  <si>
    <t>Informar inmediatamente a la Directora de Urbanizaciones y Titulación, la posibilidad de incumplimiento de alguna acción, quien a su vez pondrá en conocimiento a la oficina de control interno para tomar las medidas necesarias</t>
  </si>
  <si>
    <t xml:space="preserve">La Fiduciaria da respuesta tardía  a los requerimientos de carácter financiero y administrativo solicitados por el Fideicomitente (CVP)  </t>
  </si>
  <si>
    <t>Falta de control por parte del Fideicomitente (CVP)</t>
  </si>
  <si>
    <t xml:space="preserve">Posibilidad de afectación económica o reputacional por el incumplimiento y respuesta tardía requerimientos de carácter financiero y administrativo solicitados por el Fideicomitente (CVP) </t>
  </si>
  <si>
    <t>Cada vez que se requiera el líder del proceso  o a quien delegue la tarea, deberá exigir el cumplimiento del Manual Operativo, Contable y de Contratación Derivada, para que la Fiduciaria de respuesta oportuna a los diferentes requerimientos y trámites solicitados por el Fideicomitente a través de solicitudes escritas y/o correos electrónicos previo al vencimiento del término inicialmente pactado.</t>
  </si>
  <si>
    <t xml:space="preserve">Realizar una alerta a los incumplimientos de los términos señalados en el Manual Operativo Contable y de Contratación Derivada, con respecto a los requerimientos de índole administrativos y financieros solicitados por el Fideicomitente. </t>
  </si>
  <si>
    <t xml:space="preserve">Alerta a los incumplimientos de los términos señalados en el Manual Operativo Contable y de Contratación Derivada, con respecto a los requerimientos de índole administrativos y financieros solicitados por el Fideicomitente. </t>
  </si>
  <si>
    <t>(No. de alertas realizadas</t>
  </si>
  <si>
    <t>Solicitar a la Fiduciaria el reporte de la información solicitada por medio de correo electrónico o videollamada.</t>
  </si>
  <si>
    <t>N/A</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</si>
</sst>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4">
    <numFmt numFmtId="41" formatCode="_-* #,##0_-;\-* #,##0_-;_-* &quot;-&quot;_-;_-@_-"/>
    <numFmt numFmtId="164" formatCode="#,##0_ ;\-#,##0\ "/>
    <numFmt numFmtId="165" formatCode="#,##0;[Red]#,##0"/>
    <numFmt numFmtId="166" formatCode="dd/mm/yyyy;@"/>
  </numFmts>
  <fonts count="67" x14ac:knownFonts="1">
    <font>
      <sz val="11"/>
      <color theme="1"/>
      <name val="Calibri"/>
      <family val="2"/>
      <scheme val="minor"/>
    </font>
    <font>
      <sz val="10"/>
      <color rgb="FF000000"/>
      <name val="Arial Narrow"/>
      <family val="2"/>
    </font>
    <font>
      <b/>
      <sz val="11"/>
      <color theme="1"/>
      <name val="Arial Narrow"/>
      <family val="2"/>
    </font>
    <font>
      <sz val="10"/>
      <color theme="1"/>
      <name val="Calibri"/>
      <family val="2"/>
      <scheme val="minor"/>
    </font>
    <font>
      <sz val="18"/>
      <name val="Arial"/>
      <family val="2"/>
    </font>
    <font>
      <b/>
      <sz val="20"/>
      <color rgb="FF000000"/>
      <name val="Arial Narrow"/>
      <family val="2"/>
    </font>
    <font>
      <sz val="20"/>
      <color rgb="FF000000"/>
      <name val="Arial Narrow"/>
      <family val="2"/>
    </font>
    <font>
      <sz val="20"/>
      <color rgb="FFFFFFFF"/>
      <name val="Arial Narrow"/>
      <family val="2"/>
    </font>
    <font>
      <sz val="11"/>
      <color theme="1"/>
      <name val="Calibri"/>
      <family val="2"/>
      <scheme val="minor"/>
    </font>
    <font>
      <sz val="11"/>
      <name val="Calibri"/>
      <family val="2"/>
      <scheme val="minor"/>
    </font>
    <font>
      <b/>
      <sz val="18"/>
      <color theme="1"/>
      <name val="Arial Narrow"/>
      <family val="2"/>
    </font>
    <font>
      <sz val="12"/>
      <color theme="1"/>
      <name val="Arial Narrow"/>
      <family val="2"/>
    </font>
    <font>
      <sz val="12"/>
      <color theme="1"/>
      <name val="Calibri"/>
      <family val="2"/>
      <scheme val="minor"/>
    </font>
    <font>
      <b/>
      <sz val="12"/>
      <color rgb="FF000000"/>
      <name val="Arial Narrow"/>
      <family val="2"/>
    </font>
    <font>
      <sz val="12"/>
      <color rgb="FF000000"/>
      <name val="Arial Narrow"/>
      <family val="2"/>
    </font>
    <font>
      <b/>
      <sz val="12"/>
      <color theme="9" tint="-0.249977111117893"/>
      <name val="Arial Narrow"/>
      <family val="2"/>
    </font>
    <font>
      <b/>
      <sz val="14"/>
      <color rgb="FF000000"/>
      <name val="Arial Narrow"/>
      <family val="2"/>
    </font>
    <font>
      <b/>
      <sz val="12"/>
      <name val="Arial Narrow"/>
      <family val="2"/>
    </font>
    <font>
      <b/>
      <sz val="9"/>
      <color theme="1"/>
      <name val="Arial Narrow"/>
      <family val="2"/>
    </font>
    <font>
      <sz val="10"/>
      <name val="Arial"/>
      <family val="2"/>
    </font>
    <font>
      <sz val="12"/>
      <name val="Times New Roman"/>
      <family val="1"/>
    </font>
    <font>
      <b/>
      <sz val="10"/>
      <name val="Arial"/>
      <family val="2"/>
    </font>
    <font>
      <b/>
      <sz val="9"/>
      <color indexed="81"/>
      <name val="Tahoma"/>
      <family val="2"/>
    </font>
    <font>
      <sz val="9"/>
      <color indexed="81"/>
      <name val="Tahoma"/>
      <family val="2"/>
    </font>
    <font>
      <sz val="9"/>
      <color theme="1"/>
      <name val="Arial"/>
      <family val="2"/>
    </font>
    <font>
      <b/>
      <sz val="11"/>
      <color theme="1"/>
      <name val="Calibri"/>
      <family val="2"/>
      <scheme val="minor"/>
    </font>
    <font>
      <sz val="20"/>
      <color theme="1"/>
      <name val="Calibri"/>
      <family val="2"/>
      <scheme val="minor"/>
    </font>
    <font>
      <b/>
      <sz val="11"/>
      <color rgb="FFFFFFFF"/>
      <name val="Century Gothic"/>
      <family val="2"/>
    </font>
    <font>
      <sz val="11"/>
      <name val="Calibri"/>
      <family val="2"/>
    </font>
    <font>
      <sz val="10"/>
      <color rgb="FF000000"/>
      <name val="Century Gothic"/>
      <family val="2"/>
    </font>
    <font>
      <sz val="10"/>
      <color theme="1"/>
      <name val="Century Gothic"/>
      <family val="2"/>
    </font>
    <font>
      <sz val="10"/>
      <color theme="1"/>
      <name val="Arial"/>
      <family val="2"/>
    </font>
    <font>
      <b/>
      <sz val="10"/>
      <color theme="1"/>
      <name val="Arial"/>
      <family val="2"/>
    </font>
    <font>
      <sz val="11"/>
      <color rgb="FF000000"/>
      <name val="Century Gothic"/>
      <family val="2"/>
    </font>
    <font>
      <sz val="9"/>
      <color rgb="FF000000"/>
      <name val="Arial"/>
      <family val="2"/>
    </font>
    <font>
      <b/>
      <u/>
      <sz val="10"/>
      <name val="Arial"/>
      <family val="2"/>
    </font>
    <font>
      <sz val="10"/>
      <color rgb="FF000000"/>
      <name val="Arial"/>
      <family val="2"/>
    </font>
    <font>
      <b/>
      <sz val="10"/>
      <color theme="9" tint="-0.249977111117893"/>
      <name val="Arial"/>
      <family val="2"/>
    </font>
    <font>
      <b/>
      <sz val="20"/>
      <color theme="1"/>
      <name val="Arial Narrow"/>
      <family val="2"/>
    </font>
    <font>
      <sz val="20"/>
      <name val="Arial"/>
      <family val="2"/>
    </font>
    <font>
      <sz val="20"/>
      <color theme="0"/>
      <name val="Calibri"/>
      <family val="2"/>
      <scheme val="minor"/>
    </font>
    <font>
      <sz val="20"/>
      <name val="Calibri"/>
      <family val="2"/>
      <scheme val="minor"/>
    </font>
    <font>
      <sz val="20"/>
      <color rgb="FFFF0000"/>
      <name val="Arial Narrow"/>
      <family val="2"/>
    </font>
    <font>
      <sz val="20"/>
      <color rgb="FFFF0000"/>
      <name val="Calibri"/>
      <family val="2"/>
      <scheme val="minor"/>
    </font>
    <font>
      <sz val="20"/>
      <color rgb="FF030303"/>
      <name val="Arial"/>
      <family val="2"/>
    </font>
    <font>
      <b/>
      <sz val="10"/>
      <color rgb="FF000000"/>
      <name val="Century Gothic"/>
      <family val="2"/>
    </font>
    <font>
      <b/>
      <i/>
      <sz val="10"/>
      <color theme="1"/>
      <name val="Arial"/>
      <family val="2"/>
    </font>
    <font>
      <i/>
      <sz val="10"/>
      <color theme="1"/>
      <name val="Arial"/>
      <family val="2"/>
    </font>
    <font>
      <b/>
      <sz val="11"/>
      <color theme="9" tint="-0.499984740745262"/>
      <name val="Arial Rounded MT Bold"/>
      <family val="2"/>
    </font>
    <font>
      <b/>
      <sz val="11"/>
      <color theme="9" tint="-0.499984740745262"/>
      <name val="Calibri"/>
      <family val="2"/>
      <scheme val="minor"/>
    </font>
    <font>
      <sz val="11"/>
      <color theme="9" tint="-0.499984740745262"/>
      <name val="Calibri"/>
      <family val="2"/>
      <scheme val="minor"/>
    </font>
    <font>
      <b/>
      <sz val="11.5"/>
      <color rgb="FF373936"/>
      <name val="Arial"/>
      <family val="2"/>
    </font>
    <font>
      <b/>
      <sz val="8"/>
      <color theme="1"/>
      <name val="Arial"/>
      <family val="2"/>
    </font>
    <font>
      <sz val="8"/>
      <color theme="1"/>
      <name val="Arial"/>
      <family val="2"/>
    </font>
    <font>
      <sz val="10"/>
      <color rgb="FF373936"/>
      <name val="Arial"/>
      <family val="2"/>
    </font>
    <font>
      <b/>
      <sz val="26"/>
      <color rgb="FFFF0000"/>
      <name val="Arial"/>
      <family val="2"/>
    </font>
    <font>
      <b/>
      <sz val="12"/>
      <color rgb="FF000000"/>
      <name val="Arial"/>
      <family val="2"/>
    </font>
    <font>
      <b/>
      <sz val="10"/>
      <color rgb="FFFF0000"/>
      <name val="Arial"/>
      <family val="2"/>
    </font>
    <font>
      <b/>
      <sz val="14"/>
      <color theme="1"/>
      <name val="Arial"/>
      <family val="2"/>
    </font>
    <font>
      <b/>
      <sz val="14"/>
      <name val="Arial"/>
      <family val="2"/>
    </font>
    <font>
      <b/>
      <sz val="12"/>
      <name val="Arial"/>
      <family val="2"/>
    </font>
    <font>
      <sz val="11"/>
      <color rgb="FF000000"/>
      <name val="Calibri"/>
      <family val="2"/>
    </font>
    <font>
      <b/>
      <sz val="16"/>
      <color theme="1"/>
      <name val="Arial"/>
      <family val="2"/>
    </font>
    <font>
      <sz val="12"/>
      <name val="Arial"/>
      <family val="2"/>
    </font>
    <font>
      <sz val="18"/>
      <color theme="1"/>
      <name val="Arial"/>
      <family val="2"/>
    </font>
    <font>
      <b/>
      <sz val="16"/>
      <name val="Arial"/>
      <family val="2"/>
    </font>
    <font>
      <b/>
      <sz val="20"/>
      <name val="Arial"/>
      <family val="2"/>
    </font>
  </fonts>
  <fills count="40">
    <fill>
      <patternFill patternType="none"/>
    </fill>
    <fill>
      <patternFill patternType="gray125"/>
    </fill>
    <fill>
      <patternFill patternType="solid">
        <fgColor theme="0"/>
        <bgColor indexed="64"/>
      </patternFill>
    </fill>
    <fill>
      <patternFill patternType="solid">
        <fgColor rgb="FFFFFF66"/>
        <bgColor indexed="64"/>
      </patternFill>
    </fill>
    <fill>
      <patternFill patternType="solid">
        <fgColor rgb="FF92D050"/>
        <bgColor indexed="64"/>
      </patternFill>
    </fill>
    <fill>
      <patternFill patternType="solid">
        <fgColor rgb="FFBFBFBF"/>
        <bgColor indexed="64"/>
      </patternFill>
    </fill>
    <fill>
      <patternFill patternType="solid">
        <fgColor rgb="FF00B050"/>
        <bgColor indexed="64"/>
      </patternFill>
    </fill>
    <fill>
      <patternFill patternType="solid">
        <fgColor rgb="FFFFC000"/>
        <bgColor indexed="64"/>
      </patternFill>
    </fill>
    <fill>
      <patternFill patternType="solid">
        <fgColor rgb="FFFF0000"/>
        <bgColor indexed="64"/>
      </patternFill>
    </fill>
    <fill>
      <patternFill patternType="solid">
        <fgColor theme="9" tint="0.39997558519241921"/>
        <bgColor indexed="64"/>
      </patternFill>
    </fill>
    <fill>
      <patternFill patternType="solid">
        <fgColor theme="9" tint="0.79998168889431442"/>
        <bgColor indexed="64"/>
      </patternFill>
    </fill>
    <fill>
      <patternFill patternType="solid">
        <fgColor theme="6" tint="0.59999389629810485"/>
        <bgColor indexed="64"/>
      </patternFill>
    </fill>
    <fill>
      <patternFill patternType="solid">
        <fgColor rgb="FF1F3864"/>
        <bgColor rgb="FF1F3864"/>
      </patternFill>
    </fill>
    <fill>
      <patternFill patternType="solid">
        <fgColor theme="6" tint="0.39997558519241921"/>
        <bgColor indexed="64"/>
      </patternFill>
    </fill>
    <fill>
      <patternFill patternType="solid">
        <fgColor theme="3" tint="0.79998168889431442"/>
        <bgColor indexed="64"/>
      </patternFill>
    </fill>
    <fill>
      <patternFill patternType="solid">
        <fgColor rgb="FF375623"/>
        <bgColor rgb="FF375623"/>
      </patternFill>
    </fill>
    <fill>
      <patternFill patternType="solid">
        <fgColor theme="0"/>
        <bgColor rgb="FF1F3864"/>
      </patternFill>
    </fill>
    <fill>
      <patternFill patternType="solid">
        <fgColor theme="5" tint="0.59999389629810485"/>
        <bgColor rgb="FF385623"/>
      </patternFill>
    </fill>
    <fill>
      <patternFill patternType="solid">
        <fgColor theme="5" tint="0.59999389629810485"/>
        <bgColor rgb="FFC55A11"/>
      </patternFill>
    </fill>
    <fill>
      <patternFill patternType="solid">
        <fgColor theme="4" tint="0.59999389629810485"/>
        <bgColor rgb="FFC55A11"/>
      </patternFill>
    </fill>
    <fill>
      <patternFill patternType="solid">
        <fgColor theme="7" tint="0.59999389629810485"/>
        <bgColor rgb="FFC55A11"/>
      </patternFill>
    </fill>
    <fill>
      <patternFill patternType="solid">
        <fgColor theme="4" tint="0.59999389629810485"/>
        <bgColor rgb="FF385623"/>
      </patternFill>
    </fill>
    <fill>
      <patternFill patternType="solid">
        <fgColor theme="7" tint="0.59999389629810485"/>
        <bgColor rgb="FF385623"/>
      </patternFill>
    </fill>
    <fill>
      <patternFill patternType="solid">
        <fgColor theme="5" tint="0.59999389629810485"/>
        <bgColor rgb="FFFFFFFF"/>
      </patternFill>
    </fill>
    <fill>
      <patternFill patternType="solid">
        <fgColor theme="4" tint="0.59999389629810485"/>
        <bgColor rgb="FFFFFFFF"/>
      </patternFill>
    </fill>
    <fill>
      <patternFill patternType="solid">
        <fgColor theme="7" tint="0.59999389629810485"/>
        <bgColor rgb="FFFFFFFF"/>
      </patternFill>
    </fill>
    <fill>
      <patternFill patternType="solid">
        <fgColor theme="5" tint="0.59999389629810485"/>
        <bgColor indexed="64"/>
      </patternFill>
    </fill>
    <fill>
      <patternFill patternType="solid">
        <fgColor theme="4" tint="0.59999389629810485"/>
        <bgColor indexed="64"/>
      </patternFill>
    </fill>
    <fill>
      <patternFill patternType="solid">
        <fgColor theme="7" tint="0.59999389629810485"/>
        <bgColor indexed="64"/>
      </patternFill>
    </fill>
    <fill>
      <patternFill patternType="solid">
        <fgColor rgb="FFD8D8D8"/>
        <bgColor rgb="FFD8D8D8"/>
      </patternFill>
    </fill>
    <fill>
      <patternFill patternType="solid">
        <fgColor rgb="FFFFFFFF"/>
        <bgColor rgb="FFFFFFFF"/>
      </patternFill>
    </fill>
    <fill>
      <patternFill patternType="solid">
        <fgColor theme="0" tint="-0.14999847407452621"/>
        <bgColor indexed="64"/>
      </patternFill>
    </fill>
    <fill>
      <patternFill patternType="solid">
        <fgColor rgb="FFFFFF00"/>
        <bgColor indexed="64"/>
      </patternFill>
    </fill>
    <fill>
      <patternFill patternType="solid">
        <fgColor theme="5" tint="0.39997558519241921"/>
        <bgColor rgb="FFFFFFFF"/>
      </patternFill>
    </fill>
    <fill>
      <patternFill patternType="solid">
        <fgColor theme="4" tint="0.39997558519241921"/>
        <bgColor rgb="FFFFFFFF"/>
      </patternFill>
    </fill>
    <fill>
      <patternFill patternType="solid">
        <fgColor theme="7" tint="0.39997558519241921"/>
        <bgColor rgb="FFFFFFFF"/>
      </patternFill>
    </fill>
    <fill>
      <patternFill patternType="solid">
        <fgColor theme="5" tint="0.39997558519241921"/>
        <bgColor indexed="64"/>
      </patternFill>
    </fill>
    <fill>
      <patternFill patternType="solid">
        <fgColor theme="4" tint="0.39997558519241921"/>
        <bgColor indexed="64"/>
      </patternFill>
    </fill>
    <fill>
      <patternFill patternType="solid">
        <fgColor theme="7" tint="0.39997558519241921"/>
        <bgColor indexed="64"/>
      </patternFill>
    </fill>
    <fill>
      <patternFill patternType="solid">
        <fgColor theme="0"/>
        <bgColor rgb="FFD8D8D8"/>
      </patternFill>
    </fill>
  </fills>
  <borders count="81">
    <border>
      <left/>
      <right/>
      <top/>
      <bottom/>
      <diagonal/>
    </border>
    <border>
      <left style="dotted">
        <color rgb="FFF79646"/>
      </left>
      <right style="dotted">
        <color rgb="FFF79646"/>
      </right>
      <top style="dotted">
        <color rgb="FFF79646"/>
      </top>
      <bottom style="dotted">
        <color rgb="FFF79646"/>
      </bottom>
      <diagonal/>
    </border>
    <border>
      <left style="dashed">
        <color theme="9" tint="-0.24994659260841701"/>
      </left>
      <right style="dashed">
        <color theme="9" tint="-0.24994659260841701"/>
      </right>
      <top style="dashed">
        <color theme="9" tint="-0.24994659260841701"/>
      </top>
      <bottom style="dashed">
        <color theme="9" tint="-0.24994659260841701"/>
      </bottom>
      <diagonal/>
    </border>
    <border>
      <left style="dashed">
        <color theme="9" tint="-0.24994659260841701"/>
      </left>
      <right/>
      <top/>
      <bottom style="dashed">
        <color theme="9" tint="-0.24994659260841701"/>
      </bottom>
      <diagonal/>
    </border>
    <border>
      <left style="dashed">
        <color theme="9" tint="-0.24994659260841701"/>
      </left>
      <right style="dashed">
        <color theme="9" tint="-0.24994659260841701"/>
      </right>
      <top style="dashed">
        <color theme="9" tint="-0.24994659260841701"/>
      </top>
      <bottom/>
      <diagonal/>
    </border>
    <border>
      <left style="dashed">
        <color theme="9" tint="-0.24994659260841701"/>
      </left>
      <right style="dashed">
        <color theme="9" tint="-0.24994659260841701"/>
      </right>
      <top/>
      <bottom style="dashed">
        <color theme="9" tint="-0.24994659260841701"/>
      </bottom>
      <diagonal/>
    </border>
    <border>
      <left style="dashed">
        <color theme="9" tint="-0.24994659260841701"/>
      </left>
      <right/>
      <top style="dashed">
        <color theme="9" tint="-0.24994659260841701"/>
      </top>
      <bottom style="dashed">
        <color theme="9" tint="-0.24994659260841701"/>
      </bottom>
      <diagonal/>
    </border>
    <border>
      <left/>
      <right style="dashed">
        <color theme="9" tint="-0.24994659260841701"/>
      </right>
      <top style="dashed">
        <color theme="9" tint="-0.24994659260841701"/>
      </top>
      <bottom style="dashed">
        <color theme="9" tint="-0.24994659260841701"/>
      </bottom>
      <diagonal/>
    </border>
    <border>
      <left style="dashed">
        <color theme="9" tint="-0.24994659260841701"/>
      </left>
      <right style="dashed">
        <color theme="9" tint="-0.24994659260841701"/>
      </right>
      <top/>
      <bottom/>
      <diagonal/>
    </border>
    <border>
      <left style="dashed">
        <color theme="9" tint="-0.24994659260841701"/>
      </left>
      <right/>
      <top/>
      <bottom/>
      <diagonal/>
    </border>
    <border>
      <left/>
      <right/>
      <top style="dashed">
        <color theme="9" tint="-0.24994659260841701"/>
      </top>
      <bottom style="dashed">
        <color theme="9" tint="-0.24994659260841701"/>
      </bottom>
      <diagonal/>
    </border>
    <border>
      <left style="dotted">
        <color rgb="FFF79646"/>
      </left>
      <right style="dotted">
        <color rgb="FFF79646"/>
      </right>
      <top/>
      <bottom style="dotted">
        <color rgb="FFF79646"/>
      </bottom>
      <diagonal/>
    </border>
    <border>
      <left style="medium">
        <color indexed="64"/>
      </left>
      <right/>
      <top/>
      <bottom/>
      <diagonal/>
    </border>
    <border>
      <left/>
      <right style="medium">
        <color indexed="64"/>
      </right>
      <top/>
      <bottom/>
      <diagonal/>
    </border>
    <border>
      <left style="medium">
        <color indexed="64"/>
      </left>
      <right/>
      <top/>
      <bottom style="medium">
        <color indexed="64"/>
      </bottom>
      <diagonal/>
    </border>
    <border>
      <left/>
      <right style="medium">
        <color indexed="64"/>
      </right>
      <top/>
      <bottom style="medium">
        <color indexed="64"/>
      </bottom>
      <diagonal/>
    </border>
    <border>
      <left/>
      <right/>
      <top/>
      <bottom style="medium">
        <color indexed="64"/>
      </bottom>
      <diagonal/>
    </border>
    <border>
      <left/>
      <right/>
      <top style="medium">
        <color indexed="64"/>
      </top>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bottom style="thin">
        <color indexed="64"/>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style="medium">
        <color indexed="64"/>
      </left>
      <right style="thin">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style="medium">
        <color indexed="64"/>
      </left>
      <right style="thin">
        <color indexed="64"/>
      </right>
      <top style="thin">
        <color indexed="64"/>
      </top>
      <bottom style="medium">
        <color indexed="64"/>
      </bottom>
      <diagonal/>
    </border>
    <border>
      <left style="thin">
        <color indexed="64"/>
      </left>
      <right style="thin">
        <color indexed="64"/>
      </right>
      <top style="thin">
        <color indexed="64"/>
      </top>
      <bottom style="medium">
        <color indexed="64"/>
      </bottom>
      <diagonal/>
    </border>
    <border>
      <left style="medium">
        <color indexed="64"/>
      </left>
      <right style="thin">
        <color indexed="64"/>
      </right>
      <top/>
      <bottom style="thin">
        <color indexed="64"/>
      </bottom>
      <diagonal/>
    </border>
    <border>
      <left style="thin">
        <color indexed="64"/>
      </left>
      <right style="medium">
        <color indexed="64"/>
      </right>
      <top/>
      <bottom style="thin">
        <color indexed="64"/>
      </bottom>
      <diagonal/>
    </border>
    <border>
      <left style="medium">
        <color indexed="64"/>
      </left>
      <right style="thin">
        <color indexed="64"/>
      </right>
      <top style="medium">
        <color indexed="64"/>
      </top>
      <bottom style="medium">
        <color indexed="64"/>
      </bottom>
      <diagonal/>
    </border>
    <border>
      <left style="thin">
        <color indexed="64"/>
      </left>
      <right style="thin">
        <color indexed="64"/>
      </right>
      <top style="medium">
        <color indexed="64"/>
      </top>
      <bottom style="medium">
        <color indexed="64"/>
      </bottom>
      <diagonal/>
    </border>
    <border>
      <left style="thin">
        <color indexed="64"/>
      </left>
      <right style="medium">
        <color indexed="64"/>
      </right>
      <top style="medium">
        <color indexed="64"/>
      </top>
      <bottom style="medium">
        <color indexed="64"/>
      </bottom>
      <diagonal/>
    </border>
    <border>
      <left/>
      <right style="medium">
        <color indexed="64"/>
      </right>
      <top style="medium">
        <color indexed="64"/>
      </top>
      <bottom style="medium">
        <color indexed="64"/>
      </bottom>
      <diagonal/>
    </border>
    <border>
      <left style="medium">
        <color indexed="64"/>
      </left>
      <right/>
      <top style="medium">
        <color indexed="64"/>
      </top>
      <bottom style="thin">
        <color indexed="64"/>
      </bottom>
      <diagonal/>
    </border>
    <border>
      <left/>
      <right/>
      <top style="medium">
        <color indexed="64"/>
      </top>
      <bottom style="thin">
        <color indexed="64"/>
      </bottom>
      <diagonal/>
    </border>
    <border>
      <left/>
      <right style="medium">
        <color indexed="64"/>
      </right>
      <top style="medium">
        <color indexed="64"/>
      </top>
      <bottom style="thin">
        <color indexed="64"/>
      </bottom>
      <diagonal/>
    </border>
    <border>
      <left style="medium">
        <color indexed="64"/>
      </left>
      <right/>
      <top style="thin">
        <color indexed="64"/>
      </top>
      <bottom/>
      <diagonal/>
    </border>
    <border>
      <left/>
      <right/>
      <top style="thin">
        <color auto="1"/>
      </top>
      <bottom/>
      <diagonal/>
    </border>
    <border>
      <left/>
      <right style="medium">
        <color indexed="64"/>
      </right>
      <top style="thin">
        <color indexed="64"/>
      </top>
      <bottom/>
      <diagonal/>
    </border>
    <border>
      <left style="medium">
        <color indexed="64"/>
      </left>
      <right/>
      <top/>
      <bottom style="thin">
        <color indexed="64"/>
      </bottom>
      <diagonal/>
    </border>
    <border>
      <left/>
      <right/>
      <top/>
      <bottom style="thin">
        <color indexed="64"/>
      </bottom>
      <diagonal/>
    </border>
    <border>
      <left/>
      <right style="medium">
        <color indexed="64"/>
      </right>
      <top/>
      <bottom style="thin">
        <color indexed="64"/>
      </bottom>
      <diagonal/>
    </border>
    <border>
      <left style="medium">
        <color indexed="64"/>
      </left>
      <right style="thin">
        <color indexed="64"/>
      </right>
      <top style="medium">
        <color indexed="64"/>
      </top>
      <bottom style="thin">
        <color indexed="64"/>
      </bottom>
      <diagonal/>
    </border>
    <border>
      <left style="thin">
        <color indexed="64"/>
      </left>
      <right style="thin">
        <color indexed="64"/>
      </right>
      <top style="medium">
        <color indexed="64"/>
      </top>
      <bottom style="thin">
        <color indexed="64"/>
      </bottom>
      <diagonal/>
    </border>
    <border>
      <left style="thin">
        <color indexed="64"/>
      </left>
      <right/>
      <top/>
      <bottom/>
      <diagonal/>
    </border>
    <border>
      <left/>
      <right style="thin">
        <color indexed="64"/>
      </right>
      <top style="medium">
        <color indexed="64"/>
      </top>
      <bottom style="thin">
        <color indexed="64"/>
      </bottom>
      <diagonal/>
    </border>
    <border>
      <left/>
      <right style="thin">
        <color indexed="64"/>
      </right>
      <top style="thin">
        <color indexed="64"/>
      </top>
      <bottom style="thin">
        <color indexed="64"/>
      </bottom>
      <diagonal/>
    </border>
    <border>
      <left/>
      <right style="thin">
        <color indexed="64"/>
      </right>
      <top style="thin">
        <color indexed="64"/>
      </top>
      <bottom style="medium">
        <color indexed="64"/>
      </bottom>
      <diagonal/>
    </border>
    <border>
      <left style="thin">
        <color indexed="64"/>
      </left>
      <right/>
      <top style="medium">
        <color indexed="64"/>
      </top>
      <bottom/>
      <diagonal/>
    </border>
    <border>
      <left style="thin">
        <color indexed="64"/>
      </left>
      <right/>
      <top/>
      <bottom style="medium">
        <color indexed="64"/>
      </bottom>
      <diagonal/>
    </border>
    <border>
      <left style="medium">
        <color rgb="FFFFFFFF"/>
      </left>
      <right style="medium">
        <color rgb="FFFFFFFF"/>
      </right>
      <top style="medium">
        <color rgb="FFFFFFFF"/>
      </top>
      <bottom style="medium">
        <color rgb="FFFFFFFF"/>
      </bottom>
      <diagonal/>
    </border>
    <border>
      <left style="mediumDashed">
        <color rgb="FFF4B084"/>
      </left>
      <right style="mediumDashed">
        <color rgb="FFF4B084"/>
      </right>
      <top style="mediumDashed">
        <color rgb="FFF4B084"/>
      </top>
      <bottom style="mediumDashed">
        <color rgb="FFF4B084"/>
      </bottom>
      <diagonal/>
    </border>
    <border>
      <left style="dashed">
        <color theme="5" tint="0.39994506668294322"/>
      </left>
      <right style="dashed">
        <color theme="5" tint="0.39994506668294322"/>
      </right>
      <top style="dashed">
        <color theme="5" tint="0.39994506668294322"/>
      </top>
      <bottom style="dashed">
        <color theme="5" tint="0.39994506668294322"/>
      </bottom>
      <diagonal/>
    </border>
    <border>
      <left style="mediumDashed">
        <color rgb="FFF4B084"/>
      </left>
      <right style="mediumDashed">
        <color rgb="FFF4B084"/>
      </right>
      <top/>
      <bottom style="mediumDashed">
        <color rgb="FFF4B084"/>
      </bottom>
      <diagonal/>
    </border>
    <border>
      <left/>
      <right style="medium">
        <color indexed="64"/>
      </right>
      <top style="thin">
        <color indexed="64"/>
      </top>
      <bottom style="thin">
        <color indexed="64"/>
      </bottom>
      <diagonal/>
    </border>
    <border>
      <left/>
      <right style="medium">
        <color indexed="64"/>
      </right>
      <top style="thin">
        <color indexed="64"/>
      </top>
      <bottom style="medium">
        <color indexed="64"/>
      </bottom>
      <diagonal/>
    </border>
    <border>
      <left style="medium">
        <color indexed="64"/>
      </left>
      <right/>
      <top style="thin">
        <color indexed="64"/>
      </top>
      <bottom style="thin">
        <color indexed="64"/>
      </bottom>
      <diagonal/>
    </border>
    <border>
      <left style="medium">
        <color indexed="64"/>
      </left>
      <right/>
      <top style="thin">
        <color indexed="64"/>
      </top>
      <bottom style="medium">
        <color indexed="64"/>
      </bottom>
      <diagonal/>
    </border>
    <border>
      <left style="medium">
        <color indexed="64"/>
      </left>
      <right style="dashed">
        <color rgb="FFFFC000"/>
      </right>
      <top style="medium">
        <color indexed="64"/>
      </top>
      <bottom style="dashed">
        <color rgb="FFFFC000"/>
      </bottom>
      <diagonal/>
    </border>
    <border>
      <left style="dashed">
        <color rgb="FFFFC000"/>
      </left>
      <right style="medium">
        <color indexed="64"/>
      </right>
      <top style="medium">
        <color indexed="64"/>
      </top>
      <bottom style="dashed">
        <color rgb="FFFFC000"/>
      </bottom>
      <diagonal/>
    </border>
    <border>
      <left style="medium">
        <color indexed="64"/>
      </left>
      <right style="dashed">
        <color rgb="FFFFC000"/>
      </right>
      <top style="dashed">
        <color rgb="FFFFC000"/>
      </top>
      <bottom style="dashed">
        <color rgb="FFFFC000"/>
      </bottom>
      <diagonal/>
    </border>
    <border>
      <left style="dashed">
        <color rgb="FFFFC000"/>
      </left>
      <right style="medium">
        <color indexed="64"/>
      </right>
      <top style="dashed">
        <color rgb="FFFFC000"/>
      </top>
      <bottom style="dashed">
        <color rgb="FFFFC000"/>
      </bottom>
      <diagonal/>
    </border>
    <border>
      <left style="medium">
        <color indexed="64"/>
      </left>
      <right style="dashed">
        <color rgb="FFFFC000"/>
      </right>
      <top style="dashed">
        <color rgb="FFFFC000"/>
      </top>
      <bottom style="medium">
        <color indexed="64"/>
      </bottom>
      <diagonal/>
    </border>
    <border>
      <left style="dashed">
        <color rgb="FFFFC000"/>
      </left>
      <right style="medium">
        <color indexed="64"/>
      </right>
      <top style="dashed">
        <color rgb="FFFFC000"/>
      </top>
      <bottom style="medium">
        <color indexed="64"/>
      </bottom>
      <diagonal/>
    </border>
    <border>
      <left style="dashed">
        <color theme="9" tint="-0.24994659260841701"/>
      </left>
      <right/>
      <top style="dashed">
        <color theme="9" tint="-0.24994659260841701"/>
      </top>
      <bottom/>
      <diagonal/>
    </border>
    <border>
      <left/>
      <right style="medium">
        <color rgb="FFFFFFFF"/>
      </right>
      <top style="medium">
        <color rgb="FFFFFFFF"/>
      </top>
      <bottom style="medium">
        <color rgb="FFFFFFFF"/>
      </bottom>
      <diagonal/>
    </border>
    <border>
      <left style="thin">
        <color rgb="FFFFFFFF"/>
      </left>
      <right style="thin">
        <color rgb="FFFFFFFF"/>
      </right>
      <top style="thin">
        <color rgb="FFFFFFFF"/>
      </top>
      <bottom style="thin">
        <color rgb="FFFFFFFF"/>
      </bottom>
      <diagonal/>
    </border>
    <border>
      <left style="thin">
        <color indexed="64"/>
      </left>
      <right/>
      <top style="thin">
        <color indexed="64"/>
      </top>
      <bottom/>
      <diagonal/>
    </border>
    <border>
      <left/>
      <right style="thin">
        <color indexed="64"/>
      </right>
      <top style="thin">
        <color indexed="64"/>
      </top>
      <bottom/>
      <diagonal/>
    </border>
    <border>
      <left style="dashed">
        <color rgb="FFFFC000"/>
      </left>
      <right/>
      <top/>
      <bottom style="dashed">
        <color rgb="FFFFC000"/>
      </bottom>
      <diagonal/>
    </border>
    <border>
      <left/>
      <right/>
      <top/>
      <bottom style="dashed">
        <color rgb="FFFFC000"/>
      </bottom>
      <diagonal/>
    </border>
    <border>
      <left/>
      <right style="dashed">
        <color rgb="FFFFC000"/>
      </right>
      <top/>
      <bottom style="dashed">
        <color rgb="FFFFC000"/>
      </bottom>
      <diagonal/>
    </border>
    <border>
      <left style="dashed">
        <color rgb="FFFFC000"/>
      </left>
      <right style="dashed">
        <color rgb="FFFFC000"/>
      </right>
      <top style="dashed">
        <color theme="9" tint="-0.24994659260841701"/>
      </top>
      <bottom/>
      <diagonal/>
    </border>
    <border>
      <left style="dashed">
        <color rgb="FFFFC000"/>
      </left>
      <right/>
      <top/>
      <bottom/>
      <diagonal/>
    </border>
    <border>
      <left/>
      <right style="dashed">
        <color rgb="FFFFC000"/>
      </right>
      <top/>
      <bottom/>
      <diagonal/>
    </border>
    <border>
      <left style="dashed">
        <color rgb="FFFFC000"/>
      </left>
      <right style="dashed">
        <color rgb="FFFFC000"/>
      </right>
      <top style="dashed">
        <color rgb="FFFFC000"/>
      </top>
      <bottom/>
      <diagonal/>
    </border>
    <border>
      <left style="thick">
        <color rgb="FFFFC000"/>
      </left>
      <right/>
      <top style="thick">
        <color rgb="FFFFC000"/>
      </top>
      <bottom style="dashed">
        <color rgb="FFFFC000"/>
      </bottom>
      <diagonal/>
    </border>
    <border>
      <left/>
      <right/>
      <top style="thick">
        <color rgb="FFFFC000"/>
      </top>
      <bottom style="dashed">
        <color rgb="FFFFC000"/>
      </bottom>
      <diagonal/>
    </border>
    <border>
      <left/>
      <right style="thick">
        <color rgb="FFFFC000"/>
      </right>
      <top style="thick">
        <color rgb="FFFFC000"/>
      </top>
      <bottom style="dashed">
        <color rgb="FFFFC000"/>
      </bottom>
      <diagonal/>
    </border>
    <border>
      <left style="dashed">
        <color rgb="FFFFC000"/>
      </left>
      <right style="dashed">
        <color rgb="FFFFC000"/>
      </right>
      <top style="dashed">
        <color rgb="FFFFC000"/>
      </top>
      <bottom style="dashed">
        <color rgb="FFFFC000"/>
      </bottom>
      <diagonal/>
    </border>
    <border>
      <left style="thick">
        <color rgb="FFFFC000"/>
      </left>
      <right style="dashed">
        <color rgb="FFFFC000"/>
      </right>
      <top style="dashed">
        <color rgb="FFFFC000"/>
      </top>
      <bottom/>
      <diagonal/>
    </border>
    <border>
      <left style="dashed">
        <color rgb="FFFFC000"/>
      </left>
      <right style="thick">
        <color rgb="FFFFC000"/>
      </right>
      <top style="dashed">
        <color rgb="FFFFC000"/>
      </top>
      <bottom/>
      <diagonal/>
    </border>
  </borders>
  <cellStyleXfs count="6">
    <xf numFmtId="0" fontId="0" fillId="0" borderId="0"/>
    <xf numFmtId="9" fontId="8" fillId="0" borderId="0" applyFont="0" applyFill="0" applyBorder="0" applyAlignment="0" applyProtection="0"/>
    <xf numFmtId="0" fontId="19" fillId="0" borderId="0"/>
    <xf numFmtId="0" fontId="20" fillId="0" borderId="0"/>
    <xf numFmtId="0" fontId="3" fillId="0" borderId="0"/>
    <xf numFmtId="41" fontId="8" fillId="0" borderId="0" applyFont="0" applyFill="0" applyBorder="0" applyAlignment="0" applyProtection="0"/>
  </cellStyleXfs>
  <cellXfs count="492">
    <xf numFmtId="0" fontId="0" fillId="0" borderId="0" xfId="0"/>
    <xf numFmtId="0" fontId="3" fillId="0" borderId="0" xfId="0" applyFont="1"/>
    <xf numFmtId="0" fontId="1" fillId="0" borderId="1" xfId="0" applyFont="1" applyBorder="1" applyAlignment="1">
      <alignment horizontal="left" vertical="center" wrapText="1" indent="1" readingOrder="1"/>
    </xf>
    <xf numFmtId="0" fontId="4" fillId="0" borderId="0" xfId="0" applyFont="1" applyAlignment="1">
      <alignment horizontal="center" vertical="center" wrapText="1"/>
    </xf>
    <xf numFmtId="0" fontId="5" fillId="5" borderId="0" xfId="0" applyFont="1" applyFill="1" applyAlignment="1">
      <alignment horizontal="center" vertical="center" wrapText="1" readingOrder="1"/>
    </xf>
    <xf numFmtId="0" fontId="6" fillId="4" borderId="11" xfId="0" applyFont="1" applyFill="1" applyBorder="1" applyAlignment="1">
      <alignment horizontal="center" vertical="center" wrapText="1" readingOrder="1"/>
    </xf>
    <xf numFmtId="0" fontId="6" fillId="0" borderId="11" xfId="0" applyFont="1" applyBorder="1" applyAlignment="1">
      <alignment horizontal="justify" vertical="center" wrapText="1" readingOrder="1"/>
    </xf>
    <xf numFmtId="9" fontId="6" fillId="0" borderId="11" xfId="0" applyNumberFormat="1" applyFont="1" applyBorder="1" applyAlignment="1">
      <alignment horizontal="center" vertical="center" wrapText="1" readingOrder="1"/>
    </xf>
    <xf numFmtId="0" fontId="6" fillId="6" borderId="1" xfId="0" applyFont="1" applyFill="1" applyBorder="1" applyAlignment="1">
      <alignment horizontal="center" vertical="center" wrapText="1" readingOrder="1"/>
    </xf>
    <xf numFmtId="0" fontId="6" fillId="0" borderId="1" xfId="0" applyFont="1" applyBorder="1" applyAlignment="1">
      <alignment horizontal="justify" vertical="center" wrapText="1" readingOrder="1"/>
    </xf>
    <xf numFmtId="9" fontId="6" fillId="0" borderId="1" xfId="0" applyNumberFormat="1" applyFont="1" applyBorder="1" applyAlignment="1">
      <alignment horizontal="center" vertical="center" wrapText="1" readingOrder="1"/>
    </xf>
    <xf numFmtId="0" fontId="6" fillId="3" borderId="1" xfId="0" applyFont="1" applyFill="1" applyBorder="1" applyAlignment="1">
      <alignment horizontal="center" vertical="center" wrapText="1" readingOrder="1"/>
    </xf>
    <xf numFmtId="0" fontId="6" fillId="7" borderId="1" xfId="0" applyFont="1" applyFill="1" applyBorder="1" applyAlignment="1">
      <alignment horizontal="center" vertical="center" wrapText="1" readingOrder="1"/>
    </xf>
    <xf numFmtId="0" fontId="7" fillId="8" borderId="1" xfId="0" applyFont="1" applyFill="1" applyBorder="1" applyAlignment="1">
      <alignment horizontal="center" vertical="center" wrapText="1" readingOrder="1"/>
    </xf>
    <xf numFmtId="0" fontId="0" fillId="2" borderId="0" xfId="0" applyFill="1"/>
    <xf numFmtId="0" fontId="3" fillId="2" borderId="0" xfId="0" applyFont="1" applyFill="1"/>
    <xf numFmtId="0" fontId="12" fillId="2" borderId="0" xfId="0" applyFont="1" applyFill="1"/>
    <xf numFmtId="0" fontId="13" fillId="2" borderId="19" xfId="0" applyFont="1" applyFill="1" applyBorder="1" applyAlignment="1">
      <alignment horizontal="center" vertical="center" wrapText="1" readingOrder="1"/>
    </xf>
    <xf numFmtId="0" fontId="14" fillId="2" borderId="19" xfId="0" applyFont="1" applyFill="1" applyBorder="1" applyAlignment="1">
      <alignment horizontal="justify" vertical="center" wrapText="1" readingOrder="1"/>
    </xf>
    <xf numFmtId="9" fontId="13" fillId="2" borderId="27" xfId="0" applyNumberFormat="1" applyFont="1" applyFill="1" applyBorder="1" applyAlignment="1">
      <alignment horizontal="center" vertical="center" wrapText="1" readingOrder="1"/>
    </xf>
    <xf numFmtId="0" fontId="13" fillId="2" borderId="18" xfId="0" applyFont="1" applyFill="1" applyBorder="1" applyAlignment="1">
      <alignment horizontal="center" vertical="center" wrapText="1" readingOrder="1"/>
    </xf>
    <xf numFmtId="0" fontId="14" fillId="2" borderId="18" xfId="0" applyFont="1" applyFill="1" applyBorder="1" applyAlignment="1">
      <alignment horizontal="justify" vertical="center" wrapText="1" readingOrder="1"/>
    </xf>
    <xf numFmtId="9" fontId="13" fillId="2" borderId="23" xfId="0" applyNumberFormat="1" applyFont="1" applyFill="1" applyBorder="1" applyAlignment="1">
      <alignment horizontal="center" vertical="center" wrapText="1" readingOrder="1"/>
    </xf>
    <xf numFmtId="0" fontId="18" fillId="2" borderId="0" xfId="0" applyFont="1" applyFill="1"/>
    <xf numFmtId="0" fontId="13" fillId="10" borderId="29" xfId="0" applyFont="1" applyFill="1" applyBorder="1" applyAlignment="1">
      <alignment horizontal="center" vertical="center" wrapText="1" readingOrder="1"/>
    </xf>
    <xf numFmtId="0" fontId="13" fillId="10" borderId="30" xfId="0" applyFont="1" applyFill="1" applyBorder="1" applyAlignment="1">
      <alignment horizontal="center" vertical="center" wrapText="1" readingOrder="1"/>
    </xf>
    <xf numFmtId="0" fontId="9" fillId="2" borderId="0" xfId="0" applyFont="1" applyFill="1"/>
    <xf numFmtId="0" fontId="2" fillId="2" borderId="0" xfId="0" applyFont="1" applyFill="1" applyAlignment="1">
      <alignment horizontal="left" vertical="center"/>
    </xf>
    <xf numFmtId="9" fontId="0" fillId="0" borderId="0" xfId="1" applyFont="1"/>
    <xf numFmtId="0" fontId="26" fillId="0" borderId="0" xfId="0" applyFont="1"/>
    <xf numFmtId="9" fontId="6" fillId="4" borderId="11" xfId="0" applyNumberFormat="1" applyFont="1" applyFill="1" applyBorder="1" applyAlignment="1">
      <alignment horizontal="center" vertical="center" wrapText="1" readingOrder="1"/>
    </xf>
    <xf numFmtId="9" fontId="6" fillId="6" borderId="1" xfId="0" applyNumberFormat="1" applyFont="1" applyFill="1" applyBorder="1" applyAlignment="1">
      <alignment horizontal="center" vertical="center" wrapText="1" readingOrder="1"/>
    </xf>
    <xf numFmtId="9" fontId="6" fillId="3" borderId="1" xfId="0" applyNumberFormat="1" applyFont="1" applyFill="1" applyBorder="1" applyAlignment="1">
      <alignment horizontal="center" vertical="center" wrapText="1" readingOrder="1"/>
    </xf>
    <xf numFmtId="9" fontId="6" fillId="7" borderId="1" xfId="0" applyNumberFormat="1" applyFont="1" applyFill="1" applyBorder="1" applyAlignment="1">
      <alignment horizontal="center" vertical="center" wrapText="1" readingOrder="1"/>
    </xf>
    <xf numFmtId="9" fontId="7" fillId="8" borderId="1" xfId="0" applyNumberFormat="1" applyFont="1" applyFill="1" applyBorder="1" applyAlignment="1">
      <alignment horizontal="center" vertical="center" wrapText="1" readingOrder="1"/>
    </xf>
    <xf numFmtId="0" fontId="27" fillId="12" borderId="0" xfId="0" applyFont="1" applyFill="1" applyAlignment="1">
      <alignment horizontal="center" vertical="center" wrapText="1"/>
    </xf>
    <xf numFmtId="0" fontId="28" fillId="0" borderId="0" xfId="0" applyFont="1"/>
    <xf numFmtId="0" fontId="7" fillId="2" borderId="1" xfId="0" applyFont="1" applyFill="1" applyBorder="1" applyAlignment="1">
      <alignment horizontal="center" vertical="center" wrapText="1" readingOrder="1"/>
    </xf>
    <xf numFmtId="0" fontId="25" fillId="0" borderId="0" xfId="0" applyFont="1" applyAlignment="1">
      <alignment horizontal="center"/>
    </xf>
    <xf numFmtId="10" fontId="3" fillId="2" borderId="0" xfId="0" applyNumberFormat="1" applyFont="1" applyFill="1"/>
    <xf numFmtId="0" fontId="13" fillId="14" borderId="18" xfId="0" applyFont="1" applyFill="1" applyBorder="1" applyAlignment="1">
      <alignment horizontal="center" vertical="center" wrapText="1" readingOrder="1"/>
    </xf>
    <xf numFmtId="0" fontId="14" fillId="14" borderId="18" xfId="0" applyFont="1" applyFill="1" applyBorder="1" applyAlignment="1">
      <alignment horizontal="justify" vertical="center" wrapText="1" readingOrder="1"/>
    </xf>
    <xf numFmtId="10" fontId="14" fillId="14" borderId="23" xfId="0" applyNumberFormat="1" applyFont="1" applyFill="1" applyBorder="1" applyAlignment="1">
      <alignment horizontal="center" vertical="center" wrapText="1" readingOrder="1"/>
    </xf>
    <xf numFmtId="9" fontId="14" fillId="14" borderId="23" xfId="0" applyNumberFormat="1" applyFont="1" applyFill="1" applyBorder="1" applyAlignment="1">
      <alignment horizontal="center" vertical="center" wrapText="1" readingOrder="1"/>
    </xf>
    <xf numFmtId="0" fontId="13" fillId="14" borderId="25" xfId="0" applyFont="1" applyFill="1" applyBorder="1" applyAlignment="1">
      <alignment horizontal="center" vertical="center" wrapText="1" readingOrder="1"/>
    </xf>
    <xf numFmtId="0" fontId="14" fillId="14" borderId="25" xfId="0" applyFont="1" applyFill="1" applyBorder="1" applyAlignment="1">
      <alignment horizontal="justify" vertical="center" wrapText="1" readingOrder="1"/>
    </xf>
    <xf numFmtId="0" fontId="27" fillId="15" borderId="49" xfId="0" applyFont="1" applyFill="1" applyBorder="1" applyAlignment="1">
      <alignment horizontal="center" vertical="center" wrapText="1"/>
    </xf>
    <xf numFmtId="0" fontId="29" fillId="5" borderId="50" xfId="0" applyFont="1" applyFill="1" applyBorder="1" applyAlignment="1">
      <alignment vertical="center" wrapText="1"/>
    </xf>
    <xf numFmtId="0" fontId="30" fillId="0" borderId="51" xfId="0" applyFont="1" applyBorder="1" applyAlignment="1">
      <alignment horizontal="justify" vertical="center" wrapText="1"/>
    </xf>
    <xf numFmtId="0" fontId="29" fillId="5" borderId="52" xfId="0" applyFont="1" applyFill="1" applyBorder="1" applyAlignment="1">
      <alignment vertical="center" wrapText="1"/>
    </xf>
    <xf numFmtId="0" fontId="31" fillId="0" borderId="2" xfId="0" applyFont="1" applyBorder="1" applyAlignment="1" applyProtection="1">
      <alignment horizontal="justify" vertical="top" wrapText="1"/>
      <protection locked="0"/>
    </xf>
    <xf numFmtId="0" fontId="31" fillId="2" borderId="0" xfId="0" applyFont="1" applyFill="1"/>
    <xf numFmtId="0" fontId="32" fillId="11" borderId="9" xfId="0" applyFont="1" applyFill="1" applyBorder="1" applyAlignment="1">
      <alignment horizontal="center" vertical="center"/>
    </xf>
    <xf numFmtId="0" fontId="31" fillId="0" borderId="2" xfId="0" applyFont="1" applyBorder="1" applyAlignment="1">
      <alignment horizontal="center" vertical="top"/>
    </xf>
    <xf numFmtId="0" fontId="31" fillId="0" borderId="2" xfId="0" applyFont="1" applyBorder="1" applyAlignment="1" applyProtection="1">
      <alignment horizontal="center" vertical="top" textRotation="90"/>
      <protection locked="0"/>
    </xf>
    <xf numFmtId="9" fontId="31" fillId="0" borderId="2" xfId="1" applyFont="1" applyBorder="1" applyAlignment="1" applyProtection="1">
      <alignment horizontal="center" vertical="top"/>
      <protection hidden="1"/>
    </xf>
    <xf numFmtId="9" fontId="31" fillId="0" borderId="2" xfId="0" applyNumberFormat="1" applyFont="1" applyBorder="1" applyAlignment="1" applyProtection="1">
      <alignment horizontal="center" vertical="top"/>
      <protection hidden="1"/>
    </xf>
    <xf numFmtId="0" fontId="31" fillId="0" borderId="2" xfId="0" applyFont="1" applyBorder="1" applyAlignment="1" applyProtection="1">
      <alignment horizontal="justify" vertical="top"/>
      <protection locked="0"/>
    </xf>
    <xf numFmtId="0" fontId="24" fillId="0" borderId="0" xfId="0" applyFont="1" applyAlignment="1">
      <alignment vertical="center"/>
    </xf>
    <xf numFmtId="0" fontId="34" fillId="0" borderId="0" xfId="0" applyFont="1" applyAlignment="1">
      <alignment vertical="center"/>
    </xf>
    <xf numFmtId="0" fontId="21" fillId="0" borderId="34" xfId="0" applyFont="1" applyBorder="1" applyAlignment="1">
      <alignment vertical="center"/>
    </xf>
    <xf numFmtId="0" fontId="21" fillId="0" borderId="53" xfId="0" applyFont="1" applyBorder="1" applyAlignment="1">
      <alignment vertical="center"/>
    </xf>
    <xf numFmtId="0" fontId="21" fillId="0" borderId="54" xfId="0" applyFont="1" applyBorder="1" applyAlignment="1">
      <alignment vertical="center"/>
    </xf>
    <xf numFmtId="0" fontId="21" fillId="0" borderId="0" xfId="0" applyFont="1" applyAlignment="1">
      <alignment vertical="center"/>
    </xf>
    <xf numFmtId="0" fontId="19" fillId="0" borderId="12" xfId="2" quotePrefix="1" applyBorder="1" applyAlignment="1">
      <alignment vertical="top" wrapText="1"/>
    </xf>
    <xf numFmtId="0" fontId="19" fillId="0" borderId="0" xfId="2" quotePrefix="1" applyAlignment="1">
      <alignment vertical="top" wrapText="1"/>
    </xf>
    <xf numFmtId="0" fontId="19" fillId="0" borderId="13" xfId="2" quotePrefix="1" applyBorder="1" applyAlignment="1">
      <alignment vertical="top" wrapText="1"/>
    </xf>
    <xf numFmtId="0" fontId="19" fillId="2" borderId="12" xfId="2" applyFill="1" applyBorder="1"/>
    <xf numFmtId="0" fontId="19" fillId="2" borderId="13" xfId="2" applyFill="1" applyBorder="1"/>
    <xf numFmtId="0" fontId="19" fillId="2" borderId="14" xfId="2" applyFill="1" applyBorder="1"/>
    <xf numFmtId="0" fontId="19" fillId="2" borderId="16" xfId="2" applyFill="1" applyBorder="1"/>
    <xf numFmtId="0" fontId="19" fillId="2" borderId="15" xfId="2" applyFill="1" applyBorder="1"/>
    <xf numFmtId="0" fontId="21" fillId="2" borderId="0" xfId="0" applyFont="1" applyFill="1" applyAlignment="1">
      <alignment horizontal="left" vertical="center" wrapText="1"/>
    </xf>
    <xf numFmtId="0" fontId="21" fillId="9" borderId="57" xfId="3" applyFont="1" applyFill="1" applyBorder="1" applyAlignment="1">
      <alignment horizontal="center" vertical="center" wrapText="1"/>
    </xf>
    <xf numFmtId="0" fontId="21" fillId="9" borderId="58" xfId="2" applyFont="1" applyFill="1" applyBorder="1" applyAlignment="1">
      <alignment horizontal="center" vertical="center"/>
    </xf>
    <xf numFmtId="0" fontId="32" fillId="16" borderId="59" xfId="0" applyFont="1" applyFill="1" applyBorder="1" applyAlignment="1">
      <alignment horizontal="left" vertical="center"/>
    </xf>
    <xf numFmtId="0" fontId="36" fillId="2" borderId="60" xfId="0" applyFont="1" applyFill="1" applyBorder="1" applyAlignment="1">
      <alignment horizontal="justify" vertical="center" wrapText="1"/>
    </xf>
    <xf numFmtId="0" fontId="21" fillId="2" borderId="59" xfId="0" applyFont="1" applyFill="1" applyBorder="1" applyAlignment="1">
      <alignment vertical="center" wrapText="1"/>
    </xf>
    <xf numFmtId="0" fontId="19" fillId="2" borderId="60" xfId="2" applyFill="1" applyBorder="1" applyAlignment="1">
      <alignment vertical="center" wrapText="1"/>
    </xf>
    <xf numFmtId="0" fontId="19" fillId="2" borderId="60" xfId="2" applyFill="1" applyBorder="1" applyAlignment="1">
      <alignment horizontal="justify" vertical="center" wrapText="1"/>
    </xf>
    <xf numFmtId="0" fontId="32" fillId="2" borderId="59" xfId="0" applyFont="1" applyFill="1" applyBorder="1" applyAlignment="1">
      <alignment horizontal="left" vertical="center" wrapText="1"/>
    </xf>
    <xf numFmtId="0" fontId="32" fillId="16" borderId="59" xfId="0" applyFont="1" applyFill="1" applyBorder="1" applyAlignment="1">
      <alignment horizontal="left" vertical="center" wrapText="1"/>
    </xf>
    <xf numFmtId="0" fontId="21" fillId="2" borderId="61" xfId="0" applyFont="1" applyFill="1" applyBorder="1" applyAlignment="1">
      <alignment vertical="center" wrapText="1"/>
    </xf>
    <xf numFmtId="0" fontId="21" fillId="2" borderId="62" xfId="0" applyFont="1" applyFill="1" applyBorder="1" applyAlignment="1">
      <alignment vertical="center" wrapText="1"/>
    </xf>
    <xf numFmtId="0" fontId="26" fillId="2" borderId="0" xfId="0" applyFont="1" applyFill="1"/>
    <xf numFmtId="0" fontId="39" fillId="2" borderId="0" xfId="0" applyFont="1" applyFill="1" applyAlignment="1">
      <alignment horizontal="center" vertical="center" wrapText="1"/>
    </xf>
    <xf numFmtId="0" fontId="40" fillId="2" borderId="0" xfId="0" applyFont="1" applyFill="1"/>
    <xf numFmtId="0" fontId="6" fillId="0" borderId="11" xfId="0" applyFont="1" applyBorder="1" applyAlignment="1">
      <alignment horizontal="center" vertical="center" wrapText="1" readingOrder="1"/>
    </xf>
    <xf numFmtId="0" fontId="6" fillId="0" borderId="1" xfId="0" applyFont="1" applyBorder="1" applyAlignment="1">
      <alignment horizontal="center" vertical="center" wrapText="1" readingOrder="1"/>
    </xf>
    <xf numFmtId="0" fontId="6" fillId="2" borderId="0" xfId="0" applyFont="1" applyFill="1" applyAlignment="1">
      <alignment horizontal="justify" vertical="center" wrapText="1" readingOrder="1"/>
    </xf>
    <xf numFmtId="0" fontId="38" fillId="2" borderId="0" xfId="0" applyFont="1" applyFill="1" applyAlignment="1">
      <alignment vertical="center"/>
    </xf>
    <xf numFmtId="0" fontId="41" fillId="2" borderId="0" xfId="0" applyFont="1" applyFill="1"/>
    <xf numFmtId="0" fontId="40" fillId="0" borderId="0" xfId="0" applyFont="1"/>
    <xf numFmtId="0" fontId="6" fillId="0" borderId="0" xfId="0" applyFont="1" applyAlignment="1">
      <alignment horizontal="justify" vertical="center" wrapText="1" readingOrder="1"/>
    </xf>
    <xf numFmtId="0" fontId="42" fillId="0" borderId="0" xfId="0" applyFont="1" applyAlignment="1">
      <alignment vertical="center"/>
    </xf>
    <xf numFmtId="0" fontId="26" fillId="0" borderId="0" xfId="0" pivotButton="1" applyFont="1"/>
    <xf numFmtId="0" fontId="43" fillId="0" borderId="0" xfId="0" applyFont="1"/>
    <xf numFmtId="0" fontId="44" fillId="0" borderId="0" xfId="0" applyFont="1"/>
    <xf numFmtId="0" fontId="41" fillId="0" borderId="0" xfId="0" applyFont="1"/>
    <xf numFmtId="0" fontId="32" fillId="11" borderId="3" xfId="0" applyFont="1" applyFill="1" applyBorder="1" applyAlignment="1">
      <alignment horizontal="center" vertical="center"/>
    </xf>
    <xf numFmtId="9" fontId="31" fillId="2" borderId="2" xfId="0" applyNumberFormat="1" applyFont="1" applyFill="1" applyBorder="1" applyAlignment="1">
      <alignment horizontal="center"/>
    </xf>
    <xf numFmtId="0" fontId="33" fillId="0" borderId="0" xfId="0" applyFont="1" applyAlignment="1">
      <alignment wrapText="1"/>
    </xf>
    <xf numFmtId="0" fontId="29" fillId="5" borderId="52" xfId="0" applyFont="1" applyFill="1" applyBorder="1" applyAlignment="1" applyProtection="1">
      <alignment vertical="center" wrapText="1"/>
      <protection locked="0"/>
    </xf>
    <xf numFmtId="0" fontId="30" fillId="0" borderId="51" xfId="0" applyFont="1" applyBorder="1" applyAlignment="1" applyProtection="1">
      <alignment horizontal="justify" vertical="center" wrapText="1"/>
      <protection locked="0"/>
    </xf>
    <xf numFmtId="0" fontId="27" fillId="15" borderId="64" xfId="0" applyFont="1" applyFill="1" applyBorder="1" applyAlignment="1">
      <alignment horizontal="center" vertical="center" wrapText="1"/>
    </xf>
    <xf numFmtId="0" fontId="33" fillId="29" borderId="65" xfId="0" applyFont="1" applyFill="1" applyBorder="1" applyAlignment="1">
      <alignment vertical="center" wrapText="1"/>
    </xf>
    <xf numFmtId="0" fontId="33" fillId="30" borderId="0" xfId="0" applyFont="1" applyFill="1" applyAlignment="1">
      <alignment wrapText="1"/>
    </xf>
    <xf numFmtId="0" fontId="49" fillId="2" borderId="0" xfId="0" applyFont="1" applyFill="1"/>
    <xf numFmtId="0" fontId="0" fillId="30" borderId="0" xfId="0" applyFill="1"/>
    <xf numFmtId="0" fontId="51" fillId="0" borderId="18" xfId="0" applyFont="1" applyBorder="1" applyAlignment="1">
      <alignment horizontal="center" vertical="center" wrapText="1"/>
    </xf>
    <xf numFmtId="0" fontId="52" fillId="4" borderId="66" xfId="0" applyFont="1" applyFill="1" applyBorder="1" applyAlignment="1">
      <alignment vertical="center" wrapText="1"/>
    </xf>
    <xf numFmtId="0" fontId="53" fillId="31" borderId="66" xfId="0" applyFont="1" applyFill="1" applyBorder="1" applyAlignment="1">
      <alignment vertical="center" wrapText="1"/>
    </xf>
    <xf numFmtId="0" fontId="53" fillId="31" borderId="36" xfId="0" applyFont="1" applyFill="1" applyBorder="1" applyAlignment="1">
      <alignment vertical="center" wrapText="1"/>
    </xf>
    <xf numFmtId="0" fontId="53" fillId="31" borderId="67" xfId="0" applyFont="1" applyFill="1" applyBorder="1" applyAlignment="1">
      <alignment vertical="center" wrapText="1"/>
    </xf>
    <xf numFmtId="0" fontId="54" fillId="0" borderId="18" xfId="0" applyFont="1" applyBorder="1" applyAlignment="1">
      <alignment vertical="center" wrapText="1"/>
    </xf>
    <xf numFmtId="0" fontId="54" fillId="0" borderId="18" xfId="0" applyFont="1" applyBorder="1" applyAlignment="1">
      <alignment horizontal="center" vertical="center" wrapText="1"/>
    </xf>
    <xf numFmtId="0" fontId="52" fillId="32" borderId="43" xfId="0" applyFont="1" applyFill="1" applyBorder="1" applyAlignment="1">
      <alignment vertical="center" wrapText="1"/>
    </xf>
    <xf numFmtId="0" fontId="54" fillId="0" borderId="18" xfId="0" applyFont="1" applyBorder="1" applyAlignment="1">
      <alignment horizontal="justify" vertical="center" wrapText="1"/>
    </xf>
    <xf numFmtId="0" fontId="52" fillId="8" borderId="48" xfId="0" applyFont="1" applyFill="1" applyBorder="1" applyAlignment="1">
      <alignment vertical="center" wrapText="1"/>
    </xf>
    <xf numFmtId="0" fontId="31" fillId="2" borderId="0" xfId="0" applyFont="1" applyFill="1" applyProtection="1">
      <protection hidden="1"/>
    </xf>
    <xf numFmtId="41" fontId="31" fillId="2" borderId="0" xfId="5" applyFont="1" applyFill="1" applyProtection="1">
      <protection hidden="1"/>
    </xf>
    <xf numFmtId="41" fontId="31" fillId="2" borderId="0" xfId="5" applyFont="1" applyFill="1" applyBorder="1" applyProtection="1">
      <protection hidden="1"/>
    </xf>
    <xf numFmtId="0" fontId="55" fillId="2" borderId="0" xfId="0" applyFont="1" applyFill="1" applyAlignment="1" applyProtection="1">
      <alignment vertical="center"/>
      <protection hidden="1"/>
    </xf>
    <xf numFmtId="0" fontId="21" fillId="26" borderId="74" xfId="0" applyFont="1" applyFill="1" applyBorder="1" applyAlignment="1" applyProtection="1">
      <alignment horizontal="center" vertical="center" wrapText="1"/>
      <protection hidden="1"/>
    </xf>
    <xf numFmtId="0" fontId="21" fillId="36" borderId="74" xfId="0" applyFont="1" applyFill="1" applyBorder="1" applyAlignment="1" applyProtection="1">
      <alignment horizontal="center" vertical="center" wrapText="1"/>
      <protection hidden="1"/>
    </xf>
    <xf numFmtId="0" fontId="21" fillId="27" borderId="74" xfId="0" applyFont="1" applyFill="1" applyBorder="1" applyAlignment="1" applyProtection="1">
      <alignment horizontal="center" vertical="center" wrapText="1"/>
      <protection hidden="1"/>
    </xf>
    <xf numFmtId="0" fontId="21" fillId="37" borderId="74" xfId="0" applyFont="1" applyFill="1" applyBorder="1" applyAlignment="1" applyProtection="1">
      <alignment horizontal="center" vertical="center" wrapText="1"/>
      <protection hidden="1"/>
    </xf>
    <xf numFmtId="0" fontId="21" fillId="28" borderId="74" xfId="0" applyFont="1" applyFill="1" applyBorder="1" applyAlignment="1" applyProtection="1">
      <alignment horizontal="center" vertical="center" wrapText="1"/>
      <protection hidden="1"/>
    </xf>
    <xf numFmtId="0" fontId="21" fillId="38" borderId="74" xfId="0" applyFont="1" applyFill="1" applyBorder="1" applyAlignment="1" applyProtection="1">
      <alignment horizontal="center" vertical="center" wrapText="1"/>
      <protection hidden="1"/>
    </xf>
    <xf numFmtId="9" fontId="31" fillId="0" borderId="2" xfId="1" applyFont="1" applyFill="1" applyBorder="1" applyAlignment="1" applyProtection="1">
      <alignment horizontal="center" vertical="center" wrapText="1"/>
      <protection hidden="1"/>
    </xf>
    <xf numFmtId="9" fontId="31" fillId="2" borderId="2" xfId="1" applyFont="1" applyFill="1" applyBorder="1" applyAlignment="1" applyProtection="1">
      <alignment vertical="center" wrapText="1"/>
      <protection hidden="1"/>
    </xf>
    <xf numFmtId="9" fontId="31" fillId="2" borderId="2" xfId="1" applyFont="1" applyFill="1" applyBorder="1" applyAlignment="1" applyProtection="1">
      <alignment horizontal="center" vertical="center" wrapText="1"/>
      <protection hidden="1"/>
    </xf>
    <xf numFmtId="9" fontId="32" fillId="0" borderId="2" xfId="1" applyFont="1" applyFill="1" applyBorder="1" applyAlignment="1" applyProtection="1">
      <alignment vertical="center" wrapText="1"/>
      <protection hidden="1"/>
    </xf>
    <xf numFmtId="41" fontId="31" fillId="0" borderId="2" xfId="5" applyFont="1" applyFill="1" applyBorder="1" applyAlignment="1" applyProtection="1">
      <alignment vertical="center" wrapText="1"/>
      <protection hidden="1"/>
    </xf>
    <xf numFmtId="1" fontId="31" fillId="2" borderId="2" xfId="5" applyNumberFormat="1" applyFont="1" applyFill="1" applyBorder="1" applyAlignment="1" applyProtection="1">
      <alignment horizontal="center" vertical="center" wrapText="1"/>
      <protection hidden="1"/>
    </xf>
    <xf numFmtId="9" fontId="31" fillId="0" borderId="2" xfId="1" applyFont="1" applyFill="1" applyBorder="1" applyAlignment="1" applyProtection="1">
      <alignment vertical="center" wrapText="1"/>
      <protection hidden="1"/>
    </xf>
    <xf numFmtId="41" fontId="31" fillId="2" borderId="2" xfId="5" applyFont="1" applyFill="1" applyBorder="1" applyAlignment="1" applyProtection="1">
      <alignment vertical="center" wrapText="1"/>
      <protection hidden="1"/>
    </xf>
    <xf numFmtId="14" fontId="31" fillId="0" borderId="2" xfId="1" applyNumberFormat="1" applyFont="1" applyFill="1" applyBorder="1" applyAlignment="1" applyProtection="1">
      <alignment horizontal="center" vertical="center" wrapText="1"/>
      <protection hidden="1"/>
    </xf>
    <xf numFmtId="1" fontId="31" fillId="0" borderId="2" xfId="5" applyNumberFormat="1" applyFont="1" applyFill="1" applyBorder="1" applyAlignment="1" applyProtection="1">
      <alignment vertical="center" wrapText="1"/>
      <protection hidden="1"/>
    </xf>
    <xf numFmtId="9" fontId="32" fillId="0" borderId="2" xfId="1" applyFont="1" applyFill="1" applyBorder="1" applyAlignment="1" applyProtection="1">
      <alignment horizontal="center" vertical="center" wrapText="1"/>
      <protection hidden="1"/>
    </xf>
    <xf numFmtId="9" fontId="31" fillId="0" borderId="2" xfId="1" applyFont="1" applyFill="1" applyBorder="1" applyAlignment="1" applyProtection="1">
      <alignment horizontal="justify" vertical="center" wrapText="1"/>
      <protection hidden="1"/>
    </xf>
    <xf numFmtId="164" fontId="31" fillId="0" borderId="2" xfId="5" applyNumberFormat="1" applyFont="1" applyFill="1" applyBorder="1" applyAlignment="1" applyProtection="1">
      <alignment horizontal="center" vertical="center" wrapText="1"/>
      <protection hidden="1"/>
    </xf>
    <xf numFmtId="0" fontId="31" fillId="0" borderId="2" xfId="0" applyFont="1" applyBorder="1" applyAlignment="1" applyProtection="1">
      <alignment horizontal="center" vertical="center"/>
      <protection hidden="1"/>
    </xf>
    <xf numFmtId="10" fontId="31" fillId="2" borderId="2" xfId="5" applyNumberFormat="1" applyFont="1" applyFill="1" applyBorder="1" applyAlignment="1" applyProtection="1">
      <alignment vertical="center" wrapText="1"/>
      <protection hidden="1"/>
    </xf>
    <xf numFmtId="41" fontId="31" fillId="2" borderId="2" xfId="5" applyFont="1" applyFill="1" applyBorder="1" applyAlignment="1" applyProtection="1">
      <alignment horizontal="center" vertical="center" wrapText="1"/>
      <protection hidden="1"/>
    </xf>
    <xf numFmtId="9" fontId="31" fillId="2" borderId="2" xfId="1" applyFont="1" applyFill="1" applyBorder="1" applyAlignment="1" applyProtection="1">
      <alignment horizontal="justify" vertical="center" wrapText="1"/>
      <protection hidden="1"/>
    </xf>
    <xf numFmtId="0" fontId="31" fillId="2" borderId="2" xfId="5" applyNumberFormat="1" applyFont="1" applyFill="1" applyBorder="1" applyAlignment="1" applyProtection="1">
      <alignment vertical="center" wrapText="1"/>
      <protection hidden="1"/>
    </xf>
    <xf numFmtId="0" fontId="31" fillId="0" borderId="2" xfId="1" applyNumberFormat="1" applyFont="1" applyFill="1" applyBorder="1" applyAlignment="1" applyProtection="1">
      <alignment horizontal="center" vertical="center" wrapText="1"/>
      <protection hidden="1"/>
    </xf>
    <xf numFmtId="9" fontId="31" fillId="0" borderId="2" xfId="1" applyFont="1" applyFill="1" applyBorder="1" applyAlignment="1" applyProtection="1">
      <alignment wrapText="1"/>
      <protection hidden="1"/>
    </xf>
    <xf numFmtId="9" fontId="31" fillId="0" borderId="2" xfId="1" applyFont="1" applyFill="1" applyBorder="1" applyAlignment="1" applyProtection="1">
      <alignment horizontal="left" vertical="center" wrapText="1"/>
      <protection hidden="1"/>
    </xf>
    <xf numFmtId="2" fontId="57" fillId="0" borderId="2" xfId="1" applyNumberFormat="1" applyFont="1" applyFill="1" applyBorder="1" applyAlignment="1" applyProtection="1">
      <alignment horizontal="center" vertical="top" wrapText="1"/>
      <protection hidden="1"/>
    </xf>
    <xf numFmtId="9" fontId="31" fillId="0" borderId="2" xfId="1" applyFont="1" applyFill="1" applyBorder="1" applyAlignment="1" applyProtection="1">
      <alignment vertical="top" wrapText="1"/>
      <protection hidden="1"/>
    </xf>
    <xf numFmtId="9" fontId="32" fillId="0" borderId="2" xfId="1" applyFont="1" applyFill="1" applyBorder="1" applyAlignment="1" applyProtection="1">
      <alignment vertical="top" wrapText="1"/>
      <protection hidden="1"/>
    </xf>
    <xf numFmtId="165" fontId="31" fillId="0" borderId="2" xfId="1" applyNumberFormat="1" applyFont="1" applyFill="1" applyBorder="1" applyAlignment="1" applyProtection="1">
      <alignment horizontal="center" vertical="center" wrapText="1"/>
      <protection hidden="1"/>
    </xf>
    <xf numFmtId="0" fontId="31" fillId="2" borderId="2" xfId="0" applyFont="1" applyFill="1" applyBorder="1" applyProtection="1">
      <protection hidden="1"/>
    </xf>
    <xf numFmtId="9" fontId="31" fillId="2" borderId="2" xfId="0" applyNumberFormat="1" applyFont="1" applyFill="1" applyBorder="1" applyAlignment="1">
      <alignment horizontal="center" vertical="center"/>
    </xf>
    <xf numFmtId="0" fontId="31" fillId="2" borderId="2" xfId="0" applyFont="1" applyFill="1" applyBorder="1" applyAlignment="1">
      <alignment horizontal="center" vertical="center"/>
    </xf>
    <xf numFmtId="0" fontId="25" fillId="11" borderId="78" xfId="0" applyFont="1" applyFill="1" applyBorder="1" applyAlignment="1">
      <alignment horizontal="center" vertical="center"/>
    </xf>
    <xf numFmtId="0" fontId="60" fillId="2" borderId="18" xfId="0" applyFont="1" applyFill="1" applyBorder="1" applyAlignment="1">
      <alignment horizontal="center" vertical="center"/>
    </xf>
    <xf numFmtId="16" fontId="0" fillId="2" borderId="78" xfId="0" applyNumberFormat="1" applyFill="1" applyBorder="1" applyAlignment="1">
      <alignment horizontal="center" vertical="center"/>
    </xf>
    <xf numFmtId="0" fontId="0" fillId="2" borderId="78" xfId="0" applyFill="1" applyBorder="1" applyAlignment="1">
      <alignment horizontal="center" vertical="center"/>
    </xf>
    <xf numFmtId="0" fontId="61" fillId="2" borderId="78" xfId="0" applyFont="1" applyFill="1" applyBorder="1"/>
    <xf numFmtId="0" fontId="61" fillId="2" borderId="78" xfId="0" applyFont="1" applyFill="1" applyBorder="1" applyAlignment="1">
      <alignment horizontal="justify" vertical="center" wrapText="1"/>
    </xf>
    <xf numFmtId="1" fontId="61" fillId="2" borderId="78" xfId="0" applyNumberFormat="1" applyFont="1" applyFill="1" applyBorder="1" applyAlignment="1">
      <alignment horizontal="center" vertical="center"/>
    </xf>
    <xf numFmtId="1" fontId="0" fillId="2" borderId="78" xfId="0" applyNumberFormat="1" applyFill="1" applyBorder="1" applyAlignment="1">
      <alignment horizontal="center" vertical="center"/>
    </xf>
    <xf numFmtId="0" fontId="0" fillId="2" borderId="78" xfId="0" applyFill="1" applyBorder="1"/>
    <xf numFmtId="0" fontId="0" fillId="2" borderId="78" xfId="0" applyFill="1" applyBorder="1" applyAlignment="1">
      <alignment horizontal="justify" vertical="center" wrapText="1"/>
    </xf>
    <xf numFmtId="0" fontId="0" fillId="2" borderId="78" xfId="0" applyFill="1" applyBorder="1" applyAlignment="1">
      <alignment vertical="center"/>
    </xf>
    <xf numFmtId="0" fontId="0" fillId="2" borderId="78" xfId="0" applyFill="1" applyBorder="1" applyAlignment="1">
      <alignment vertical="center" wrapText="1"/>
    </xf>
    <xf numFmtId="16" fontId="0" fillId="2" borderId="78" xfId="0" applyNumberFormat="1" applyFill="1" applyBorder="1" applyAlignment="1">
      <alignment horizontal="right" vertical="center" wrapText="1"/>
    </xf>
    <xf numFmtId="0" fontId="0" fillId="2" borderId="78" xfId="0" applyFill="1" applyBorder="1" applyAlignment="1">
      <alignment horizontal="center" vertical="center" wrapText="1"/>
    </xf>
    <xf numFmtId="1" fontId="0" fillId="2" borderId="78" xfId="0" applyNumberFormat="1" applyFill="1" applyBorder="1" applyAlignment="1">
      <alignment horizontal="left" vertical="center" wrapText="1"/>
    </xf>
    <xf numFmtId="1" fontId="0" fillId="2" borderId="78" xfId="0" applyNumberFormat="1" applyFill="1" applyBorder="1" applyAlignment="1">
      <alignment horizontal="center" vertical="center" wrapText="1"/>
    </xf>
    <xf numFmtId="0" fontId="0" fillId="2" borderId="0" xfId="0" applyFill="1" applyAlignment="1">
      <alignment horizontal="center" vertical="center"/>
    </xf>
    <xf numFmtId="9" fontId="32" fillId="0" borderId="5" xfId="1" applyFont="1" applyFill="1" applyBorder="1" applyAlignment="1" applyProtection="1">
      <alignment horizontal="center" vertical="center" wrapText="1"/>
      <protection hidden="1"/>
    </xf>
    <xf numFmtId="0" fontId="32" fillId="11" borderId="4" xfId="0" applyFont="1" applyFill="1" applyBorder="1" applyAlignment="1">
      <alignment horizontal="center" vertical="center" textRotation="90" wrapText="1"/>
    </xf>
    <xf numFmtId="0" fontId="32" fillId="11" borderId="4" xfId="0" applyFont="1" applyFill="1" applyBorder="1" applyAlignment="1">
      <alignment horizontal="center" vertical="center" textRotation="90"/>
    </xf>
    <xf numFmtId="0" fontId="31" fillId="2" borderId="2" xfId="0" applyFont="1" applyFill="1" applyBorder="1" applyAlignment="1" applyProtection="1">
      <alignment horizontal="center" vertical="center" wrapText="1"/>
      <protection hidden="1"/>
    </xf>
    <xf numFmtId="0" fontId="31" fillId="2" borderId="2" xfId="0" applyFont="1" applyFill="1" applyBorder="1" applyAlignment="1" applyProtection="1">
      <alignment horizontal="justify" vertical="center" wrapText="1"/>
      <protection hidden="1"/>
    </xf>
    <xf numFmtId="14" fontId="31" fillId="2" borderId="2" xfId="1" applyNumberFormat="1" applyFont="1" applyFill="1" applyBorder="1" applyAlignment="1" applyProtection="1">
      <alignment vertical="center" wrapText="1"/>
      <protection hidden="1"/>
    </xf>
    <xf numFmtId="0" fontId="31" fillId="0" borderId="2" xfId="0" applyFont="1" applyBorder="1" applyAlignment="1" applyProtection="1">
      <alignment horizontal="center" vertical="center" wrapText="1"/>
      <protection locked="0"/>
    </xf>
    <xf numFmtId="0" fontId="31" fillId="2" borderId="2" xfId="0" applyFont="1" applyFill="1" applyBorder="1" applyAlignment="1" applyProtection="1">
      <alignment horizontal="center" vertical="center" wrapText="1"/>
      <protection locked="0"/>
    </xf>
    <xf numFmtId="0" fontId="19" fillId="0" borderId="2" xfId="0" applyFont="1" applyBorder="1" applyAlignment="1" applyProtection="1">
      <alignment horizontal="center" vertical="center" wrapText="1"/>
      <protection hidden="1"/>
    </xf>
    <xf numFmtId="0" fontId="31" fillId="0" borderId="2" xfId="0" applyFont="1" applyBorder="1" applyAlignment="1">
      <alignment horizontal="center" vertical="center"/>
    </xf>
    <xf numFmtId="0" fontId="31" fillId="39" borderId="2" xfId="0" applyFont="1" applyFill="1" applyBorder="1" applyAlignment="1" applyProtection="1">
      <alignment horizontal="center" vertical="center" wrapText="1"/>
      <protection hidden="1"/>
    </xf>
    <xf numFmtId="0" fontId="31" fillId="30" borderId="2" xfId="0" applyFont="1" applyFill="1" applyBorder="1" applyAlignment="1" applyProtection="1">
      <alignment horizontal="center" vertical="center" wrapText="1"/>
      <protection hidden="1"/>
    </xf>
    <xf numFmtId="14" fontId="31" fillId="2" borderId="2" xfId="1" applyNumberFormat="1" applyFont="1" applyFill="1" applyBorder="1" applyAlignment="1" applyProtection="1">
      <alignment horizontal="center" vertical="center" wrapText="1"/>
      <protection hidden="1"/>
    </xf>
    <xf numFmtId="14" fontId="36" fillId="2" borderId="2" xfId="0" applyNumberFormat="1" applyFont="1" applyFill="1" applyBorder="1" applyAlignment="1" applyProtection="1">
      <alignment horizontal="justify" vertical="center" wrapText="1"/>
      <protection hidden="1"/>
    </xf>
    <xf numFmtId="0" fontId="31" fillId="0" borderId="2" xfId="0" applyFont="1" applyBorder="1" applyAlignment="1" applyProtection="1">
      <alignment horizontal="justify" vertical="center" wrapText="1"/>
      <protection hidden="1"/>
    </xf>
    <xf numFmtId="0" fontId="31" fillId="0" borderId="2" xfId="0" applyFont="1" applyBorder="1" applyAlignment="1" applyProtection="1">
      <alignment horizontal="center" vertical="top" textRotation="90" wrapText="1"/>
      <protection locked="0"/>
    </xf>
    <xf numFmtId="0" fontId="31" fillId="2" borderId="2" xfId="0" applyFont="1" applyFill="1" applyBorder="1" applyAlignment="1">
      <alignment horizontal="center" vertical="top" textRotation="90" wrapText="1"/>
    </xf>
    <xf numFmtId="0" fontId="31" fillId="0" borderId="2" xfId="0" applyFont="1" applyBorder="1" applyAlignment="1" applyProtection="1">
      <alignment horizontal="center" vertical="center" textRotation="90"/>
      <protection locked="0"/>
    </xf>
    <xf numFmtId="9" fontId="31" fillId="0" borderId="2" xfId="1" applyFont="1" applyBorder="1" applyAlignment="1" applyProtection="1">
      <alignment horizontal="center" vertical="center"/>
      <protection hidden="1"/>
    </xf>
    <xf numFmtId="9" fontId="31" fillId="0" borderId="2" xfId="0" applyNumberFormat="1" applyFont="1" applyBorder="1" applyAlignment="1" applyProtection="1">
      <alignment horizontal="center" vertical="center"/>
      <protection hidden="1"/>
    </xf>
    <xf numFmtId="0" fontId="31" fillId="0" borderId="2" xfId="0" applyFont="1" applyBorder="1" applyAlignment="1" applyProtection="1">
      <alignment horizontal="justify" vertical="center" wrapText="1"/>
      <protection locked="0"/>
    </xf>
    <xf numFmtId="0" fontId="31" fillId="0" borderId="2" xfId="0" applyFont="1" applyBorder="1" applyAlignment="1" applyProtection="1">
      <alignment horizontal="justify" vertical="center"/>
      <protection locked="0"/>
    </xf>
    <xf numFmtId="0" fontId="31" fillId="2" borderId="2" xfId="0" applyFont="1" applyFill="1" applyBorder="1" applyAlignment="1" applyProtection="1">
      <alignment vertical="center"/>
      <protection hidden="1"/>
    </xf>
    <xf numFmtId="0" fontId="36" fillId="30" borderId="2" xfId="0" applyFont="1" applyFill="1" applyBorder="1" applyAlignment="1" applyProtection="1">
      <alignment horizontal="center" vertical="center" wrapText="1"/>
      <protection hidden="1"/>
    </xf>
    <xf numFmtId="0" fontId="31" fillId="2" borderId="2" xfId="0" applyFont="1" applyFill="1" applyBorder="1" applyAlignment="1" applyProtection="1">
      <alignment horizontal="justify" vertical="top" wrapText="1"/>
      <protection locked="0"/>
    </xf>
    <xf numFmtId="0" fontId="19" fillId="0" borderId="2" xfId="0" applyFont="1" applyBorder="1" applyAlignment="1" applyProtection="1">
      <alignment horizontal="left" vertical="center" wrapText="1"/>
      <protection hidden="1"/>
    </xf>
    <xf numFmtId="1" fontId="19" fillId="2" borderId="2" xfId="0" applyNumberFormat="1" applyFont="1" applyFill="1" applyBorder="1" applyAlignment="1" applyProtection="1">
      <alignment horizontal="center"/>
      <protection hidden="1"/>
    </xf>
    <xf numFmtId="0" fontId="31" fillId="0" borderId="2" xfId="0" applyFont="1" applyBorder="1" applyAlignment="1" applyProtection="1">
      <alignment horizontal="center" vertical="center" textRotation="90" wrapText="1"/>
      <protection locked="0"/>
    </xf>
    <xf numFmtId="0" fontId="31" fillId="2" borderId="2" xfId="0" applyFont="1" applyFill="1" applyBorder="1" applyAlignment="1">
      <alignment horizontal="center" vertical="top"/>
    </xf>
    <xf numFmtId="0" fontId="31" fillId="2" borderId="2" xfId="0" applyFont="1" applyFill="1" applyBorder="1" applyAlignment="1" applyProtection="1">
      <alignment horizontal="center" vertical="top" textRotation="90"/>
      <protection locked="0"/>
    </xf>
    <xf numFmtId="9" fontId="31" fillId="2" borderId="2" xfId="1" applyFont="1" applyFill="1" applyBorder="1" applyAlignment="1" applyProtection="1">
      <alignment horizontal="center" vertical="top"/>
      <protection hidden="1"/>
    </xf>
    <xf numFmtId="9" fontId="31" fillId="2" borderId="2" xfId="0" applyNumberFormat="1" applyFont="1" applyFill="1" applyBorder="1" applyAlignment="1" applyProtection="1">
      <alignment horizontal="center" vertical="top"/>
      <protection hidden="1"/>
    </xf>
    <xf numFmtId="0" fontId="31" fillId="2" borderId="2" xfId="0" applyFont="1" applyFill="1" applyBorder="1" applyAlignment="1" applyProtection="1">
      <alignment horizontal="center" vertical="top" textRotation="90" wrapText="1"/>
      <protection locked="0"/>
    </xf>
    <xf numFmtId="0" fontId="31" fillId="2" borderId="2" xfId="0" applyFont="1" applyFill="1" applyBorder="1" applyAlignment="1" applyProtection="1">
      <alignment horizontal="justify" vertical="top"/>
      <protection locked="0"/>
    </xf>
    <xf numFmtId="0" fontId="31" fillId="2" borderId="2" xfId="0" applyFont="1" applyFill="1" applyBorder="1" applyAlignment="1">
      <alignment horizontal="center" vertical="center" wrapText="1"/>
    </xf>
    <xf numFmtId="0" fontId="24" fillId="0" borderId="2" xfId="0" applyFont="1" applyBorder="1" applyAlignment="1" applyProtection="1">
      <alignment horizontal="center" vertical="top" textRotation="90"/>
      <protection locked="0"/>
    </xf>
    <xf numFmtId="9" fontId="24" fillId="0" borderId="2" xfId="1" applyFont="1" applyBorder="1" applyAlignment="1" applyProtection="1">
      <alignment horizontal="center" vertical="top"/>
      <protection hidden="1"/>
    </xf>
    <xf numFmtId="9" fontId="24" fillId="0" borderId="2" xfId="0" applyNumberFormat="1" applyFont="1" applyBorder="1" applyAlignment="1" applyProtection="1">
      <alignment horizontal="center" vertical="top"/>
      <protection hidden="1"/>
    </xf>
    <xf numFmtId="0" fontId="53" fillId="0" borderId="2" xfId="0" applyFont="1" applyBorder="1" applyAlignment="1" applyProtection="1">
      <alignment horizontal="center" vertical="top" textRotation="90"/>
      <protection locked="0"/>
    </xf>
    <xf numFmtId="9" fontId="24" fillId="2" borderId="2" xfId="0" applyNumberFormat="1" applyFont="1" applyFill="1" applyBorder="1" applyAlignment="1">
      <alignment horizontal="center"/>
    </xf>
    <xf numFmtId="0" fontId="24" fillId="0" borderId="2" xfId="0" applyFont="1" applyBorder="1" applyAlignment="1" applyProtection="1">
      <alignment horizontal="justify" vertical="top" wrapText="1"/>
      <protection locked="0"/>
    </xf>
    <xf numFmtId="9" fontId="26" fillId="2" borderId="0" xfId="0" applyNumberFormat="1" applyFont="1" applyFill="1"/>
    <xf numFmtId="9" fontId="19" fillId="0" borderId="2" xfId="1" applyFont="1" applyFill="1" applyBorder="1" applyAlignment="1" applyProtection="1">
      <alignment vertical="center" wrapText="1"/>
      <protection hidden="1"/>
    </xf>
    <xf numFmtId="0" fontId="31" fillId="0" borderId="2" xfId="0" applyFont="1" applyBorder="1" applyAlignment="1" applyProtection="1">
      <alignment vertical="center" wrapText="1"/>
      <protection locked="0"/>
    </xf>
    <xf numFmtId="0" fontId="31" fillId="0" borderId="2" xfId="0" applyFont="1" applyBorder="1" applyAlignment="1" applyProtection="1">
      <alignment vertical="top" wrapText="1"/>
      <protection locked="0"/>
    </xf>
    <xf numFmtId="0" fontId="19" fillId="0" borderId="2" xfId="0" applyFont="1" applyBorder="1" applyAlignment="1" applyProtection="1">
      <alignment horizontal="center" vertical="center"/>
      <protection hidden="1"/>
    </xf>
    <xf numFmtId="0" fontId="19" fillId="0" borderId="2" xfId="0" applyFont="1" applyBorder="1" applyAlignment="1" applyProtection="1">
      <alignment vertical="center" wrapText="1"/>
      <protection hidden="1"/>
    </xf>
    <xf numFmtId="166" fontId="31" fillId="2" borderId="2" xfId="1" applyNumberFormat="1" applyFont="1" applyFill="1" applyBorder="1" applyAlignment="1" applyProtection="1">
      <alignment vertical="center" wrapText="1"/>
      <protection hidden="1"/>
    </xf>
    <xf numFmtId="166" fontId="31" fillId="2" borderId="2" xfId="0" applyNumberFormat="1" applyFont="1" applyFill="1" applyBorder="1" applyAlignment="1" applyProtection="1">
      <alignment horizontal="justify" vertical="top" wrapText="1"/>
      <protection locked="0"/>
    </xf>
    <xf numFmtId="166" fontId="31" fillId="39" borderId="2" xfId="0" applyNumberFormat="1" applyFont="1" applyFill="1" applyBorder="1" applyAlignment="1" applyProtection="1">
      <alignment horizontal="center" vertical="center" wrapText="1"/>
      <protection hidden="1"/>
    </xf>
    <xf numFmtId="166" fontId="31" fillId="30" borderId="2" xfId="0" applyNumberFormat="1" applyFont="1" applyFill="1" applyBorder="1" applyAlignment="1" applyProtection="1">
      <alignment horizontal="center" vertical="center" wrapText="1"/>
      <protection hidden="1"/>
    </xf>
    <xf numFmtId="166" fontId="31" fillId="0" borderId="2" xfId="1" applyNumberFormat="1" applyFont="1" applyFill="1" applyBorder="1" applyAlignment="1" applyProtection="1">
      <alignment vertical="center" wrapText="1"/>
      <protection hidden="1"/>
    </xf>
    <xf numFmtId="166" fontId="31" fillId="2" borderId="2" xfId="1" applyNumberFormat="1" applyFont="1" applyFill="1" applyBorder="1" applyAlignment="1" applyProtection="1">
      <alignment horizontal="center" vertical="center" wrapText="1"/>
      <protection hidden="1"/>
    </xf>
    <xf numFmtId="166" fontId="31" fillId="0" borderId="2" xfId="1" applyNumberFormat="1" applyFont="1" applyFill="1" applyBorder="1" applyAlignment="1" applyProtection="1">
      <alignment horizontal="center" vertical="center" wrapText="1"/>
      <protection hidden="1"/>
    </xf>
    <xf numFmtId="166" fontId="36" fillId="2" borderId="2" xfId="0" applyNumberFormat="1" applyFont="1" applyFill="1" applyBorder="1" applyAlignment="1" applyProtection="1">
      <alignment horizontal="center" vertical="center" wrapText="1"/>
      <protection hidden="1"/>
    </xf>
    <xf numFmtId="166" fontId="31" fillId="0" borderId="2" xfId="0" applyNumberFormat="1" applyFont="1" applyBorder="1" applyAlignment="1" applyProtection="1">
      <alignment horizontal="center" vertical="center" wrapText="1"/>
      <protection locked="0"/>
    </xf>
    <xf numFmtId="166" fontId="36" fillId="30" borderId="2" xfId="0" applyNumberFormat="1" applyFont="1" applyFill="1" applyBorder="1" applyAlignment="1" applyProtection="1">
      <alignment horizontal="center" vertical="center" wrapText="1"/>
      <protection hidden="1"/>
    </xf>
    <xf numFmtId="166" fontId="31" fillId="0" borderId="2" xfId="1" applyNumberFormat="1" applyFont="1" applyFill="1" applyBorder="1" applyAlignment="1" applyProtection="1">
      <alignment horizontal="left" vertical="center" wrapText="1"/>
      <protection hidden="1"/>
    </xf>
    <xf numFmtId="166" fontId="19" fillId="0" borderId="2" xfId="0" applyNumberFormat="1" applyFont="1" applyBorder="1" applyAlignment="1" applyProtection="1">
      <alignment horizontal="center" vertical="center" wrapText="1"/>
      <protection hidden="1"/>
    </xf>
    <xf numFmtId="166" fontId="19" fillId="0" borderId="2" xfId="1" applyNumberFormat="1" applyFont="1" applyFill="1" applyBorder="1" applyAlignment="1" applyProtection="1">
      <alignment vertical="center" wrapText="1"/>
      <protection hidden="1"/>
    </xf>
    <xf numFmtId="0" fontId="32" fillId="11" borderId="4" xfId="0" applyFont="1" applyFill="1" applyBorder="1" applyAlignment="1">
      <alignment vertical="center" textRotation="90" wrapText="1"/>
    </xf>
    <xf numFmtId="17" fontId="32" fillId="18" borderId="79" xfId="0" applyNumberFormat="1" applyFont="1" applyFill="1" applyBorder="1" applyAlignment="1" applyProtection="1">
      <alignment horizontal="center" vertical="center" wrapText="1"/>
      <protection hidden="1"/>
    </xf>
    <xf numFmtId="17" fontId="32" fillId="18" borderId="74" xfId="0" applyNumberFormat="1" applyFont="1" applyFill="1" applyBorder="1" applyAlignment="1" applyProtection="1">
      <alignment horizontal="center" vertical="center" wrapText="1"/>
      <protection hidden="1"/>
    </xf>
    <xf numFmtId="41" fontId="32" fillId="18" borderId="74" xfId="5" applyFont="1" applyFill="1" applyBorder="1" applyAlignment="1" applyProtection="1">
      <alignment horizontal="center" vertical="center" wrapText="1"/>
      <protection hidden="1"/>
    </xf>
    <xf numFmtId="41" fontId="32" fillId="18" borderId="80" xfId="5" applyFont="1" applyFill="1" applyBorder="1" applyAlignment="1" applyProtection="1">
      <alignment horizontal="center" vertical="center" wrapText="1"/>
      <protection hidden="1"/>
    </xf>
    <xf numFmtId="17" fontId="32" fillId="19" borderId="79" xfId="0" applyNumberFormat="1" applyFont="1" applyFill="1" applyBorder="1" applyAlignment="1" applyProtection="1">
      <alignment horizontal="center" vertical="center" wrapText="1"/>
      <protection hidden="1"/>
    </xf>
    <xf numFmtId="17" fontId="32" fillId="19" borderId="74" xfId="0" applyNumberFormat="1" applyFont="1" applyFill="1" applyBorder="1" applyAlignment="1" applyProtection="1">
      <alignment horizontal="center" vertical="center" wrapText="1"/>
      <protection hidden="1"/>
    </xf>
    <xf numFmtId="41" fontId="32" fillId="19" borderId="74" xfId="5" applyFont="1" applyFill="1" applyBorder="1" applyAlignment="1" applyProtection="1">
      <alignment horizontal="center" vertical="center" wrapText="1"/>
      <protection hidden="1"/>
    </xf>
    <xf numFmtId="41" fontId="32" fillId="19" borderId="80" xfId="5" applyFont="1" applyFill="1" applyBorder="1" applyAlignment="1" applyProtection="1">
      <alignment horizontal="center" vertical="center" wrapText="1"/>
      <protection hidden="1"/>
    </xf>
    <xf numFmtId="17" fontId="32" fillId="20" borderId="79" xfId="0" applyNumberFormat="1" applyFont="1" applyFill="1" applyBorder="1" applyAlignment="1" applyProtection="1">
      <alignment horizontal="center" vertical="center" wrapText="1"/>
      <protection hidden="1"/>
    </xf>
    <xf numFmtId="17" fontId="32" fillId="20" borderId="74" xfId="0" applyNumberFormat="1" applyFont="1" applyFill="1" applyBorder="1" applyAlignment="1" applyProtection="1">
      <alignment horizontal="center" vertical="center" wrapText="1"/>
      <protection hidden="1"/>
    </xf>
    <xf numFmtId="41" fontId="32" fillId="20" borderId="74" xfId="5" applyFont="1" applyFill="1" applyBorder="1" applyAlignment="1" applyProtection="1">
      <alignment horizontal="center" vertical="center" wrapText="1"/>
      <protection hidden="1"/>
    </xf>
    <xf numFmtId="41" fontId="32" fillId="20" borderId="80" xfId="5" applyFont="1" applyFill="1" applyBorder="1" applyAlignment="1" applyProtection="1">
      <alignment horizontal="center" vertical="center" wrapText="1"/>
      <protection hidden="1"/>
    </xf>
    <xf numFmtId="41" fontId="31" fillId="0" borderId="5" xfId="5" applyFont="1" applyFill="1" applyBorder="1" applyAlignment="1" applyProtection="1">
      <alignment vertical="center" wrapText="1"/>
      <protection hidden="1"/>
    </xf>
    <xf numFmtId="0" fontId="19" fillId="0" borderId="2" xfId="0" applyFont="1" applyBorder="1" applyAlignment="1" applyProtection="1">
      <alignment horizontal="center" vertical="center" wrapText="1"/>
      <protection locked="0"/>
    </xf>
    <xf numFmtId="9" fontId="31" fillId="0" borderId="2" xfId="1" applyFont="1" applyFill="1" applyBorder="1" applyAlignment="1" applyProtection="1">
      <alignment horizontal="center" vertical="top"/>
      <protection hidden="1"/>
    </xf>
    <xf numFmtId="9" fontId="31" fillId="0" borderId="2" xfId="0" applyNumberFormat="1" applyFont="1" applyBorder="1" applyAlignment="1">
      <alignment horizontal="center"/>
    </xf>
    <xf numFmtId="0" fontId="31" fillId="0" borderId="2" xfId="0" applyFont="1" applyBorder="1" applyAlignment="1">
      <alignment horizontal="center" vertical="top" textRotation="90" wrapText="1"/>
    </xf>
    <xf numFmtId="9" fontId="32" fillId="0" borderId="4" xfId="1" applyFont="1" applyFill="1" applyBorder="1" applyAlignment="1" applyProtection="1">
      <alignment horizontal="center" vertical="center" wrapText="1"/>
      <protection hidden="1"/>
    </xf>
    <xf numFmtId="0" fontId="31" fillId="0" borderId="0" xfId="0" applyFont="1"/>
    <xf numFmtId="9" fontId="31" fillId="0" borderId="5" xfId="1" applyFont="1" applyFill="1" applyBorder="1" applyAlignment="1" applyProtection="1">
      <alignment vertical="center" wrapText="1"/>
      <protection hidden="1"/>
    </xf>
    <xf numFmtId="9" fontId="31" fillId="0" borderId="5" xfId="5" applyNumberFormat="1" applyFont="1" applyFill="1" applyBorder="1" applyAlignment="1" applyProtection="1">
      <alignment horizontal="center" vertical="center" wrapText="1"/>
      <protection hidden="1"/>
    </xf>
    <xf numFmtId="0" fontId="31" fillId="0" borderId="5" xfId="0" applyFont="1" applyBorder="1" applyProtection="1">
      <protection hidden="1"/>
    </xf>
    <xf numFmtId="0" fontId="31" fillId="0" borderId="2" xfId="0" applyFont="1" applyBorder="1" applyProtection="1">
      <protection hidden="1"/>
    </xf>
    <xf numFmtId="14" fontId="31" fillId="0" borderId="2" xfId="1" applyNumberFormat="1" applyFont="1" applyFill="1" applyBorder="1" applyAlignment="1" applyProtection="1">
      <alignment vertical="center" wrapText="1"/>
      <protection hidden="1"/>
    </xf>
    <xf numFmtId="9" fontId="31" fillId="0" borderId="4" xfId="1" applyFont="1" applyFill="1" applyBorder="1" applyAlignment="1" applyProtection="1">
      <alignment vertical="center" wrapText="1"/>
      <protection hidden="1"/>
    </xf>
    <xf numFmtId="9" fontId="31" fillId="0" borderId="8" xfId="1" applyFont="1" applyFill="1" applyBorder="1" applyAlignment="1" applyProtection="1">
      <alignment vertical="center" wrapText="1"/>
      <protection hidden="1"/>
    </xf>
    <xf numFmtId="9" fontId="32" fillId="0" borderId="4" xfId="1" applyFont="1" applyFill="1" applyBorder="1" applyAlignment="1" applyProtection="1">
      <alignment vertical="center" wrapText="1"/>
      <protection hidden="1"/>
    </xf>
    <xf numFmtId="9" fontId="32" fillId="0" borderId="8" xfId="1" applyFont="1" applyFill="1" applyBorder="1" applyAlignment="1" applyProtection="1">
      <alignment vertical="center" wrapText="1"/>
      <protection hidden="1"/>
    </xf>
    <xf numFmtId="9" fontId="32" fillId="0" borderId="5" xfId="1" applyFont="1" applyFill="1" applyBorder="1" applyAlignment="1" applyProtection="1">
      <alignment vertical="center" wrapText="1"/>
      <protection hidden="1"/>
    </xf>
    <xf numFmtId="0" fontId="19" fillId="0" borderId="2" xfId="0" applyFont="1" applyBorder="1" applyAlignment="1" applyProtection="1">
      <alignment horizontal="justify" vertical="center" wrapText="1"/>
      <protection hidden="1"/>
    </xf>
    <xf numFmtId="0" fontId="19" fillId="0" borderId="2" xfId="0" applyFont="1" applyBorder="1" applyAlignment="1" applyProtection="1">
      <alignment horizontal="center" vertical="top" textRotation="90"/>
      <protection locked="0"/>
    </xf>
    <xf numFmtId="9" fontId="19" fillId="0" borderId="2" xfId="1" applyFont="1" applyFill="1" applyBorder="1" applyAlignment="1" applyProtection="1">
      <alignment horizontal="center" vertical="top"/>
      <protection hidden="1"/>
    </xf>
    <xf numFmtId="9" fontId="19" fillId="0" borderId="2" xfId="0" applyNumberFormat="1" applyFont="1" applyBorder="1" applyAlignment="1" applyProtection="1">
      <alignment horizontal="center" vertical="top"/>
      <protection hidden="1"/>
    </xf>
    <xf numFmtId="9" fontId="19" fillId="0" borderId="2" xfId="0" applyNumberFormat="1" applyFont="1" applyBorder="1" applyAlignment="1">
      <alignment horizontal="center"/>
    </xf>
    <xf numFmtId="0" fontId="19" fillId="0" borderId="2" xfId="0" applyFont="1" applyBorder="1" applyAlignment="1" applyProtection="1">
      <alignment horizontal="justify" vertical="top" wrapText="1"/>
      <protection locked="0"/>
    </xf>
    <xf numFmtId="0" fontId="19" fillId="0" borderId="2" xfId="0" applyFont="1" applyBorder="1" applyAlignment="1" applyProtection="1">
      <alignment horizontal="center" vertical="top" textRotation="90" wrapText="1"/>
      <protection locked="0"/>
    </xf>
    <xf numFmtId="0" fontId="19" fillId="0" borderId="2" xfId="0" applyFont="1" applyBorder="1" applyAlignment="1">
      <alignment horizontal="center" vertical="top" textRotation="90" wrapText="1"/>
    </xf>
    <xf numFmtId="14" fontId="19" fillId="0" borderId="2" xfId="1" applyNumberFormat="1" applyFont="1" applyFill="1" applyBorder="1" applyAlignment="1" applyProtection="1">
      <alignment vertical="center" wrapText="1"/>
      <protection hidden="1"/>
    </xf>
    <xf numFmtId="14" fontId="19" fillId="0" borderId="2" xfId="0" applyNumberFormat="1" applyFont="1" applyBorder="1" applyAlignment="1" applyProtection="1">
      <alignment vertical="center" wrapText="1"/>
      <protection hidden="1"/>
    </xf>
    <xf numFmtId="9" fontId="21" fillId="0" borderId="2" xfId="1" applyFont="1" applyFill="1" applyBorder="1" applyAlignment="1" applyProtection="1">
      <alignment vertical="center" wrapText="1"/>
      <protection hidden="1"/>
    </xf>
    <xf numFmtId="14" fontId="19" fillId="0" borderId="2" xfId="1" applyNumberFormat="1" applyFont="1" applyFill="1" applyBorder="1" applyAlignment="1" applyProtection="1">
      <alignment horizontal="center" vertical="center" wrapText="1"/>
      <protection hidden="1"/>
    </xf>
    <xf numFmtId="0" fontId="31" fillId="0" borderId="4" xfId="0" applyFont="1" applyBorder="1" applyAlignment="1" applyProtection="1">
      <alignment horizontal="justify" vertical="top" wrapText="1"/>
      <protection locked="0"/>
    </xf>
    <xf numFmtId="9" fontId="19" fillId="0" borderId="4" xfId="1" applyFont="1" applyFill="1" applyBorder="1" applyAlignment="1" applyProtection="1">
      <alignment vertical="center" wrapText="1"/>
      <protection hidden="1"/>
    </xf>
    <xf numFmtId="9" fontId="32" fillId="2" borderId="2" xfId="1" applyFont="1" applyFill="1" applyBorder="1" applyAlignment="1" applyProtection="1">
      <alignment vertical="center" wrapText="1"/>
      <protection hidden="1"/>
    </xf>
    <xf numFmtId="0" fontId="31" fillId="2" borderId="2" xfId="0" applyFont="1" applyFill="1" applyBorder="1" applyAlignment="1" applyProtection="1">
      <alignment horizontal="center" vertical="center"/>
      <protection hidden="1"/>
    </xf>
    <xf numFmtId="0" fontId="48" fillId="2" borderId="0" xfId="0" applyFont="1" applyFill="1" applyAlignment="1">
      <alignment horizontal="center"/>
    </xf>
    <xf numFmtId="0" fontId="50" fillId="2" borderId="0" xfId="0" applyFont="1" applyFill="1" applyAlignment="1">
      <alignment horizontal="left" wrapText="1"/>
    </xf>
    <xf numFmtId="0" fontId="50" fillId="2" borderId="0" xfId="0" applyFont="1" applyFill="1" applyAlignment="1">
      <alignment horizontal="left"/>
    </xf>
    <xf numFmtId="0" fontId="19" fillId="2" borderId="12" xfId="2" applyFill="1" applyBorder="1" applyAlignment="1">
      <alignment horizontal="left" vertical="top" wrapText="1"/>
    </xf>
    <xf numFmtId="0" fontId="19" fillId="2" borderId="0" xfId="2" applyFill="1" applyAlignment="1">
      <alignment horizontal="left" vertical="top" wrapText="1"/>
    </xf>
    <xf numFmtId="0" fontId="19" fillId="2" borderId="13" xfId="2" applyFill="1" applyBorder="1" applyAlignment="1">
      <alignment horizontal="left" vertical="top" wrapText="1"/>
    </xf>
    <xf numFmtId="0" fontId="21" fillId="9" borderId="32" xfId="2" applyFont="1" applyFill="1" applyBorder="1" applyAlignment="1">
      <alignment horizontal="center" vertical="center" wrapText="1"/>
    </xf>
    <xf numFmtId="0" fontId="21" fillId="9" borderId="33" xfId="2" applyFont="1" applyFill="1" applyBorder="1" applyAlignment="1">
      <alignment horizontal="center" vertical="center" wrapText="1"/>
    </xf>
    <xf numFmtId="0" fontId="21" fillId="9" borderId="34" xfId="2" applyFont="1" applyFill="1" applyBorder="1" applyAlignment="1">
      <alignment horizontal="center" vertical="center" wrapText="1"/>
    </xf>
    <xf numFmtId="0" fontId="35" fillId="2" borderId="35" xfId="2" quotePrefix="1" applyFont="1" applyFill="1" applyBorder="1" applyAlignment="1">
      <alignment horizontal="justify" vertical="center" wrapText="1"/>
    </xf>
    <xf numFmtId="0" fontId="35" fillId="2" borderId="36" xfId="2" quotePrefix="1" applyFont="1" applyFill="1" applyBorder="1" applyAlignment="1">
      <alignment horizontal="justify" vertical="center" wrapText="1"/>
    </xf>
    <xf numFmtId="0" fontId="35" fillId="2" borderId="37" xfId="2" quotePrefix="1" applyFont="1" applyFill="1" applyBorder="1" applyAlignment="1">
      <alignment horizontal="justify" vertical="center" wrapText="1"/>
    </xf>
    <xf numFmtId="0" fontId="19" fillId="2" borderId="38" xfId="2" quotePrefix="1" applyFill="1" applyBorder="1" applyAlignment="1">
      <alignment horizontal="justify" vertical="center" wrapText="1"/>
    </xf>
    <xf numFmtId="0" fontId="19" fillId="2" borderId="39" xfId="2" quotePrefix="1" applyFill="1" applyBorder="1" applyAlignment="1">
      <alignment horizontal="justify" vertical="center" wrapText="1"/>
    </xf>
    <xf numFmtId="0" fontId="19" fillId="2" borderId="40" xfId="2" quotePrefix="1" applyFill="1" applyBorder="1" applyAlignment="1">
      <alignment horizontal="justify" vertical="center" wrapText="1"/>
    </xf>
    <xf numFmtId="0" fontId="19" fillId="0" borderId="12" xfId="2" quotePrefix="1" applyBorder="1" applyAlignment="1">
      <alignment horizontal="justify" vertical="top" wrapText="1"/>
    </xf>
    <xf numFmtId="0" fontId="19" fillId="0" borderId="0" xfId="2" quotePrefix="1" applyAlignment="1">
      <alignment horizontal="justify" vertical="top" wrapText="1"/>
    </xf>
    <xf numFmtId="0" fontId="19" fillId="0" borderId="13" xfId="2" quotePrefix="1" applyBorder="1" applyAlignment="1">
      <alignment horizontal="justify" vertical="top" wrapText="1"/>
    </xf>
    <xf numFmtId="0" fontId="19" fillId="0" borderId="38" xfId="2" quotePrefix="1" applyBorder="1" applyAlignment="1">
      <alignment horizontal="justify" vertical="center" wrapText="1"/>
    </xf>
    <xf numFmtId="0" fontId="19" fillId="0" borderId="39" xfId="2" quotePrefix="1" applyBorder="1" applyAlignment="1">
      <alignment horizontal="justify" vertical="center" wrapText="1"/>
    </xf>
    <xf numFmtId="0" fontId="19" fillId="0" borderId="40" xfId="2" quotePrefix="1" applyBorder="1" applyAlignment="1">
      <alignment horizontal="justify" vertical="center" wrapText="1"/>
    </xf>
    <xf numFmtId="9" fontId="31" fillId="0" borderId="2" xfId="1" applyFont="1" applyFill="1" applyBorder="1" applyAlignment="1" applyProtection="1">
      <alignment horizontal="center" vertical="center" wrapText="1"/>
    </xf>
    <xf numFmtId="9" fontId="31" fillId="2" borderId="2" xfId="0" applyNumberFormat="1" applyFont="1" applyFill="1" applyBorder="1" applyAlignment="1">
      <alignment horizontal="center" vertical="center"/>
    </xf>
    <xf numFmtId="0" fontId="31" fillId="2" borderId="2" xfId="0" applyFont="1" applyFill="1" applyBorder="1" applyAlignment="1">
      <alignment horizontal="center" vertical="center"/>
    </xf>
    <xf numFmtId="9" fontId="31" fillId="0" borderId="4" xfId="1" applyFont="1" applyFill="1" applyBorder="1" applyAlignment="1" applyProtection="1">
      <alignment horizontal="center" vertical="center" wrapText="1"/>
      <protection hidden="1"/>
    </xf>
    <xf numFmtId="9" fontId="31" fillId="0" borderId="8" xfId="1" applyFont="1" applyFill="1" applyBorder="1" applyAlignment="1" applyProtection="1">
      <alignment horizontal="center" vertical="center" wrapText="1"/>
      <protection hidden="1"/>
    </xf>
    <xf numFmtId="9" fontId="31" fillId="0" borderId="5" xfId="1" applyFont="1" applyFill="1" applyBorder="1" applyAlignment="1" applyProtection="1">
      <alignment horizontal="center" vertical="center" wrapText="1"/>
      <protection hidden="1"/>
    </xf>
    <xf numFmtId="9" fontId="31" fillId="0" borderId="2" xfId="1" applyFont="1" applyFill="1" applyBorder="1" applyAlignment="1" applyProtection="1">
      <alignment horizontal="center" vertical="center" wrapText="1"/>
      <protection hidden="1"/>
    </xf>
    <xf numFmtId="9" fontId="32" fillId="0" borderId="4" xfId="1" applyFont="1" applyFill="1" applyBorder="1" applyAlignment="1" applyProtection="1">
      <alignment horizontal="center" vertical="center" wrapText="1"/>
      <protection hidden="1"/>
    </xf>
    <xf numFmtId="9" fontId="32" fillId="0" borderId="8" xfId="1" applyFont="1" applyFill="1" applyBorder="1" applyAlignment="1" applyProtection="1">
      <alignment horizontal="center" vertical="center" wrapText="1"/>
      <protection hidden="1"/>
    </xf>
    <xf numFmtId="9" fontId="32" fillId="0" borderId="5" xfId="1" applyFont="1" applyFill="1" applyBorder="1" applyAlignment="1" applyProtection="1">
      <alignment horizontal="center" vertical="center" wrapText="1"/>
      <protection hidden="1"/>
    </xf>
    <xf numFmtId="14" fontId="31" fillId="0" borderId="4" xfId="1" applyNumberFormat="1" applyFont="1" applyFill="1" applyBorder="1" applyAlignment="1" applyProtection="1">
      <alignment horizontal="center" vertical="center" wrapText="1"/>
      <protection hidden="1"/>
    </xf>
    <xf numFmtId="14" fontId="31" fillId="0" borderId="8" xfId="1" applyNumberFormat="1" applyFont="1" applyFill="1" applyBorder="1" applyAlignment="1" applyProtection="1">
      <alignment horizontal="center" vertical="center" wrapText="1"/>
      <protection hidden="1"/>
    </xf>
    <xf numFmtId="14" fontId="31" fillId="0" borderId="5" xfId="1" applyNumberFormat="1" applyFont="1" applyFill="1" applyBorder="1" applyAlignment="1" applyProtection="1">
      <alignment horizontal="center" vertical="center" wrapText="1"/>
      <protection hidden="1"/>
    </xf>
    <xf numFmtId="0" fontId="31" fillId="0" borderId="2" xfId="0" applyFont="1" applyBorder="1" applyAlignment="1">
      <alignment horizontal="center" vertical="center"/>
    </xf>
    <xf numFmtId="0" fontId="31" fillId="0" borderId="4" xfId="0" applyFont="1" applyBorder="1" applyAlignment="1" applyProtection="1">
      <alignment horizontal="center" vertical="center" wrapText="1"/>
      <protection locked="0"/>
    </xf>
    <xf numFmtId="0" fontId="31" fillId="0" borderId="8" xfId="0" applyFont="1" applyBorder="1" applyAlignment="1" applyProtection="1">
      <alignment horizontal="center" vertical="center" wrapText="1"/>
      <protection locked="0"/>
    </xf>
    <xf numFmtId="0" fontId="31" fillId="0" borderId="5" xfId="0" applyFont="1" applyBorder="1" applyAlignment="1" applyProtection="1">
      <alignment horizontal="center" vertical="center" wrapText="1"/>
      <protection locked="0"/>
    </xf>
    <xf numFmtId="0" fontId="31" fillId="0" borderId="4" xfId="0" applyFont="1" applyBorder="1" applyAlignment="1">
      <alignment horizontal="center" vertical="center" wrapText="1"/>
    </xf>
    <xf numFmtId="0" fontId="31" fillId="0" borderId="8" xfId="0" applyFont="1" applyBorder="1" applyAlignment="1">
      <alignment horizontal="center" vertical="center" wrapText="1"/>
    </xf>
    <xf numFmtId="0" fontId="31" fillId="0" borderId="5" xfId="0" applyFont="1" applyBorder="1" applyAlignment="1">
      <alignment horizontal="center" vertical="center" wrapText="1"/>
    </xf>
    <xf numFmtId="0" fontId="31" fillId="0" borderId="2" xfId="0" applyFont="1" applyBorder="1" applyAlignment="1" applyProtection="1">
      <alignment horizontal="center" vertical="center" wrapText="1"/>
      <protection hidden="1"/>
    </xf>
    <xf numFmtId="0" fontId="19" fillId="0" borderId="2" xfId="0" applyFont="1" applyBorder="1" applyAlignment="1" applyProtection="1">
      <alignment horizontal="center" vertical="center" wrapText="1"/>
      <protection hidden="1"/>
    </xf>
    <xf numFmtId="0" fontId="31" fillId="0" borderId="2" xfId="0" applyFont="1" applyBorder="1" applyAlignment="1" applyProtection="1">
      <alignment horizontal="center" vertical="center"/>
      <protection hidden="1"/>
    </xf>
    <xf numFmtId="0" fontId="32" fillId="0" borderId="2" xfId="0" applyFont="1" applyBorder="1" applyAlignment="1">
      <alignment horizontal="center" vertical="center" wrapText="1"/>
    </xf>
    <xf numFmtId="9" fontId="31" fillId="0" borderId="4" xfId="0" applyNumberFormat="1" applyFont="1" applyBorder="1" applyAlignment="1">
      <alignment horizontal="center" vertical="center" wrapText="1"/>
    </xf>
    <xf numFmtId="9" fontId="31" fillId="0" borderId="8" xfId="0" applyNumberFormat="1" applyFont="1" applyBorder="1" applyAlignment="1">
      <alignment horizontal="center" vertical="center" wrapText="1"/>
    </xf>
    <xf numFmtId="9" fontId="31" fillId="0" borderId="5" xfId="0" applyNumberFormat="1" applyFont="1" applyBorder="1" applyAlignment="1">
      <alignment horizontal="center" vertical="center" wrapText="1"/>
    </xf>
    <xf numFmtId="9" fontId="31" fillId="2" borderId="2" xfId="0" applyNumberFormat="1" applyFont="1" applyFill="1" applyBorder="1" applyAlignment="1" applyProtection="1">
      <alignment horizontal="center" vertical="center" wrapText="1"/>
      <protection locked="0"/>
    </xf>
    <xf numFmtId="9" fontId="32" fillId="2" borderId="2" xfId="1" applyFont="1" applyFill="1" applyBorder="1" applyAlignment="1" applyProtection="1">
      <alignment horizontal="center" vertical="center" wrapText="1"/>
    </xf>
    <xf numFmtId="9" fontId="32" fillId="0" borderId="4" xfId="1" applyFont="1" applyFill="1" applyBorder="1" applyAlignment="1" applyProtection="1">
      <alignment horizontal="center" vertical="center" wrapText="1"/>
    </xf>
    <xf numFmtId="9" fontId="32" fillId="0" borderId="8" xfId="1" applyFont="1" applyFill="1" applyBorder="1" applyAlignment="1" applyProtection="1">
      <alignment horizontal="center" vertical="center" wrapText="1"/>
    </xf>
    <xf numFmtId="9" fontId="32" fillId="0" borderId="5" xfId="1" applyFont="1" applyFill="1" applyBorder="1" applyAlignment="1" applyProtection="1">
      <alignment horizontal="center" vertical="center" wrapText="1"/>
    </xf>
    <xf numFmtId="0" fontId="32" fillId="0" borderId="4" xfId="0" applyFont="1" applyBorder="1" applyAlignment="1">
      <alignment horizontal="center" vertical="center"/>
    </xf>
    <xf numFmtId="0" fontId="32" fillId="0" borderId="8" xfId="0" applyFont="1" applyBorder="1" applyAlignment="1">
      <alignment horizontal="center" vertical="center"/>
    </xf>
    <xf numFmtId="0" fontId="32" fillId="0" borderId="5" xfId="0" applyFont="1" applyBorder="1" applyAlignment="1">
      <alignment horizontal="center" vertical="center"/>
    </xf>
    <xf numFmtId="0" fontId="31" fillId="0" borderId="2" xfId="0" applyFont="1" applyBorder="1" applyAlignment="1">
      <alignment horizontal="center" vertical="top"/>
    </xf>
    <xf numFmtId="0" fontId="56" fillId="34" borderId="72" xfId="0" applyFont="1" applyFill="1" applyBorder="1" applyAlignment="1" applyProtection="1">
      <alignment horizontal="center" vertical="center"/>
      <protection hidden="1"/>
    </xf>
    <xf numFmtId="0" fontId="56" fillId="34" borderId="0" xfId="0" applyFont="1" applyFill="1" applyAlignment="1" applyProtection="1">
      <alignment horizontal="center" vertical="center"/>
      <protection hidden="1"/>
    </xf>
    <xf numFmtId="0" fontId="56" fillId="34" borderId="73" xfId="0" applyFont="1" applyFill="1" applyBorder="1" applyAlignment="1" applyProtection="1">
      <alignment horizontal="center" vertical="center"/>
      <protection hidden="1"/>
    </xf>
    <xf numFmtId="0" fontId="56" fillId="34" borderId="68" xfId="0" applyFont="1" applyFill="1" applyBorder="1" applyAlignment="1" applyProtection="1">
      <alignment horizontal="center" vertical="center"/>
      <protection hidden="1"/>
    </xf>
    <xf numFmtId="0" fontId="56" fillId="34" borderId="69" xfId="0" applyFont="1" applyFill="1" applyBorder="1" applyAlignment="1" applyProtection="1">
      <alignment horizontal="center" vertical="center"/>
      <protection hidden="1"/>
    </xf>
    <xf numFmtId="0" fontId="56" fillId="34" borderId="70" xfId="0" applyFont="1" applyFill="1" applyBorder="1" applyAlignment="1" applyProtection="1">
      <alignment horizontal="center" vertical="center"/>
      <protection hidden="1"/>
    </xf>
    <xf numFmtId="9" fontId="19" fillId="0" borderId="2" xfId="1" applyFont="1" applyFill="1" applyBorder="1" applyAlignment="1" applyProtection="1">
      <alignment horizontal="center" vertical="center" wrapText="1"/>
      <protection hidden="1"/>
    </xf>
    <xf numFmtId="9" fontId="31" fillId="2" borderId="2" xfId="1" applyFont="1" applyFill="1" applyBorder="1" applyAlignment="1" applyProtection="1">
      <alignment horizontal="center" vertical="center" wrapText="1"/>
      <protection hidden="1"/>
    </xf>
    <xf numFmtId="0" fontId="32" fillId="11" borderId="5" xfId="0" applyFont="1" applyFill="1" applyBorder="1" applyAlignment="1">
      <alignment horizontal="center" vertical="center" wrapText="1"/>
    </xf>
    <xf numFmtId="0" fontId="32" fillId="11" borderId="4" xfId="0" applyFont="1" applyFill="1" applyBorder="1" applyAlignment="1">
      <alignment horizontal="center" vertical="center" wrapText="1"/>
    </xf>
    <xf numFmtId="0" fontId="31" fillId="2" borderId="2" xfId="0" applyFont="1" applyFill="1" applyBorder="1" applyAlignment="1" applyProtection="1">
      <alignment horizontal="center" vertical="top" wrapText="1"/>
      <protection locked="0"/>
    </xf>
    <xf numFmtId="0" fontId="56" fillId="35" borderId="72" xfId="0" applyFont="1" applyFill="1" applyBorder="1" applyAlignment="1" applyProtection="1">
      <alignment horizontal="center" vertical="center"/>
      <protection hidden="1"/>
    </xf>
    <xf numFmtId="0" fontId="56" fillId="35" borderId="0" xfId="0" applyFont="1" applyFill="1" applyAlignment="1" applyProtection="1">
      <alignment horizontal="center" vertical="center"/>
      <protection hidden="1"/>
    </xf>
    <xf numFmtId="0" fontId="56" fillId="35" borderId="73" xfId="0" applyFont="1" applyFill="1" applyBorder="1" applyAlignment="1" applyProtection="1">
      <alignment horizontal="center" vertical="center"/>
      <protection hidden="1"/>
    </xf>
    <xf numFmtId="0" fontId="56" fillId="35" borderId="68" xfId="0" applyFont="1" applyFill="1" applyBorder="1" applyAlignment="1" applyProtection="1">
      <alignment horizontal="center" vertical="center"/>
      <protection hidden="1"/>
    </xf>
    <xf numFmtId="0" fontId="56" fillId="35" borderId="69" xfId="0" applyFont="1" applyFill="1" applyBorder="1" applyAlignment="1" applyProtection="1">
      <alignment horizontal="center" vertical="center"/>
      <protection hidden="1"/>
    </xf>
    <xf numFmtId="0" fontId="56" fillId="35" borderId="70" xfId="0" applyFont="1" applyFill="1" applyBorder="1" applyAlignment="1" applyProtection="1">
      <alignment horizontal="center" vertical="center"/>
      <protection hidden="1"/>
    </xf>
    <xf numFmtId="0" fontId="32" fillId="13" borderId="71" xfId="0" applyFont="1" applyFill="1" applyBorder="1" applyAlignment="1">
      <alignment horizontal="center" vertical="center"/>
    </xf>
    <xf numFmtId="0" fontId="32" fillId="13" borderId="72" xfId="0" applyFont="1" applyFill="1" applyBorder="1" applyAlignment="1">
      <alignment horizontal="center" vertical="center"/>
    </xf>
    <xf numFmtId="0" fontId="62" fillId="11" borderId="72" xfId="0" applyFont="1" applyFill="1" applyBorder="1" applyAlignment="1" applyProtection="1">
      <alignment horizontal="center" vertical="center"/>
      <protection hidden="1"/>
    </xf>
    <xf numFmtId="0" fontId="62" fillId="11" borderId="0" xfId="0" applyFont="1" applyFill="1" applyAlignment="1" applyProtection="1">
      <alignment horizontal="center" vertical="center"/>
      <protection hidden="1"/>
    </xf>
    <xf numFmtId="0" fontId="62" fillId="11" borderId="73" xfId="0" applyFont="1" applyFill="1" applyBorder="1" applyAlignment="1" applyProtection="1">
      <alignment horizontal="center" vertical="center"/>
      <protection hidden="1"/>
    </xf>
    <xf numFmtId="17" fontId="62" fillId="17" borderId="75" xfId="0" applyNumberFormat="1" applyFont="1" applyFill="1" applyBorder="1" applyAlignment="1" applyProtection="1">
      <alignment horizontal="center" vertical="center" wrapText="1"/>
      <protection hidden="1"/>
    </xf>
    <xf numFmtId="17" fontId="62" fillId="17" borderId="76" xfId="0" applyNumberFormat="1" applyFont="1" applyFill="1" applyBorder="1" applyAlignment="1" applyProtection="1">
      <alignment horizontal="center" vertical="center" wrapText="1"/>
      <protection hidden="1"/>
    </xf>
    <xf numFmtId="17" fontId="62" fillId="17" borderId="77" xfId="0" applyNumberFormat="1" applyFont="1" applyFill="1" applyBorder="1" applyAlignment="1" applyProtection="1">
      <alignment horizontal="center" vertical="center" wrapText="1"/>
      <protection hidden="1"/>
    </xf>
    <xf numFmtId="17" fontId="62" fillId="21" borderId="75" xfId="0" applyNumberFormat="1" applyFont="1" applyFill="1" applyBorder="1" applyAlignment="1" applyProtection="1">
      <alignment horizontal="center" vertical="center" wrapText="1"/>
      <protection hidden="1"/>
    </xf>
    <xf numFmtId="17" fontId="62" fillId="21" borderId="76" xfId="0" applyNumberFormat="1" applyFont="1" applyFill="1" applyBorder="1" applyAlignment="1" applyProtection="1">
      <alignment horizontal="center" vertical="center" wrapText="1"/>
      <protection hidden="1"/>
    </xf>
    <xf numFmtId="17" fontId="62" fillId="21" borderId="77" xfId="0" applyNumberFormat="1" applyFont="1" applyFill="1" applyBorder="1" applyAlignment="1" applyProtection="1">
      <alignment horizontal="center" vertical="center" wrapText="1"/>
      <protection hidden="1"/>
    </xf>
    <xf numFmtId="17" fontId="62" fillId="22" borderId="75" xfId="0" applyNumberFormat="1" applyFont="1" applyFill="1" applyBorder="1" applyAlignment="1" applyProtection="1">
      <alignment horizontal="center" vertical="center" wrapText="1"/>
      <protection hidden="1"/>
    </xf>
    <xf numFmtId="17" fontId="62" fillId="22" borderId="76" xfId="0" applyNumberFormat="1" applyFont="1" applyFill="1" applyBorder="1" applyAlignment="1" applyProtection="1">
      <alignment horizontal="center" vertical="center" wrapText="1"/>
      <protection hidden="1"/>
    </xf>
    <xf numFmtId="17" fontId="62" fillId="22" borderId="77" xfId="0" applyNumberFormat="1" applyFont="1" applyFill="1" applyBorder="1" applyAlignment="1" applyProtection="1">
      <alignment horizontal="center" vertical="center" wrapText="1"/>
      <protection hidden="1"/>
    </xf>
    <xf numFmtId="0" fontId="56" fillId="23" borderId="72" xfId="0" applyFont="1" applyFill="1" applyBorder="1" applyAlignment="1" applyProtection="1">
      <alignment horizontal="center" vertical="center"/>
      <protection hidden="1"/>
    </xf>
    <xf numFmtId="0" fontId="56" fillId="23" borderId="0" xfId="0" applyFont="1" applyFill="1" applyAlignment="1" applyProtection="1">
      <alignment horizontal="center" vertical="center"/>
      <protection hidden="1"/>
    </xf>
    <xf numFmtId="0" fontId="56" fillId="23" borderId="73" xfId="0" applyFont="1" applyFill="1" applyBorder="1" applyAlignment="1" applyProtection="1">
      <alignment horizontal="center" vertical="center"/>
      <protection hidden="1"/>
    </xf>
    <xf numFmtId="0" fontId="56" fillId="23" borderId="68" xfId="0" applyFont="1" applyFill="1" applyBorder="1" applyAlignment="1" applyProtection="1">
      <alignment horizontal="center" vertical="center"/>
      <protection hidden="1"/>
    </xf>
    <xf numFmtId="0" fontId="56" fillId="23" borderId="69" xfId="0" applyFont="1" applyFill="1" applyBorder="1" applyAlignment="1" applyProtection="1">
      <alignment horizontal="center" vertical="center"/>
      <protection hidden="1"/>
    </xf>
    <xf numFmtId="0" fontId="56" fillId="23" borderId="70" xfId="0" applyFont="1" applyFill="1" applyBorder="1" applyAlignment="1" applyProtection="1">
      <alignment horizontal="center" vertical="center"/>
      <protection hidden="1"/>
    </xf>
    <xf numFmtId="0" fontId="56" fillId="33" borderId="72" xfId="0" applyFont="1" applyFill="1" applyBorder="1" applyAlignment="1" applyProtection="1">
      <alignment horizontal="center" vertical="center"/>
      <protection hidden="1"/>
    </xf>
    <xf numFmtId="0" fontId="56" fillId="33" borderId="0" xfId="0" applyFont="1" applyFill="1" applyAlignment="1" applyProtection="1">
      <alignment horizontal="center" vertical="center"/>
      <protection hidden="1"/>
    </xf>
    <xf numFmtId="0" fontId="56" fillId="33" borderId="73" xfId="0" applyFont="1" applyFill="1" applyBorder="1" applyAlignment="1" applyProtection="1">
      <alignment horizontal="center" vertical="center"/>
      <protection hidden="1"/>
    </xf>
    <xf numFmtId="0" fontId="56" fillId="33" borderId="68" xfId="0" applyFont="1" applyFill="1" applyBorder="1" applyAlignment="1" applyProtection="1">
      <alignment horizontal="center" vertical="center"/>
      <protection hidden="1"/>
    </xf>
    <xf numFmtId="0" fontId="56" fillId="33" borderId="69" xfId="0" applyFont="1" applyFill="1" applyBorder="1" applyAlignment="1" applyProtection="1">
      <alignment horizontal="center" vertical="center"/>
      <protection hidden="1"/>
    </xf>
    <xf numFmtId="0" fontId="56" fillId="33" borderId="70" xfId="0" applyFont="1" applyFill="1" applyBorder="1" applyAlignment="1" applyProtection="1">
      <alignment horizontal="center" vertical="center"/>
      <protection hidden="1"/>
    </xf>
    <xf numFmtId="0" fontId="56" fillId="25" borderId="72" xfId="0" applyFont="1" applyFill="1" applyBorder="1" applyAlignment="1" applyProtection="1">
      <alignment horizontal="center" vertical="center"/>
      <protection hidden="1"/>
    </xf>
    <xf numFmtId="0" fontId="56" fillId="25" borderId="0" xfId="0" applyFont="1" applyFill="1" applyAlignment="1" applyProtection="1">
      <alignment horizontal="center" vertical="center"/>
      <protection hidden="1"/>
    </xf>
    <xf numFmtId="0" fontId="56" fillId="25" borderId="73" xfId="0" applyFont="1" applyFill="1" applyBorder="1" applyAlignment="1" applyProtection="1">
      <alignment horizontal="center" vertical="center"/>
      <protection hidden="1"/>
    </xf>
    <xf numFmtId="0" fontId="56" fillId="25" borderId="68" xfId="0" applyFont="1" applyFill="1" applyBorder="1" applyAlignment="1" applyProtection="1">
      <alignment horizontal="center" vertical="center"/>
      <protection hidden="1"/>
    </xf>
    <xf numFmtId="0" fontId="56" fillId="25" borderId="69" xfId="0" applyFont="1" applyFill="1" applyBorder="1" applyAlignment="1" applyProtection="1">
      <alignment horizontal="center" vertical="center"/>
      <protection hidden="1"/>
    </xf>
    <xf numFmtId="0" fontId="56" fillId="25" borderId="70" xfId="0" applyFont="1" applyFill="1" applyBorder="1" applyAlignment="1" applyProtection="1">
      <alignment horizontal="center" vertical="center"/>
      <protection hidden="1"/>
    </xf>
    <xf numFmtId="0" fontId="56" fillId="24" borderId="72" xfId="0" applyFont="1" applyFill="1" applyBorder="1" applyAlignment="1" applyProtection="1">
      <alignment horizontal="center" vertical="center"/>
      <protection hidden="1"/>
    </xf>
    <xf numFmtId="0" fontId="56" fillId="24" borderId="0" xfId="0" applyFont="1" applyFill="1" applyAlignment="1" applyProtection="1">
      <alignment horizontal="center" vertical="center"/>
      <protection hidden="1"/>
    </xf>
    <xf numFmtId="0" fontId="56" fillId="24" borderId="73" xfId="0" applyFont="1" applyFill="1" applyBorder="1" applyAlignment="1" applyProtection="1">
      <alignment horizontal="center" vertical="center"/>
      <protection hidden="1"/>
    </xf>
    <xf numFmtId="0" fontId="56" fillId="24" borderId="68" xfId="0" applyFont="1" applyFill="1" applyBorder="1" applyAlignment="1" applyProtection="1">
      <alignment horizontal="center" vertical="center"/>
      <protection hidden="1"/>
    </xf>
    <xf numFmtId="0" fontId="56" fillId="24" borderId="69" xfId="0" applyFont="1" applyFill="1" applyBorder="1" applyAlignment="1" applyProtection="1">
      <alignment horizontal="center" vertical="center"/>
      <protection hidden="1"/>
    </xf>
    <xf numFmtId="0" fontId="56" fillId="24" borderId="70" xfId="0" applyFont="1" applyFill="1" applyBorder="1" applyAlignment="1" applyProtection="1">
      <alignment horizontal="center" vertical="center"/>
      <protection hidden="1"/>
    </xf>
    <xf numFmtId="9" fontId="32" fillId="0" borderId="2" xfId="1" applyFont="1" applyFill="1" applyBorder="1" applyAlignment="1" applyProtection="1">
      <alignment horizontal="center" vertical="center" wrapText="1"/>
    </xf>
    <xf numFmtId="0" fontId="32" fillId="0" borderId="2" xfId="0" applyFont="1" applyBorder="1" applyAlignment="1">
      <alignment horizontal="center" vertical="center"/>
    </xf>
    <xf numFmtId="0" fontId="32" fillId="11" borderId="8" xfId="0" applyFont="1" applyFill="1" applyBorder="1" applyAlignment="1">
      <alignment horizontal="center" vertical="center" wrapText="1"/>
    </xf>
    <xf numFmtId="0" fontId="19" fillId="0" borderId="2" xfId="0" applyFont="1" applyBorder="1" applyAlignment="1" applyProtection="1">
      <alignment horizontal="center" vertical="top" wrapText="1"/>
      <protection hidden="1"/>
    </xf>
    <xf numFmtId="0" fontId="31" fillId="0" borderId="2" xfId="0" applyFont="1" applyBorder="1" applyAlignment="1" applyProtection="1">
      <alignment horizontal="center" vertical="center" wrapText="1"/>
      <protection locked="0"/>
    </xf>
    <xf numFmtId="0" fontId="19" fillId="0" borderId="2" xfId="0" applyFont="1" applyBorder="1" applyAlignment="1" applyProtection="1">
      <alignment horizontal="center" vertical="center" wrapText="1"/>
      <protection locked="0"/>
    </xf>
    <xf numFmtId="0" fontId="31" fillId="0" borderId="2" xfId="0" applyFont="1" applyBorder="1" applyAlignment="1" applyProtection="1">
      <alignment horizontal="center" vertical="center"/>
      <protection locked="0"/>
    </xf>
    <xf numFmtId="9" fontId="31" fillId="0" borderId="2" xfId="0" applyNumberFormat="1" applyFont="1" applyBorder="1" applyAlignment="1">
      <alignment horizontal="center" vertical="center" wrapText="1"/>
    </xf>
    <xf numFmtId="0" fontId="31" fillId="0" borderId="2" xfId="0" applyFont="1" applyBorder="1" applyAlignment="1">
      <alignment horizontal="center" vertical="center" wrapText="1"/>
    </xf>
    <xf numFmtId="0" fontId="24" fillId="0" borderId="2" xfId="0" applyFont="1" applyBorder="1" applyAlignment="1" applyProtection="1">
      <alignment horizontal="center" vertical="center" wrapText="1"/>
      <protection locked="0"/>
    </xf>
    <xf numFmtId="9" fontId="19" fillId="0" borderId="2" xfId="0" applyNumberFormat="1" applyFont="1" applyBorder="1" applyAlignment="1" applyProtection="1">
      <alignment horizontal="center" vertical="center" wrapText="1"/>
      <protection hidden="1"/>
    </xf>
    <xf numFmtId="0" fontId="19" fillId="2" borderId="2" xfId="0" applyFont="1" applyFill="1" applyBorder="1" applyAlignment="1" applyProtection="1">
      <alignment horizontal="center" vertical="center" wrapText="1"/>
      <protection hidden="1"/>
    </xf>
    <xf numFmtId="0" fontId="31" fillId="2" borderId="2" xfId="0" applyFont="1" applyFill="1" applyBorder="1" applyAlignment="1" applyProtection="1">
      <alignment horizontal="center" vertical="top" wrapText="1"/>
      <protection hidden="1"/>
    </xf>
    <xf numFmtId="0" fontId="19" fillId="2" borderId="2" xfId="0" applyFont="1" applyFill="1" applyBorder="1" applyAlignment="1" applyProtection="1">
      <alignment horizontal="center" vertical="top" wrapText="1"/>
      <protection hidden="1"/>
    </xf>
    <xf numFmtId="0" fontId="31" fillId="0" borderId="2" xfId="0" applyFont="1" applyBorder="1" applyAlignment="1" applyProtection="1">
      <alignment horizontal="center" vertical="top" wrapText="1"/>
      <protection locked="0"/>
    </xf>
    <xf numFmtId="0" fontId="31" fillId="0" borderId="2" xfId="0" applyFont="1" applyBorder="1" applyAlignment="1" applyProtection="1">
      <alignment horizontal="center" vertical="top"/>
      <protection locked="0"/>
    </xf>
    <xf numFmtId="0" fontId="31" fillId="0" borderId="2" xfId="0" applyFont="1" applyBorder="1" applyAlignment="1" applyProtection="1">
      <alignment horizontal="center" vertical="top" wrapText="1"/>
      <protection hidden="1"/>
    </xf>
    <xf numFmtId="0" fontId="63" fillId="2" borderId="2" xfId="0" applyFont="1" applyFill="1" applyBorder="1" applyAlignment="1" applyProtection="1">
      <alignment horizontal="center" vertical="center" wrapText="1"/>
      <protection locked="0"/>
    </xf>
    <xf numFmtId="0" fontId="31" fillId="2" borderId="2" xfId="0" applyFont="1" applyFill="1" applyBorder="1" applyAlignment="1" applyProtection="1">
      <alignment horizontal="center" vertical="center" wrapText="1"/>
      <protection hidden="1"/>
    </xf>
    <xf numFmtId="0" fontId="31" fillId="0" borderId="2" xfId="0" applyFont="1" applyBorder="1" applyAlignment="1" applyProtection="1">
      <alignment horizontal="justify" vertical="center" wrapText="1"/>
      <protection hidden="1"/>
    </xf>
    <xf numFmtId="0" fontId="19" fillId="2" borderId="2" xfId="0" applyFont="1" applyFill="1" applyBorder="1" applyAlignment="1">
      <alignment horizontal="center" vertical="center" wrapText="1"/>
    </xf>
    <xf numFmtId="0" fontId="31" fillId="2" borderId="2" xfId="0" applyFont="1" applyFill="1" applyBorder="1" applyAlignment="1">
      <alignment horizontal="center" vertical="top"/>
    </xf>
    <xf numFmtId="0" fontId="31" fillId="2" borderId="2" xfId="0" applyFont="1" applyFill="1" applyBorder="1" applyAlignment="1" applyProtection="1">
      <alignment horizontal="center" vertical="center" wrapText="1"/>
      <protection locked="0"/>
    </xf>
    <xf numFmtId="0" fontId="31" fillId="2" borderId="2" xfId="0" applyFont="1" applyFill="1" applyBorder="1" applyAlignment="1" applyProtection="1">
      <alignment horizontal="center" vertical="center"/>
      <protection locked="0"/>
    </xf>
    <xf numFmtId="0" fontId="31" fillId="2" borderId="2" xfId="0" applyFont="1" applyFill="1" applyBorder="1" applyAlignment="1">
      <alignment horizontal="center" vertical="center" wrapText="1"/>
    </xf>
    <xf numFmtId="0" fontId="31" fillId="2" borderId="2" xfId="0" applyFont="1" applyFill="1" applyBorder="1" applyAlignment="1" applyProtection="1">
      <alignment horizontal="left" vertical="center" wrapText="1"/>
      <protection hidden="1"/>
    </xf>
    <xf numFmtId="9" fontId="31" fillId="2" borderId="2" xfId="0" applyNumberFormat="1" applyFont="1" applyFill="1" applyBorder="1" applyAlignment="1">
      <alignment horizontal="center" vertical="center" wrapText="1"/>
    </xf>
    <xf numFmtId="0" fontId="32" fillId="11" borderId="4" xfId="0" applyFont="1" applyFill="1" applyBorder="1" applyAlignment="1">
      <alignment horizontal="center" vertical="center" textRotation="90" wrapText="1"/>
    </xf>
    <xf numFmtId="0" fontId="32" fillId="11" borderId="8" xfId="0" applyFont="1" applyFill="1" applyBorder="1" applyAlignment="1">
      <alignment horizontal="center" vertical="center" textRotation="90" wrapText="1"/>
    </xf>
    <xf numFmtId="0" fontId="32" fillId="11" borderId="4" xfId="0" applyFont="1" applyFill="1" applyBorder="1" applyAlignment="1">
      <alignment horizontal="center" vertical="center" textRotation="90"/>
    </xf>
    <xf numFmtId="0" fontId="32" fillId="11" borderId="5" xfId="0" applyFont="1" applyFill="1" applyBorder="1" applyAlignment="1">
      <alignment horizontal="center" vertical="center" textRotation="90"/>
    </xf>
    <xf numFmtId="0" fontId="32" fillId="11" borderId="2" xfId="0" applyFont="1" applyFill="1" applyBorder="1" applyAlignment="1">
      <alignment horizontal="center" vertical="center"/>
    </xf>
    <xf numFmtId="0" fontId="32" fillId="11" borderId="2" xfId="0" applyFont="1" applyFill="1" applyBorder="1" applyAlignment="1">
      <alignment horizontal="center" vertical="center" wrapText="1"/>
    </xf>
    <xf numFmtId="0" fontId="32" fillId="11" borderId="5" xfId="0" applyFont="1" applyFill="1" applyBorder="1" applyAlignment="1">
      <alignment horizontal="center" vertical="center"/>
    </xf>
    <xf numFmtId="0" fontId="32" fillId="11" borderId="2" xfId="0" applyFont="1" applyFill="1" applyBorder="1" applyAlignment="1">
      <alignment horizontal="center" vertical="center" textRotation="90" wrapText="1"/>
    </xf>
    <xf numFmtId="0" fontId="32" fillId="11" borderId="6" xfId="0" applyFont="1" applyFill="1" applyBorder="1" applyAlignment="1">
      <alignment horizontal="center" vertical="center"/>
    </xf>
    <xf numFmtId="0" fontId="32" fillId="11" borderId="10" xfId="0" applyFont="1" applyFill="1" applyBorder="1" applyAlignment="1">
      <alignment horizontal="center" vertical="center"/>
    </xf>
    <xf numFmtId="0" fontId="32" fillId="11" borderId="7" xfId="0" applyFont="1" applyFill="1" applyBorder="1" applyAlignment="1">
      <alignment horizontal="center" vertical="center"/>
    </xf>
    <xf numFmtId="0" fontId="32" fillId="11" borderId="9" xfId="0" applyFont="1" applyFill="1" applyBorder="1" applyAlignment="1">
      <alignment horizontal="center" vertical="center" wrapText="1"/>
    </xf>
    <xf numFmtId="0" fontId="32" fillId="11" borderId="3" xfId="0" applyFont="1" applyFill="1" applyBorder="1" applyAlignment="1">
      <alignment horizontal="center" vertical="center"/>
    </xf>
    <xf numFmtId="0" fontId="32" fillId="11" borderId="9" xfId="0" applyFont="1" applyFill="1" applyBorder="1" applyAlignment="1">
      <alignment horizontal="center" vertical="center"/>
    </xf>
    <xf numFmtId="0" fontId="32" fillId="11" borderId="63" xfId="0" applyFont="1" applyFill="1" applyBorder="1" applyAlignment="1">
      <alignment horizontal="center" vertical="center" wrapText="1"/>
    </xf>
    <xf numFmtId="0" fontId="31" fillId="2" borderId="2" xfId="0" applyFont="1" applyFill="1" applyBorder="1" applyAlignment="1" applyProtection="1">
      <alignment horizontal="center" vertical="top"/>
      <protection locked="0"/>
    </xf>
    <xf numFmtId="9" fontId="31" fillId="2" borderId="4" xfId="0" applyNumberFormat="1" applyFont="1" applyFill="1" applyBorder="1" applyAlignment="1">
      <alignment horizontal="center" vertical="center"/>
    </xf>
    <xf numFmtId="9" fontId="31" fillId="2" borderId="8" xfId="0" applyNumberFormat="1" applyFont="1" applyFill="1" applyBorder="1" applyAlignment="1">
      <alignment horizontal="center" vertical="center"/>
    </xf>
    <xf numFmtId="9" fontId="31" fillId="2" borderId="5" xfId="0" applyNumberFormat="1" applyFont="1" applyFill="1" applyBorder="1" applyAlignment="1">
      <alignment horizontal="center" vertical="center"/>
    </xf>
    <xf numFmtId="0" fontId="32" fillId="11" borderId="2" xfId="0" applyFont="1" applyFill="1" applyBorder="1" applyAlignment="1" applyProtection="1">
      <alignment horizontal="center" vertical="center"/>
      <protection locked="0"/>
    </xf>
    <xf numFmtId="0" fontId="31" fillId="2" borderId="41" xfId="0" applyFont="1" applyFill="1" applyBorder="1" applyAlignment="1">
      <alignment horizontal="center"/>
    </xf>
    <xf numFmtId="0" fontId="31" fillId="2" borderId="44" xfId="0" applyFont="1" applyFill="1" applyBorder="1" applyAlignment="1">
      <alignment horizontal="center"/>
    </xf>
    <xf numFmtId="0" fontId="31" fillId="2" borderId="42" xfId="0" applyFont="1" applyFill="1" applyBorder="1" applyAlignment="1">
      <alignment horizontal="center"/>
    </xf>
    <xf numFmtId="0" fontId="31" fillId="2" borderId="22" xfId="0" applyFont="1" applyFill="1" applyBorder="1" applyAlignment="1">
      <alignment horizontal="center"/>
    </xf>
    <xf numFmtId="0" fontId="31" fillId="2" borderId="45" xfId="0" applyFont="1" applyFill="1" applyBorder="1" applyAlignment="1">
      <alignment horizontal="center"/>
    </xf>
    <xf numFmtId="0" fontId="31" fillId="2" borderId="18" xfId="0" applyFont="1" applyFill="1" applyBorder="1" applyAlignment="1">
      <alignment horizontal="center"/>
    </xf>
    <xf numFmtId="0" fontId="31" fillId="2" borderId="24" xfId="0" applyFont="1" applyFill="1" applyBorder="1" applyAlignment="1">
      <alignment horizontal="center"/>
    </xf>
    <xf numFmtId="0" fontId="31" fillId="2" borderId="46" xfId="0" applyFont="1" applyFill="1" applyBorder="1" applyAlignment="1">
      <alignment horizontal="center"/>
    </xf>
    <xf numFmtId="0" fontId="31" fillId="2" borderId="25" xfId="0" applyFont="1" applyFill="1" applyBorder="1" applyAlignment="1">
      <alignment horizontal="center"/>
    </xf>
    <xf numFmtId="0" fontId="19" fillId="0" borderId="2" xfId="0" applyFont="1" applyBorder="1" applyAlignment="1">
      <alignment horizontal="center" vertical="center" wrapText="1"/>
    </xf>
    <xf numFmtId="0" fontId="19" fillId="0" borderId="2" xfId="0" applyFont="1" applyBorder="1" applyAlignment="1" applyProtection="1">
      <alignment horizontal="center" vertical="center"/>
      <protection hidden="1"/>
    </xf>
    <xf numFmtId="0" fontId="32" fillId="0" borderId="4" xfId="0" applyFont="1" applyBorder="1" applyAlignment="1">
      <alignment horizontal="center" vertical="center" wrapText="1"/>
    </xf>
    <xf numFmtId="0" fontId="32" fillId="0" borderId="8" xfId="0" applyFont="1" applyBorder="1" applyAlignment="1">
      <alignment horizontal="center" vertical="center" wrapText="1"/>
    </xf>
    <xf numFmtId="0" fontId="32" fillId="0" borderId="5" xfId="0" applyFont="1" applyBorder="1" applyAlignment="1">
      <alignment horizontal="center" vertical="center" wrapText="1"/>
    </xf>
    <xf numFmtId="9" fontId="19" fillId="0" borderId="2" xfId="0" applyNumberFormat="1" applyFont="1" applyBorder="1" applyAlignment="1">
      <alignment horizontal="center" vertical="center" wrapText="1"/>
    </xf>
    <xf numFmtId="9" fontId="19" fillId="0" borderId="2" xfId="0" applyNumberFormat="1" applyFont="1" applyBorder="1" applyAlignment="1" applyProtection="1">
      <alignment horizontal="center" vertical="center" wrapText="1"/>
      <protection locked="0"/>
    </xf>
    <xf numFmtId="14" fontId="19" fillId="0" borderId="2" xfId="1" applyNumberFormat="1" applyFont="1" applyFill="1" applyBorder="1" applyAlignment="1" applyProtection="1">
      <alignment horizontal="center" vertical="center" wrapText="1"/>
      <protection hidden="1"/>
    </xf>
    <xf numFmtId="0" fontId="31" fillId="0" borderId="4" xfId="0" applyFont="1" applyBorder="1" applyAlignment="1">
      <alignment horizontal="center" vertical="center"/>
    </xf>
    <xf numFmtId="0" fontId="31" fillId="0" borderId="8" xfId="0" applyFont="1" applyBorder="1" applyAlignment="1">
      <alignment horizontal="center" vertical="center"/>
    </xf>
    <xf numFmtId="0" fontId="31" fillId="0" borderId="5" xfId="0" applyFont="1" applyBorder="1" applyAlignment="1">
      <alignment horizontal="center" vertical="center"/>
    </xf>
    <xf numFmtId="0" fontId="16" fillId="10" borderId="20" xfId="0" applyFont="1" applyFill="1" applyBorder="1" applyAlignment="1">
      <alignment horizontal="center" vertical="center" wrapText="1" readingOrder="1"/>
    </xf>
    <xf numFmtId="0" fontId="16" fillId="10" borderId="21" xfId="0" applyFont="1" applyFill="1" applyBorder="1" applyAlignment="1">
      <alignment horizontal="center" vertical="center" wrapText="1" readingOrder="1"/>
    </xf>
    <xf numFmtId="0" fontId="16" fillId="10" borderId="31" xfId="0" applyFont="1" applyFill="1" applyBorder="1" applyAlignment="1">
      <alignment horizontal="center" vertical="center" wrapText="1" readingOrder="1"/>
    </xf>
    <xf numFmtId="0" fontId="11" fillId="2" borderId="0" xfId="0" applyFont="1" applyFill="1" applyAlignment="1">
      <alignment horizontal="justify" vertical="center" wrapText="1"/>
    </xf>
    <xf numFmtId="0" fontId="13" fillId="10" borderId="28" xfId="0" applyFont="1" applyFill="1" applyBorder="1" applyAlignment="1">
      <alignment horizontal="center" vertical="center" wrapText="1" readingOrder="1"/>
    </xf>
    <xf numFmtId="0" fontId="13" fillId="10" borderId="29" xfId="0" applyFont="1" applyFill="1" applyBorder="1" applyAlignment="1">
      <alignment horizontal="center" vertical="center" wrapText="1" readingOrder="1"/>
    </xf>
    <xf numFmtId="0" fontId="13" fillId="2" borderId="26" xfId="0" applyFont="1" applyFill="1" applyBorder="1" applyAlignment="1">
      <alignment horizontal="center" vertical="center" wrapText="1" readingOrder="1"/>
    </xf>
    <xf numFmtId="0" fontId="13" fillId="2" borderId="22" xfId="0" applyFont="1" applyFill="1" applyBorder="1" applyAlignment="1">
      <alignment horizontal="center" vertical="center" wrapText="1" readingOrder="1"/>
    </xf>
    <xf numFmtId="0" fontId="13" fillId="2" borderId="19" xfId="0" applyFont="1" applyFill="1" applyBorder="1" applyAlignment="1">
      <alignment horizontal="center" vertical="center" wrapText="1" readingOrder="1"/>
    </xf>
    <xf numFmtId="0" fontId="13" fillId="2" borderId="18" xfId="0" applyFont="1" applyFill="1" applyBorder="1" applyAlignment="1">
      <alignment horizontal="center" vertical="center" wrapText="1" readingOrder="1"/>
    </xf>
    <xf numFmtId="0" fontId="13" fillId="14" borderId="22" xfId="0" applyFont="1" applyFill="1" applyBorder="1" applyAlignment="1">
      <alignment horizontal="center" vertical="center" wrapText="1" readingOrder="1"/>
    </xf>
    <xf numFmtId="0" fontId="13" fillId="14" borderId="24" xfId="0" applyFont="1" applyFill="1" applyBorder="1" applyAlignment="1">
      <alignment horizontal="center" vertical="center" wrapText="1" readingOrder="1"/>
    </xf>
    <xf numFmtId="0" fontId="13" fillId="14" borderId="18" xfId="0" applyFont="1" applyFill="1" applyBorder="1" applyAlignment="1">
      <alignment horizontal="center" vertical="center" wrapText="1" readingOrder="1"/>
    </xf>
    <xf numFmtId="0" fontId="13" fillId="14" borderId="25" xfId="0" applyFont="1" applyFill="1" applyBorder="1" applyAlignment="1">
      <alignment horizontal="center" vertical="center" wrapText="1" readingOrder="1"/>
    </xf>
    <xf numFmtId="0" fontId="10" fillId="0" borderId="0" xfId="0" applyFont="1" applyAlignment="1">
      <alignment horizontal="center" vertical="center"/>
    </xf>
    <xf numFmtId="0" fontId="38" fillId="0" borderId="0" xfId="0" applyFont="1" applyAlignment="1">
      <alignment horizontal="center" vertical="center"/>
    </xf>
    <xf numFmtId="0" fontId="58" fillId="2" borderId="0" xfId="0" applyFont="1" applyFill="1" applyAlignment="1">
      <alignment horizontal="center" vertical="center"/>
    </xf>
    <xf numFmtId="0" fontId="59" fillId="2" borderId="0" xfId="0" applyFont="1" applyFill="1" applyAlignment="1">
      <alignment horizontal="center" vertical="center"/>
    </xf>
    <xf numFmtId="0" fontId="59" fillId="2" borderId="0" xfId="0" applyFont="1" applyFill="1" applyAlignment="1">
      <alignment horizontal="center" vertical="center" wrapText="1"/>
    </xf>
    <xf numFmtId="0" fontId="54" fillId="0" borderId="18" xfId="0" applyFont="1" applyBorder="1" applyAlignment="1">
      <alignment horizontal="left" vertical="center" wrapText="1"/>
    </xf>
    <xf numFmtId="0" fontId="64" fillId="2" borderId="0" xfId="0" applyFont="1" applyFill="1"/>
    <xf numFmtId="0" fontId="65" fillId="0" borderId="32" xfId="0" applyFont="1" applyBorder="1" applyAlignment="1">
      <alignment horizontal="left" vertical="center"/>
    </xf>
    <xf numFmtId="0" fontId="65" fillId="0" borderId="34" xfId="0" applyFont="1" applyBorder="1" applyAlignment="1">
      <alignment horizontal="left" vertical="center"/>
    </xf>
    <xf numFmtId="0" fontId="65" fillId="0" borderId="55" xfId="0" applyFont="1" applyBorder="1" applyAlignment="1">
      <alignment horizontal="left" vertical="center"/>
    </xf>
    <xf numFmtId="0" fontId="65" fillId="0" borderId="53" xfId="0" applyFont="1" applyBorder="1" applyAlignment="1">
      <alignment horizontal="left" vertical="center"/>
    </xf>
    <xf numFmtId="0" fontId="65" fillId="0" borderId="56" xfId="0" applyFont="1" applyBorder="1" applyAlignment="1">
      <alignment horizontal="left" vertical="center"/>
    </xf>
    <xf numFmtId="0" fontId="65" fillId="0" borderId="54" xfId="0" applyFont="1" applyBorder="1" applyAlignment="1">
      <alignment horizontal="left" vertical="center"/>
    </xf>
    <xf numFmtId="0" fontId="66" fillId="0" borderId="47" xfId="0" applyFont="1" applyBorder="1" applyAlignment="1">
      <alignment horizontal="center" vertical="center" wrapText="1"/>
    </xf>
    <xf numFmtId="0" fontId="66" fillId="0" borderId="17" xfId="0" applyFont="1" applyBorder="1" applyAlignment="1">
      <alignment horizontal="center" vertical="center" wrapText="1"/>
    </xf>
    <xf numFmtId="0" fontId="66" fillId="0" borderId="43" xfId="0" applyFont="1" applyBorder="1" applyAlignment="1">
      <alignment horizontal="center" vertical="center" wrapText="1"/>
    </xf>
    <xf numFmtId="0" fontId="66" fillId="0" borderId="0" xfId="0" applyFont="1" applyAlignment="1">
      <alignment horizontal="center" vertical="center" wrapText="1"/>
    </xf>
    <xf numFmtId="0" fontId="66" fillId="0" borderId="48" xfId="0" applyFont="1" applyBorder="1" applyAlignment="1">
      <alignment horizontal="center" vertical="center" wrapText="1"/>
    </xf>
    <xf numFmtId="0" fontId="66" fillId="0" borderId="16" xfId="0" applyFont="1" applyBorder="1" applyAlignment="1">
      <alignment horizontal="center" vertical="center" wrapText="1"/>
    </xf>
  </cellXfs>
  <cellStyles count="6">
    <cellStyle name="Millares [0]" xfId="5" builtinId="6"/>
    <cellStyle name="Normal" xfId="0" builtinId="0"/>
    <cellStyle name="Normal - Style1 2" xfId="2" xr:uid="{00000000-0005-0000-0000-000002000000}"/>
    <cellStyle name="Normal 2" xfId="4" xr:uid="{00000000-0005-0000-0000-000003000000}"/>
    <cellStyle name="Normal 2 2" xfId="3" xr:uid="{00000000-0005-0000-0000-000004000000}"/>
    <cellStyle name="Porcentaje" xfId="1" builtinId="5"/>
  </cellStyles>
  <dxfs count="8622">
    <dxf>
      <font>
        <b val="0"/>
        <i val="0"/>
        <strike val="0"/>
        <condense val="0"/>
        <extend val="0"/>
        <outline val="0"/>
        <shadow val="0"/>
        <u val="none"/>
        <vertAlign val="baseline"/>
        <sz val="20"/>
        <color rgb="FFFF0000"/>
        <name val="Calibri"/>
        <scheme val="minor"/>
      </font>
      <fill>
        <patternFill patternType="none">
          <fgColor indexed="64"/>
          <bgColor indexed="65"/>
        </patternFill>
      </fill>
    </dxf>
    <dxf>
      <font>
        <b val="0"/>
        <i val="0"/>
        <strike val="0"/>
        <condense val="0"/>
        <extend val="0"/>
        <outline val="0"/>
        <shadow val="0"/>
        <u val="none"/>
        <vertAlign val="baseline"/>
        <sz val="20"/>
        <color rgb="FFFF0000"/>
        <name val="Calibri"/>
        <scheme val="minor"/>
      </font>
      <fill>
        <patternFill patternType="none">
          <fgColor indexed="64"/>
          <bgColor indexed="65"/>
        </patternFill>
      </fill>
    </dxf>
    <dxf>
      <font>
        <b val="0"/>
        <i val="0"/>
        <strike val="0"/>
        <condense val="0"/>
        <extend val="0"/>
        <outline val="0"/>
        <shadow val="0"/>
        <u val="none"/>
        <vertAlign val="baseline"/>
        <sz val="20"/>
        <color rgb="FFFF0000"/>
        <name val="Calibri"/>
        <scheme val="minor"/>
      </font>
      <fill>
        <patternFill patternType="none">
          <fgColor indexed="64"/>
          <bgColor indexed="65"/>
        </patternFill>
      </fill>
    </dxf>
    <dxf>
      <font>
        <b val="0"/>
        <i val="0"/>
        <strike val="0"/>
        <condense val="0"/>
        <extend val="0"/>
        <outline val="0"/>
        <shadow val="0"/>
        <u val="none"/>
        <vertAlign val="baseline"/>
        <sz val="20"/>
        <color rgb="FFFF0000"/>
        <name val="Arial Narrow"/>
        <scheme val="none"/>
      </font>
      <fill>
        <patternFill patternType="none">
          <fgColor indexed="64"/>
          <bgColor indexed="65"/>
        </patternFill>
      </fill>
      <alignment horizontal="general" vertical="center" textRotation="0" wrapText="0" indent="0" justifyLastLine="0" shrinkToFit="0" readingOrder="0"/>
    </dxf>
    <dxf>
      <font>
        <sz val="20"/>
      </font>
    </dxf>
    <dxf>
      <font>
        <sz val="20"/>
      </font>
    </dxf>
    <dxf>
      <font>
        <sz val="20"/>
      </font>
    </dxf>
    <dxf>
      <font>
        <sz val="20"/>
      </font>
    </dxf>
    <dxf>
      <font>
        <sz val="20"/>
      </font>
    </dxf>
    <dxf>
      <font>
        <sz val="20"/>
      </font>
    </dxf>
    <dxf>
      <font>
        <sz val="10"/>
      </font>
    </dxf>
    <dxf>
      <font>
        <sz val="10"/>
      </font>
    </dxf>
    <dxf>
      <font>
        <sz val="10"/>
      </font>
    </dxf>
    <dxf>
      <font>
        <sz val="10"/>
      </font>
    </dxf>
    <dxf>
      <font>
        <sz val="10"/>
      </font>
    </dxf>
    <dxf>
      <font>
        <sz val="10"/>
      </font>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ill>
        <patternFill>
          <bgColor rgb="FF92D050"/>
        </patternFill>
      </fill>
    </dxf>
    <dxf>
      <fill>
        <patternFill>
          <bgColor rgb="FFFFFF00"/>
        </patternFill>
      </fill>
    </dxf>
    <dxf>
      <fill>
        <patternFill>
          <bgColor theme="9" tint="-0.24994659260841701"/>
        </patternFill>
      </fill>
    </dxf>
    <dxf>
      <fill>
        <patternFill>
          <bgColor rgb="FFC0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ill>
        <patternFill>
          <bgColor rgb="FF92D050"/>
        </patternFill>
      </fill>
    </dxf>
    <dxf>
      <fill>
        <patternFill>
          <bgColor rgb="FFFFFF00"/>
        </patternFill>
      </fill>
    </dxf>
    <dxf>
      <fill>
        <patternFill>
          <bgColor theme="9" tint="-0.24994659260841701"/>
        </patternFill>
      </fill>
    </dxf>
    <dxf>
      <fill>
        <patternFill>
          <bgColor rgb="FFC0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ill>
        <patternFill>
          <bgColor rgb="FF92D050"/>
        </patternFill>
      </fill>
    </dxf>
    <dxf>
      <fill>
        <patternFill>
          <bgColor rgb="FFFFFF00"/>
        </patternFill>
      </fill>
    </dxf>
    <dxf>
      <fill>
        <patternFill>
          <bgColor theme="9" tint="-0.24994659260841701"/>
        </patternFill>
      </fill>
    </dxf>
    <dxf>
      <fill>
        <patternFill>
          <bgColor rgb="FFC0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ill>
        <patternFill>
          <bgColor rgb="FF92D050"/>
        </patternFill>
      </fill>
    </dxf>
    <dxf>
      <fill>
        <patternFill>
          <bgColor rgb="FFFFFF00"/>
        </patternFill>
      </fill>
    </dxf>
    <dxf>
      <fill>
        <patternFill>
          <bgColor theme="9" tint="-0.24994659260841701"/>
        </patternFill>
      </fill>
    </dxf>
    <dxf>
      <fill>
        <patternFill>
          <bgColor rgb="FFC0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rgb="FF9C0006"/>
      </font>
      <fill>
        <patternFill>
          <bgColor rgb="FFFFC7CE"/>
        </patternFill>
      </fill>
    </dxf>
    <dxf>
      <font>
        <color rgb="FF006100"/>
      </font>
      <fill>
        <patternFill>
          <bgColor rgb="FFC6EFCE"/>
        </patternFill>
      </fill>
    </dxf>
    <dxf>
      <font>
        <color rgb="FF9C5700"/>
      </font>
      <fill>
        <patternFill>
          <bgColor rgb="FFFFEB9C"/>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ill>
        <patternFill>
          <bgColor rgb="FF92D050"/>
        </patternFill>
      </fill>
    </dxf>
    <dxf>
      <fill>
        <patternFill>
          <bgColor rgb="FFFFFF00"/>
        </patternFill>
      </fill>
    </dxf>
    <dxf>
      <fill>
        <patternFill>
          <bgColor theme="9" tint="-0.24994659260841701"/>
        </patternFill>
      </fill>
    </dxf>
    <dxf>
      <fill>
        <patternFill>
          <bgColor rgb="FFC0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ill>
        <patternFill>
          <bgColor rgb="FF92D050"/>
        </patternFill>
      </fill>
    </dxf>
    <dxf>
      <fill>
        <patternFill>
          <bgColor rgb="FFFFFF00"/>
        </patternFill>
      </fill>
    </dxf>
    <dxf>
      <fill>
        <patternFill>
          <bgColor theme="9" tint="-0.24994659260841701"/>
        </patternFill>
      </fill>
    </dxf>
    <dxf>
      <fill>
        <patternFill>
          <bgColor rgb="FFC0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ill>
        <patternFill>
          <bgColor rgb="FF92D050"/>
        </patternFill>
      </fill>
    </dxf>
    <dxf>
      <fill>
        <patternFill>
          <bgColor rgb="FFFFFF00"/>
        </patternFill>
      </fill>
    </dxf>
    <dxf>
      <fill>
        <patternFill>
          <bgColor theme="9" tint="-0.24994659260841701"/>
        </patternFill>
      </fill>
    </dxf>
    <dxf>
      <fill>
        <patternFill>
          <bgColor rgb="FFC0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ill>
        <patternFill>
          <bgColor rgb="FF92D050"/>
        </patternFill>
      </fill>
    </dxf>
    <dxf>
      <fill>
        <patternFill>
          <bgColor rgb="FFFFFF00"/>
        </patternFill>
      </fill>
    </dxf>
    <dxf>
      <fill>
        <patternFill>
          <bgColor theme="9" tint="-0.24994659260841701"/>
        </patternFill>
      </fill>
    </dxf>
    <dxf>
      <fill>
        <patternFill>
          <bgColor rgb="FFC0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ill>
        <patternFill>
          <bgColor rgb="FF92D050"/>
        </patternFill>
      </fill>
    </dxf>
    <dxf>
      <fill>
        <patternFill>
          <bgColor rgb="FFFFFF00"/>
        </patternFill>
      </fill>
    </dxf>
    <dxf>
      <fill>
        <patternFill>
          <bgColor theme="9" tint="-0.24994659260841701"/>
        </patternFill>
      </fill>
    </dxf>
    <dxf>
      <fill>
        <patternFill>
          <bgColor rgb="FFC0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ill>
        <patternFill>
          <bgColor rgb="FF92D050"/>
        </patternFill>
      </fill>
    </dxf>
    <dxf>
      <fill>
        <patternFill>
          <bgColor rgb="FFFFFF00"/>
        </patternFill>
      </fill>
    </dxf>
    <dxf>
      <fill>
        <patternFill>
          <bgColor theme="9" tint="-0.24994659260841701"/>
        </patternFill>
      </fill>
    </dxf>
    <dxf>
      <fill>
        <patternFill>
          <bgColor rgb="FFC0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ill>
        <patternFill>
          <bgColor rgb="FF92D050"/>
        </patternFill>
      </fill>
    </dxf>
    <dxf>
      <fill>
        <patternFill>
          <bgColor rgb="FFFFFF00"/>
        </patternFill>
      </fill>
    </dxf>
    <dxf>
      <fill>
        <patternFill>
          <bgColor theme="9" tint="-0.24994659260841701"/>
        </patternFill>
      </fill>
    </dxf>
    <dxf>
      <fill>
        <patternFill>
          <bgColor rgb="FFC0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ill>
        <patternFill>
          <bgColor rgb="FF92D050"/>
        </patternFill>
      </fill>
    </dxf>
    <dxf>
      <fill>
        <patternFill>
          <bgColor rgb="FFFFFF00"/>
        </patternFill>
      </fill>
    </dxf>
    <dxf>
      <fill>
        <patternFill>
          <bgColor theme="9" tint="-0.24994659260841701"/>
        </patternFill>
      </fill>
    </dxf>
    <dxf>
      <fill>
        <patternFill>
          <bgColor rgb="FFC0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ill>
        <patternFill>
          <bgColor rgb="FF92D050"/>
        </patternFill>
      </fill>
    </dxf>
    <dxf>
      <fill>
        <patternFill>
          <bgColor rgb="FFFFFF00"/>
        </patternFill>
      </fill>
    </dxf>
    <dxf>
      <fill>
        <patternFill>
          <bgColor theme="9" tint="-0.24994659260841701"/>
        </patternFill>
      </fill>
    </dxf>
    <dxf>
      <fill>
        <patternFill>
          <bgColor rgb="FFC0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ill>
        <patternFill>
          <bgColor rgb="FF92D050"/>
        </patternFill>
      </fill>
    </dxf>
    <dxf>
      <fill>
        <patternFill>
          <bgColor rgb="FFFFFF00"/>
        </patternFill>
      </fill>
    </dxf>
    <dxf>
      <fill>
        <patternFill>
          <bgColor theme="9" tint="-0.24994659260841701"/>
        </patternFill>
      </fill>
    </dxf>
    <dxf>
      <fill>
        <patternFill>
          <bgColor rgb="FFC0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ill>
        <patternFill>
          <bgColor rgb="FF92D050"/>
        </patternFill>
      </fill>
    </dxf>
    <dxf>
      <fill>
        <patternFill>
          <bgColor rgb="FFFFFF00"/>
        </patternFill>
      </fill>
    </dxf>
    <dxf>
      <fill>
        <patternFill>
          <bgColor theme="9" tint="-0.24994659260841701"/>
        </patternFill>
      </fill>
    </dxf>
    <dxf>
      <fill>
        <patternFill>
          <bgColor rgb="FFC0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ill>
        <patternFill>
          <bgColor rgb="FF92D050"/>
        </patternFill>
      </fill>
    </dxf>
    <dxf>
      <fill>
        <patternFill>
          <bgColor rgb="FFFFFF00"/>
        </patternFill>
      </fill>
    </dxf>
    <dxf>
      <fill>
        <patternFill>
          <bgColor theme="9" tint="-0.24994659260841701"/>
        </patternFill>
      </fill>
    </dxf>
    <dxf>
      <fill>
        <patternFill>
          <bgColor rgb="FFC0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ill>
        <patternFill>
          <bgColor rgb="FF92D050"/>
        </patternFill>
      </fill>
    </dxf>
    <dxf>
      <fill>
        <patternFill>
          <bgColor rgb="FFFFFF00"/>
        </patternFill>
      </fill>
    </dxf>
    <dxf>
      <fill>
        <patternFill>
          <bgColor theme="9" tint="-0.24994659260841701"/>
        </patternFill>
      </fill>
    </dxf>
    <dxf>
      <fill>
        <patternFill>
          <bgColor rgb="FFC0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ill>
        <patternFill>
          <bgColor rgb="FF92D050"/>
        </patternFill>
      </fill>
    </dxf>
    <dxf>
      <fill>
        <patternFill>
          <bgColor rgb="FFFFFF00"/>
        </patternFill>
      </fill>
    </dxf>
    <dxf>
      <fill>
        <patternFill>
          <bgColor theme="9" tint="-0.24994659260841701"/>
        </patternFill>
      </fill>
    </dxf>
    <dxf>
      <fill>
        <patternFill>
          <bgColor rgb="FFC0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ill>
        <patternFill>
          <bgColor rgb="FF92D050"/>
        </patternFill>
      </fill>
    </dxf>
    <dxf>
      <fill>
        <patternFill>
          <bgColor rgb="FFFFFF00"/>
        </patternFill>
      </fill>
    </dxf>
    <dxf>
      <fill>
        <patternFill>
          <bgColor theme="9" tint="-0.24994659260841701"/>
        </patternFill>
      </fill>
    </dxf>
    <dxf>
      <fill>
        <patternFill>
          <bgColor rgb="FFC0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ill>
        <patternFill>
          <bgColor rgb="FF92D050"/>
        </patternFill>
      </fill>
    </dxf>
    <dxf>
      <fill>
        <patternFill>
          <bgColor rgb="FFFFFF00"/>
        </patternFill>
      </fill>
    </dxf>
    <dxf>
      <fill>
        <patternFill>
          <bgColor theme="9" tint="-0.24994659260841701"/>
        </patternFill>
      </fill>
    </dxf>
    <dxf>
      <fill>
        <patternFill>
          <bgColor rgb="FFC0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ill>
        <patternFill>
          <bgColor rgb="FF92D050"/>
        </patternFill>
      </fill>
    </dxf>
    <dxf>
      <fill>
        <patternFill>
          <bgColor rgb="FFFFFF00"/>
        </patternFill>
      </fill>
    </dxf>
    <dxf>
      <fill>
        <patternFill>
          <bgColor theme="9" tint="-0.24994659260841701"/>
        </patternFill>
      </fill>
    </dxf>
    <dxf>
      <fill>
        <patternFill>
          <bgColor rgb="FFC0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ill>
        <patternFill>
          <bgColor rgb="FF92D050"/>
        </patternFill>
      </fill>
    </dxf>
    <dxf>
      <fill>
        <patternFill>
          <bgColor rgb="FFFFFF00"/>
        </patternFill>
      </fill>
    </dxf>
    <dxf>
      <fill>
        <patternFill>
          <bgColor theme="9" tint="-0.24994659260841701"/>
        </patternFill>
      </fill>
    </dxf>
    <dxf>
      <fill>
        <patternFill>
          <bgColor rgb="FFC0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ill>
        <patternFill>
          <bgColor rgb="FF92D050"/>
        </patternFill>
      </fill>
    </dxf>
    <dxf>
      <fill>
        <patternFill>
          <bgColor rgb="FFFFFF00"/>
        </patternFill>
      </fill>
    </dxf>
    <dxf>
      <fill>
        <patternFill>
          <bgColor theme="9" tint="-0.24994659260841701"/>
        </patternFill>
      </fill>
    </dxf>
    <dxf>
      <fill>
        <patternFill>
          <bgColor rgb="FFC0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ill>
        <patternFill>
          <bgColor rgb="FF92D050"/>
        </patternFill>
      </fill>
    </dxf>
    <dxf>
      <fill>
        <patternFill>
          <bgColor rgb="FFFFFF00"/>
        </patternFill>
      </fill>
    </dxf>
    <dxf>
      <fill>
        <patternFill>
          <bgColor theme="9" tint="-0.24994659260841701"/>
        </patternFill>
      </fill>
    </dxf>
    <dxf>
      <fill>
        <patternFill>
          <bgColor rgb="FFC0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ill>
        <patternFill>
          <bgColor rgb="FF92D050"/>
        </patternFill>
      </fill>
    </dxf>
    <dxf>
      <fill>
        <patternFill>
          <bgColor rgb="FFFFFF00"/>
        </patternFill>
      </fill>
    </dxf>
    <dxf>
      <fill>
        <patternFill>
          <bgColor theme="9" tint="-0.24994659260841701"/>
        </patternFill>
      </fill>
    </dxf>
    <dxf>
      <fill>
        <patternFill>
          <bgColor rgb="FFC0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ill>
        <patternFill>
          <bgColor rgb="FF92D050"/>
        </patternFill>
      </fill>
    </dxf>
    <dxf>
      <fill>
        <patternFill>
          <bgColor rgb="FFFFFF00"/>
        </patternFill>
      </fill>
    </dxf>
    <dxf>
      <fill>
        <patternFill>
          <bgColor theme="9" tint="-0.24994659260841701"/>
        </patternFill>
      </fill>
    </dxf>
    <dxf>
      <fill>
        <patternFill>
          <bgColor rgb="FFC0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ill>
        <patternFill>
          <bgColor rgb="FF92D050"/>
        </patternFill>
      </fill>
    </dxf>
    <dxf>
      <fill>
        <patternFill>
          <bgColor rgb="FFFFFF00"/>
        </patternFill>
      </fill>
    </dxf>
    <dxf>
      <fill>
        <patternFill>
          <bgColor theme="9" tint="-0.24994659260841701"/>
        </patternFill>
      </fill>
    </dxf>
    <dxf>
      <fill>
        <patternFill>
          <bgColor rgb="FFC0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ill>
        <patternFill>
          <bgColor rgb="FF92D050"/>
        </patternFill>
      </fill>
    </dxf>
    <dxf>
      <fill>
        <patternFill>
          <bgColor rgb="FFFFFF00"/>
        </patternFill>
      </fill>
    </dxf>
    <dxf>
      <fill>
        <patternFill>
          <bgColor theme="9" tint="-0.24994659260841701"/>
        </patternFill>
      </fill>
    </dxf>
    <dxf>
      <fill>
        <patternFill>
          <bgColor rgb="FFC0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ill>
        <patternFill>
          <bgColor rgb="FF92D050"/>
        </patternFill>
      </fill>
    </dxf>
    <dxf>
      <fill>
        <patternFill>
          <bgColor rgb="FFFFFF00"/>
        </patternFill>
      </fill>
    </dxf>
    <dxf>
      <fill>
        <patternFill>
          <bgColor theme="9" tint="-0.24994659260841701"/>
        </patternFill>
      </fill>
    </dxf>
    <dxf>
      <fill>
        <patternFill>
          <bgColor rgb="FFC0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ill>
        <patternFill>
          <bgColor rgb="FF92D050"/>
        </patternFill>
      </fill>
    </dxf>
    <dxf>
      <fill>
        <patternFill>
          <bgColor rgb="FFFFFF00"/>
        </patternFill>
      </fill>
    </dxf>
    <dxf>
      <fill>
        <patternFill>
          <bgColor theme="9" tint="-0.24994659260841701"/>
        </patternFill>
      </fill>
    </dxf>
    <dxf>
      <fill>
        <patternFill>
          <bgColor rgb="FFC0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ill>
        <patternFill>
          <bgColor rgb="FF92D050"/>
        </patternFill>
      </fill>
    </dxf>
    <dxf>
      <fill>
        <patternFill>
          <bgColor rgb="FFFFFF00"/>
        </patternFill>
      </fill>
    </dxf>
    <dxf>
      <fill>
        <patternFill>
          <bgColor theme="9" tint="-0.24994659260841701"/>
        </patternFill>
      </fill>
    </dxf>
    <dxf>
      <fill>
        <patternFill>
          <bgColor rgb="FFC0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ill>
        <patternFill>
          <bgColor rgb="FF92D050"/>
        </patternFill>
      </fill>
    </dxf>
    <dxf>
      <fill>
        <patternFill>
          <bgColor rgb="FFFFFF00"/>
        </patternFill>
      </fill>
    </dxf>
    <dxf>
      <fill>
        <patternFill>
          <bgColor theme="9" tint="-0.24994659260841701"/>
        </patternFill>
      </fill>
    </dxf>
    <dxf>
      <fill>
        <patternFill>
          <bgColor rgb="FFC0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ill>
        <patternFill>
          <bgColor rgb="FF92D050"/>
        </patternFill>
      </fill>
    </dxf>
    <dxf>
      <fill>
        <patternFill>
          <bgColor rgb="FFFFFF00"/>
        </patternFill>
      </fill>
    </dxf>
    <dxf>
      <fill>
        <patternFill>
          <bgColor theme="9" tint="-0.24994659260841701"/>
        </patternFill>
      </fill>
    </dxf>
    <dxf>
      <fill>
        <patternFill>
          <bgColor rgb="FFC0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ill>
        <patternFill>
          <bgColor rgb="FF92D050"/>
        </patternFill>
      </fill>
    </dxf>
    <dxf>
      <fill>
        <patternFill>
          <bgColor rgb="FFFFFF00"/>
        </patternFill>
      </fill>
    </dxf>
    <dxf>
      <fill>
        <patternFill>
          <bgColor theme="9" tint="-0.24994659260841701"/>
        </patternFill>
      </fill>
    </dxf>
    <dxf>
      <fill>
        <patternFill>
          <bgColor rgb="FFC0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ill>
        <patternFill>
          <bgColor rgb="FF92D050"/>
        </patternFill>
      </fill>
    </dxf>
    <dxf>
      <fill>
        <patternFill>
          <bgColor rgb="FFFFFF00"/>
        </patternFill>
      </fill>
    </dxf>
    <dxf>
      <fill>
        <patternFill>
          <bgColor theme="9" tint="-0.24994659260841701"/>
        </patternFill>
      </fill>
    </dxf>
    <dxf>
      <fill>
        <patternFill>
          <bgColor rgb="FFC0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ill>
        <patternFill>
          <bgColor rgb="FF92D050"/>
        </patternFill>
      </fill>
    </dxf>
    <dxf>
      <fill>
        <patternFill>
          <bgColor rgb="FFFFFF00"/>
        </patternFill>
      </fill>
    </dxf>
    <dxf>
      <fill>
        <patternFill>
          <bgColor theme="9" tint="-0.24994659260841701"/>
        </patternFill>
      </fill>
    </dxf>
    <dxf>
      <fill>
        <patternFill>
          <bgColor rgb="FFC0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ill>
        <patternFill>
          <bgColor rgb="FF92D050"/>
        </patternFill>
      </fill>
    </dxf>
    <dxf>
      <fill>
        <patternFill>
          <bgColor rgb="FFFFFF00"/>
        </patternFill>
      </fill>
    </dxf>
    <dxf>
      <fill>
        <patternFill>
          <bgColor theme="9" tint="-0.24994659260841701"/>
        </patternFill>
      </fill>
    </dxf>
    <dxf>
      <fill>
        <patternFill>
          <bgColor rgb="FFC0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s>
  <tableStyles count="0" defaultTableStyle="TableStyleMedium2" defaultPivotStyle="PivotStyleLight16"/>
  <colors>
    <mruColors>
      <color rgb="FFFF9900"/>
      <color rgb="FFFFFF66"/>
      <color rgb="FFFFCC00"/>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3" Type="http://schemas.openxmlformats.org/officeDocument/2006/relationships/externalLink" Target="externalLinks/externalLink2.xml"/><Relationship Id="rId18" Type="http://schemas.openxmlformats.org/officeDocument/2006/relationships/externalLink" Target="externalLinks/externalLink7.xml"/><Relationship Id="rId26" Type="http://schemas.openxmlformats.org/officeDocument/2006/relationships/externalLink" Target="externalLinks/externalLink15.xml"/><Relationship Id="rId3" Type="http://schemas.openxmlformats.org/officeDocument/2006/relationships/worksheet" Target="worksheets/sheet3.xml"/><Relationship Id="rId21" Type="http://schemas.openxmlformats.org/officeDocument/2006/relationships/externalLink" Target="externalLinks/externalLink10.xml"/><Relationship Id="rId34" Type="http://schemas.openxmlformats.org/officeDocument/2006/relationships/calcChain" Target="calcChain.xml"/><Relationship Id="rId7" Type="http://schemas.openxmlformats.org/officeDocument/2006/relationships/worksheet" Target="worksheets/sheet7.xml"/><Relationship Id="rId12" Type="http://schemas.openxmlformats.org/officeDocument/2006/relationships/externalLink" Target="externalLinks/externalLink1.xml"/><Relationship Id="rId17" Type="http://schemas.openxmlformats.org/officeDocument/2006/relationships/externalLink" Target="externalLinks/externalLink6.xml"/><Relationship Id="rId25" Type="http://schemas.openxmlformats.org/officeDocument/2006/relationships/externalLink" Target="externalLinks/externalLink14.xml"/><Relationship Id="rId33" Type="http://schemas.openxmlformats.org/officeDocument/2006/relationships/sheetMetadata" Target="metadata.xml"/><Relationship Id="rId2" Type="http://schemas.openxmlformats.org/officeDocument/2006/relationships/worksheet" Target="worksheets/sheet2.xml"/><Relationship Id="rId16" Type="http://schemas.openxmlformats.org/officeDocument/2006/relationships/externalLink" Target="externalLinks/externalLink5.xml"/><Relationship Id="rId20" Type="http://schemas.openxmlformats.org/officeDocument/2006/relationships/externalLink" Target="externalLinks/externalLink9.xml"/><Relationship Id="rId29" Type="http://schemas.openxmlformats.org/officeDocument/2006/relationships/pivotCacheDefinition" Target="pivotCache/pivotCacheDefinition1.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externalLink" Target="externalLinks/externalLink13.xml"/><Relationship Id="rId32" Type="http://schemas.openxmlformats.org/officeDocument/2006/relationships/sharedStrings" Target="sharedStrings.xml"/><Relationship Id="rId5" Type="http://schemas.openxmlformats.org/officeDocument/2006/relationships/worksheet" Target="worksheets/sheet5.xml"/><Relationship Id="rId15" Type="http://schemas.openxmlformats.org/officeDocument/2006/relationships/externalLink" Target="externalLinks/externalLink4.xml"/><Relationship Id="rId23" Type="http://schemas.openxmlformats.org/officeDocument/2006/relationships/externalLink" Target="externalLinks/externalLink12.xml"/><Relationship Id="rId28" Type="http://schemas.openxmlformats.org/officeDocument/2006/relationships/externalLink" Target="externalLinks/externalLink17.xml"/><Relationship Id="rId10" Type="http://schemas.openxmlformats.org/officeDocument/2006/relationships/worksheet" Target="worksheets/sheet10.xml"/><Relationship Id="rId19" Type="http://schemas.openxmlformats.org/officeDocument/2006/relationships/externalLink" Target="externalLinks/externalLink8.xml"/><Relationship Id="rId31" Type="http://schemas.openxmlformats.org/officeDocument/2006/relationships/styles" Target="styles.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externalLink" Target="externalLinks/externalLink3.xml"/><Relationship Id="rId22" Type="http://schemas.openxmlformats.org/officeDocument/2006/relationships/externalLink" Target="externalLinks/externalLink11.xml"/><Relationship Id="rId27" Type="http://schemas.openxmlformats.org/officeDocument/2006/relationships/externalLink" Target="externalLinks/externalLink16.xml"/><Relationship Id="rId30" Type="http://schemas.openxmlformats.org/officeDocument/2006/relationships/theme" Target="theme/theme1.xml"/><Relationship Id="rId8" Type="http://schemas.openxmlformats.org/officeDocument/2006/relationships/worksheet" Target="worksheets/sheet8.xml"/></Relationships>
</file>

<file path=xl/drawings/_rels/drawing1.xml.rels><?xml version="1.0" encoding="UTF-8" standalone="yes"?>
<Relationships xmlns="http://schemas.openxmlformats.org/package/2006/relationships"><Relationship Id="rId8" Type="http://schemas.openxmlformats.org/officeDocument/2006/relationships/image" Target="../media/image8.png"/><Relationship Id="rId3" Type="http://schemas.openxmlformats.org/officeDocument/2006/relationships/image" Target="../media/image3.png"/><Relationship Id="rId7" Type="http://schemas.openxmlformats.org/officeDocument/2006/relationships/image" Target="../media/image7.png"/><Relationship Id="rId2" Type="http://schemas.openxmlformats.org/officeDocument/2006/relationships/image" Target="../media/image2.png"/><Relationship Id="rId1" Type="http://schemas.openxmlformats.org/officeDocument/2006/relationships/image" Target="../media/image1.png"/><Relationship Id="rId6" Type="http://schemas.openxmlformats.org/officeDocument/2006/relationships/image" Target="../media/image6.png"/><Relationship Id="rId11" Type="http://schemas.openxmlformats.org/officeDocument/2006/relationships/image" Target="../media/image11.png"/><Relationship Id="rId5" Type="http://schemas.openxmlformats.org/officeDocument/2006/relationships/image" Target="../media/image5.png"/><Relationship Id="rId10" Type="http://schemas.openxmlformats.org/officeDocument/2006/relationships/image" Target="../media/image10.jpg"/><Relationship Id="rId4" Type="http://schemas.openxmlformats.org/officeDocument/2006/relationships/image" Target="../media/image4.png"/><Relationship Id="rId9" Type="http://schemas.openxmlformats.org/officeDocument/2006/relationships/image" Target="../media/image9.png"/></Relationships>
</file>

<file path=xl/drawings/_rels/drawing2.xml.rels><?xml version="1.0" encoding="UTF-8" standalone="yes"?>
<Relationships xmlns="http://schemas.openxmlformats.org/package/2006/relationships"><Relationship Id="rId1" Type="http://schemas.openxmlformats.org/officeDocument/2006/relationships/image" Target="../media/image12.jpeg"/></Relationships>
</file>

<file path=xl/drawings/_rels/drawing3.xml.rels><?xml version="1.0" encoding="UTF-8" standalone="yes"?>
<Relationships xmlns="http://schemas.openxmlformats.org/package/2006/relationships"><Relationship Id="rId1" Type="http://schemas.openxmlformats.org/officeDocument/2006/relationships/image" Target="../media/image13.jpeg"/></Relationships>
</file>

<file path=xl/drawings/_rels/drawing4.xml.rels><?xml version="1.0" encoding="UTF-8" standalone="yes"?>
<Relationships xmlns="http://schemas.openxmlformats.org/package/2006/relationships"><Relationship Id="rId1" Type="http://schemas.openxmlformats.org/officeDocument/2006/relationships/image" Target="../media/image14.png"/></Relationships>
</file>

<file path=xl/drawings/drawing1.xml><?xml version="1.0" encoding="utf-8"?>
<xdr:wsDr xmlns:xdr="http://schemas.openxmlformats.org/drawingml/2006/spreadsheetDrawing" xmlns:a="http://schemas.openxmlformats.org/drawingml/2006/main">
  <xdr:twoCellAnchor editAs="oneCell">
    <xdr:from>
      <xdr:col>0</xdr:col>
      <xdr:colOff>466726</xdr:colOff>
      <xdr:row>1</xdr:row>
      <xdr:rowOff>114300</xdr:rowOff>
    </xdr:from>
    <xdr:to>
      <xdr:col>0</xdr:col>
      <xdr:colOff>466726</xdr:colOff>
      <xdr:row>7</xdr:row>
      <xdr:rowOff>9525</xdr:rowOff>
    </xdr:to>
    <xdr:pic>
      <xdr:nvPicPr>
        <xdr:cNvPr id="2" name="Imagen 1">
          <a:extLst>
            <a:ext uri="{FF2B5EF4-FFF2-40B4-BE49-F238E27FC236}">
              <a16:creationId xmlns:a16="http://schemas.microsoft.com/office/drawing/2014/main" id="{00000000-0008-0000-0000-000002000000}"/>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466726" y="161925"/>
          <a:ext cx="0" cy="10382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761999</xdr:colOff>
      <xdr:row>0</xdr:row>
      <xdr:rowOff>142875</xdr:rowOff>
    </xdr:from>
    <xdr:to>
      <xdr:col>9</xdr:col>
      <xdr:colOff>495300</xdr:colOff>
      <xdr:row>7</xdr:row>
      <xdr:rowOff>85725</xdr:rowOff>
    </xdr:to>
    <xdr:sp macro="" textlink="">
      <xdr:nvSpPr>
        <xdr:cNvPr id="3" name="Rectángulo redondeado 2">
          <a:extLst>
            <a:ext uri="{FF2B5EF4-FFF2-40B4-BE49-F238E27FC236}">
              <a16:creationId xmlns:a16="http://schemas.microsoft.com/office/drawing/2014/main" id="{00000000-0008-0000-0000-000003000000}"/>
            </a:ext>
          </a:extLst>
        </xdr:cNvPr>
        <xdr:cNvSpPr/>
      </xdr:nvSpPr>
      <xdr:spPr>
        <a:xfrm>
          <a:off x="2285999" y="47625"/>
          <a:ext cx="5067301" cy="1228725"/>
        </a:xfrm>
        <a:prstGeom prst="roundRect">
          <a:avLst/>
        </a:prstGeom>
        <a:solidFill>
          <a:schemeClr val="accent6">
            <a:lumMod val="20000"/>
            <a:lumOff val="80000"/>
          </a:schemeClr>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CO" sz="1800" b="1">
              <a:solidFill>
                <a:schemeClr val="accent6">
                  <a:lumMod val="50000"/>
                </a:schemeClr>
              </a:solidFill>
            </a:rPr>
            <a:t>CAJA DE LA VIVIENDA POPULAR</a:t>
          </a:r>
        </a:p>
        <a:p>
          <a:pPr algn="ctr"/>
          <a:endParaRPr lang="es-CO" sz="500" b="1">
            <a:solidFill>
              <a:schemeClr val="accent6">
                <a:lumMod val="50000"/>
              </a:schemeClr>
            </a:solidFill>
          </a:endParaRPr>
        </a:p>
        <a:p>
          <a:pPr algn="ctr"/>
          <a:r>
            <a:rPr lang="es-CO" sz="1800" b="1">
              <a:solidFill>
                <a:schemeClr val="accent6">
                  <a:lumMod val="50000"/>
                </a:schemeClr>
              </a:solidFill>
            </a:rPr>
            <a:t>MAPA DE RIESGOS DE GESTIÓN XXXX</a:t>
          </a:r>
        </a:p>
      </xdr:txBody>
    </xdr:sp>
    <xdr:clientData/>
  </xdr:twoCellAnchor>
  <xdr:twoCellAnchor>
    <xdr:from>
      <xdr:col>2</xdr:col>
      <xdr:colOff>295276</xdr:colOff>
      <xdr:row>25</xdr:row>
      <xdr:rowOff>161925</xdr:rowOff>
    </xdr:from>
    <xdr:to>
      <xdr:col>10</xdr:col>
      <xdr:colOff>314326</xdr:colOff>
      <xdr:row>30</xdr:row>
      <xdr:rowOff>133351</xdr:rowOff>
    </xdr:to>
    <xdr:sp macro="" textlink="">
      <xdr:nvSpPr>
        <xdr:cNvPr id="4" name="Rectángulo redondeado 3">
          <a:extLst>
            <a:ext uri="{FF2B5EF4-FFF2-40B4-BE49-F238E27FC236}">
              <a16:creationId xmlns:a16="http://schemas.microsoft.com/office/drawing/2014/main" id="{00000000-0008-0000-0000-000004000000}"/>
            </a:ext>
          </a:extLst>
        </xdr:cNvPr>
        <xdr:cNvSpPr/>
      </xdr:nvSpPr>
      <xdr:spPr>
        <a:xfrm>
          <a:off x="1819276" y="4914900"/>
          <a:ext cx="6115050" cy="600076"/>
        </a:xfrm>
        <a:prstGeom prst="roundRect">
          <a:avLst/>
        </a:prstGeom>
        <a:solidFill>
          <a:schemeClr val="accent6">
            <a:lumMod val="20000"/>
            <a:lumOff val="80000"/>
          </a:schemeClr>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1400" b="1">
              <a:solidFill>
                <a:schemeClr val="accent6">
                  <a:lumMod val="50000"/>
                </a:schemeClr>
              </a:solidFill>
            </a:rPr>
            <a:t>Fecha de</a:t>
          </a:r>
          <a:r>
            <a:rPr lang="es-CO" sz="1400" b="1" baseline="0">
              <a:solidFill>
                <a:schemeClr val="accent6">
                  <a:lumMod val="50000"/>
                </a:schemeClr>
              </a:solidFill>
            </a:rPr>
            <a:t> aprobación y publicación en página web: XX XX XXXX</a:t>
          </a:r>
          <a:endParaRPr lang="es-CO" sz="1400" b="1">
            <a:solidFill>
              <a:schemeClr val="accent6">
                <a:lumMod val="50000"/>
              </a:schemeClr>
            </a:solidFill>
          </a:endParaRPr>
        </a:p>
        <a:p>
          <a:pPr algn="ctr"/>
          <a:r>
            <a:rPr lang="es-CO" sz="1400" b="1">
              <a:solidFill>
                <a:schemeClr val="accent6">
                  <a:lumMod val="50000"/>
                </a:schemeClr>
              </a:solidFill>
            </a:rPr>
            <a:t>Fecha actualizaciòn: XX XX XXXX</a:t>
          </a:r>
        </a:p>
      </xdr:txBody>
    </xdr:sp>
    <xdr:clientData/>
  </xdr:twoCellAnchor>
  <xdr:twoCellAnchor>
    <xdr:from>
      <xdr:col>2</xdr:col>
      <xdr:colOff>257175</xdr:colOff>
      <xdr:row>18</xdr:row>
      <xdr:rowOff>95249</xdr:rowOff>
    </xdr:from>
    <xdr:to>
      <xdr:col>10</xdr:col>
      <xdr:colOff>304800</xdr:colOff>
      <xdr:row>25</xdr:row>
      <xdr:rowOff>76201</xdr:rowOff>
    </xdr:to>
    <xdr:sp macro="" textlink="">
      <xdr:nvSpPr>
        <xdr:cNvPr id="5" name="Rectángulo redondeado 4">
          <a:extLst>
            <a:ext uri="{FF2B5EF4-FFF2-40B4-BE49-F238E27FC236}">
              <a16:creationId xmlns:a16="http://schemas.microsoft.com/office/drawing/2014/main" id="{00000000-0008-0000-0000-000005000000}"/>
            </a:ext>
          </a:extLst>
        </xdr:cNvPr>
        <xdr:cNvSpPr/>
      </xdr:nvSpPr>
      <xdr:spPr>
        <a:xfrm>
          <a:off x="1781175" y="3514724"/>
          <a:ext cx="6143625" cy="1314452"/>
        </a:xfrm>
        <a:prstGeom prst="roundRect">
          <a:avLst/>
        </a:prstGeom>
        <a:noFill/>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r>
            <a:rPr lang="es-CO" sz="1400" b="0">
              <a:solidFill>
                <a:schemeClr val="accent6">
                  <a:lumMod val="50000"/>
                </a:schemeClr>
              </a:solidFill>
            </a:rPr>
            <a:t>Metodología</a:t>
          </a:r>
          <a:r>
            <a:rPr lang="es-CO" sz="1400" b="0" baseline="0">
              <a:solidFill>
                <a:schemeClr val="accent6">
                  <a:lumMod val="50000"/>
                </a:schemeClr>
              </a:solidFill>
            </a:rPr>
            <a:t> aplicada:</a:t>
          </a:r>
          <a:endParaRPr lang="es-CO" sz="1400" b="0">
            <a:solidFill>
              <a:schemeClr val="accent6">
                <a:lumMod val="50000"/>
              </a:schemeClr>
            </a:solidFill>
          </a:endParaRPr>
        </a:p>
        <a:p>
          <a:pPr algn="l"/>
          <a:r>
            <a:rPr lang="es-CO" sz="1400" b="1">
              <a:solidFill>
                <a:schemeClr val="accent6">
                  <a:lumMod val="50000"/>
                </a:schemeClr>
              </a:solidFill>
            </a:rPr>
            <a:t>-&gt; DAFP - Guía para la administración del riesgo y el diseño de controles en entidades públicas, v4 de 2018</a:t>
          </a:r>
          <a:r>
            <a:rPr lang="es-CO" sz="1400" b="1" baseline="0">
              <a:solidFill>
                <a:schemeClr val="accent6">
                  <a:lumMod val="50000"/>
                </a:schemeClr>
              </a:solidFill>
            </a:rPr>
            <a:t> (de acuerdo con lo estipulado para los Riesgos de Corrupción en la Guía v5 de 2020);</a:t>
          </a:r>
          <a:r>
            <a:rPr lang="es-CO" sz="1400" b="1">
              <a:solidFill>
                <a:schemeClr val="accent6">
                  <a:lumMod val="50000"/>
                </a:schemeClr>
              </a:solidFill>
            </a:rPr>
            <a:t> y  </a:t>
          </a:r>
        </a:p>
        <a:p>
          <a:pPr algn="l"/>
          <a:r>
            <a:rPr lang="es-CO" sz="1400" b="1">
              <a:solidFill>
                <a:schemeClr val="accent6">
                  <a:lumMod val="50000"/>
                </a:schemeClr>
              </a:solidFill>
            </a:rPr>
            <a:t>-&gt; Política de Administración del Riesgo de la CVP</a:t>
          </a:r>
        </a:p>
      </xdr:txBody>
    </xdr:sp>
    <xdr:clientData/>
  </xdr:twoCellAnchor>
  <xdr:twoCellAnchor editAs="oneCell">
    <xdr:from>
      <xdr:col>2</xdr:col>
      <xdr:colOff>295275</xdr:colOff>
      <xdr:row>29</xdr:row>
      <xdr:rowOff>47625</xdr:rowOff>
    </xdr:from>
    <xdr:to>
      <xdr:col>2</xdr:col>
      <xdr:colOff>295275</xdr:colOff>
      <xdr:row>37</xdr:row>
      <xdr:rowOff>0</xdr:rowOff>
    </xdr:to>
    <xdr:pic>
      <xdr:nvPicPr>
        <xdr:cNvPr id="6" name="Imagen 5">
          <a:extLst>
            <a:ext uri="{FF2B5EF4-FFF2-40B4-BE49-F238E27FC236}">
              <a16:creationId xmlns:a16="http://schemas.microsoft.com/office/drawing/2014/main" id="{00000000-0008-0000-0000-000006000000}"/>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1819275" y="5381625"/>
          <a:ext cx="0" cy="1476375"/>
        </a:xfrm>
        <a:prstGeom prst="rect">
          <a:avLst/>
        </a:prstGeom>
        <a:noFill/>
      </xdr:spPr>
    </xdr:pic>
    <xdr:clientData/>
  </xdr:twoCellAnchor>
  <xdr:twoCellAnchor editAs="oneCell">
    <xdr:from>
      <xdr:col>0</xdr:col>
      <xdr:colOff>1</xdr:colOff>
      <xdr:row>30</xdr:row>
      <xdr:rowOff>943</xdr:rowOff>
    </xdr:from>
    <xdr:to>
      <xdr:col>0</xdr:col>
      <xdr:colOff>1</xdr:colOff>
      <xdr:row>39</xdr:row>
      <xdr:rowOff>0</xdr:rowOff>
    </xdr:to>
    <xdr:pic>
      <xdr:nvPicPr>
        <xdr:cNvPr id="7" name="Imagen 6">
          <a:extLst>
            <a:ext uri="{FF2B5EF4-FFF2-40B4-BE49-F238E27FC236}">
              <a16:creationId xmlns:a16="http://schemas.microsoft.com/office/drawing/2014/main" id="{00000000-0008-0000-0000-000007000000}"/>
            </a:ext>
          </a:extLst>
        </xdr:cNvPr>
        <xdr:cNvPicPr>
          <a:picLocks noChangeAspect="1"/>
        </xdr:cNvPicPr>
      </xdr:nvPicPr>
      <xdr:blipFill>
        <a:blip xmlns:r="http://schemas.openxmlformats.org/officeDocument/2006/relationships" r:embed="rId3"/>
        <a:stretch>
          <a:fillRect/>
        </a:stretch>
      </xdr:blipFill>
      <xdr:spPr>
        <a:xfrm>
          <a:off x="1" y="5382568"/>
          <a:ext cx="0" cy="1713557"/>
        </a:xfrm>
        <a:prstGeom prst="rect">
          <a:avLst/>
        </a:prstGeom>
      </xdr:spPr>
    </xdr:pic>
    <xdr:clientData/>
  </xdr:twoCellAnchor>
  <xdr:twoCellAnchor editAs="oneCell">
    <xdr:from>
      <xdr:col>4</xdr:col>
      <xdr:colOff>542450</xdr:colOff>
      <xdr:row>29</xdr:row>
      <xdr:rowOff>28575</xdr:rowOff>
    </xdr:from>
    <xdr:to>
      <xdr:col>4</xdr:col>
      <xdr:colOff>542450</xdr:colOff>
      <xdr:row>36</xdr:row>
      <xdr:rowOff>171450</xdr:rowOff>
    </xdr:to>
    <xdr:pic>
      <xdr:nvPicPr>
        <xdr:cNvPr id="8" name="Imagen 7">
          <a:extLst>
            <a:ext uri="{FF2B5EF4-FFF2-40B4-BE49-F238E27FC236}">
              <a16:creationId xmlns:a16="http://schemas.microsoft.com/office/drawing/2014/main" id="{00000000-0008-0000-0000-000008000000}"/>
            </a:ext>
          </a:extLst>
        </xdr:cNvPr>
        <xdr:cNvPicPr>
          <a:picLocks noChangeAspect="1"/>
        </xdr:cNvPicPr>
      </xdr:nvPicPr>
      <xdr:blipFill>
        <a:blip xmlns:r="http://schemas.openxmlformats.org/officeDocument/2006/relationships" r:embed="rId4"/>
        <a:stretch>
          <a:fillRect/>
        </a:stretch>
      </xdr:blipFill>
      <xdr:spPr>
        <a:xfrm>
          <a:off x="3590450" y="5381625"/>
          <a:ext cx="0" cy="1476375"/>
        </a:xfrm>
        <a:prstGeom prst="rect">
          <a:avLst/>
        </a:prstGeom>
      </xdr:spPr>
    </xdr:pic>
    <xdr:clientData/>
  </xdr:twoCellAnchor>
  <xdr:twoCellAnchor editAs="oneCell">
    <xdr:from>
      <xdr:col>9</xdr:col>
      <xdr:colOff>427583</xdr:colOff>
      <xdr:row>8</xdr:row>
      <xdr:rowOff>28576</xdr:rowOff>
    </xdr:from>
    <xdr:to>
      <xdr:col>9</xdr:col>
      <xdr:colOff>427583</xdr:colOff>
      <xdr:row>21</xdr:row>
      <xdr:rowOff>47626</xdr:rowOff>
    </xdr:to>
    <xdr:pic>
      <xdr:nvPicPr>
        <xdr:cNvPr id="9" name="Imagen 8">
          <a:extLst>
            <a:ext uri="{FF2B5EF4-FFF2-40B4-BE49-F238E27FC236}">
              <a16:creationId xmlns:a16="http://schemas.microsoft.com/office/drawing/2014/main" id="{00000000-0008-0000-0000-000009000000}"/>
            </a:ext>
          </a:extLst>
        </xdr:cNvPr>
        <xdr:cNvPicPr>
          <a:picLocks noChangeAspect="1"/>
        </xdr:cNvPicPr>
      </xdr:nvPicPr>
      <xdr:blipFill>
        <a:blip xmlns:r="http://schemas.openxmlformats.org/officeDocument/2006/relationships" r:embed="rId5"/>
        <a:stretch>
          <a:fillRect/>
        </a:stretch>
      </xdr:blipFill>
      <xdr:spPr>
        <a:xfrm>
          <a:off x="7285583" y="1352551"/>
          <a:ext cx="0" cy="2495550"/>
        </a:xfrm>
        <a:prstGeom prst="rect">
          <a:avLst/>
        </a:prstGeom>
      </xdr:spPr>
    </xdr:pic>
    <xdr:clientData/>
  </xdr:twoCellAnchor>
  <xdr:twoCellAnchor editAs="oneCell">
    <xdr:from>
      <xdr:col>6</xdr:col>
      <xdr:colOff>104775</xdr:colOff>
      <xdr:row>8</xdr:row>
      <xdr:rowOff>25967</xdr:rowOff>
    </xdr:from>
    <xdr:to>
      <xdr:col>6</xdr:col>
      <xdr:colOff>104775</xdr:colOff>
      <xdr:row>21</xdr:row>
      <xdr:rowOff>38100</xdr:rowOff>
    </xdr:to>
    <xdr:pic>
      <xdr:nvPicPr>
        <xdr:cNvPr id="10" name="Imagen 9">
          <a:extLst>
            <a:ext uri="{FF2B5EF4-FFF2-40B4-BE49-F238E27FC236}">
              <a16:creationId xmlns:a16="http://schemas.microsoft.com/office/drawing/2014/main" id="{00000000-0008-0000-0000-00000A000000}"/>
            </a:ext>
          </a:extLst>
        </xdr:cNvPr>
        <xdr:cNvPicPr>
          <a:picLocks noChangeAspect="1"/>
        </xdr:cNvPicPr>
      </xdr:nvPicPr>
      <xdr:blipFill>
        <a:blip xmlns:r="http://schemas.openxmlformats.org/officeDocument/2006/relationships" r:embed="rId6"/>
        <a:stretch>
          <a:fillRect/>
        </a:stretch>
      </xdr:blipFill>
      <xdr:spPr>
        <a:xfrm>
          <a:off x="4676775" y="1349942"/>
          <a:ext cx="0" cy="2488633"/>
        </a:xfrm>
        <a:prstGeom prst="rect">
          <a:avLst/>
        </a:prstGeom>
      </xdr:spPr>
    </xdr:pic>
    <xdr:clientData/>
  </xdr:twoCellAnchor>
  <xdr:twoCellAnchor editAs="oneCell">
    <xdr:from>
      <xdr:col>7</xdr:col>
      <xdr:colOff>247649</xdr:colOff>
      <xdr:row>29</xdr:row>
      <xdr:rowOff>19050</xdr:rowOff>
    </xdr:from>
    <xdr:to>
      <xdr:col>7</xdr:col>
      <xdr:colOff>247649</xdr:colOff>
      <xdr:row>36</xdr:row>
      <xdr:rowOff>171449</xdr:rowOff>
    </xdr:to>
    <xdr:pic>
      <xdr:nvPicPr>
        <xdr:cNvPr id="11" name="Imagen 10">
          <a:extLst>
            <a:ext uri="{FF2B5EF4-FFF2-40B4-BE49-F238E27FC236}">
              <a16:creationId xmlns:a16="http://schemas.microsoft.com/office/drawing/2014/main" id="{00000000-0008-0000-0000-00000B000000}"/>
            </a:ext>
          </a:extLst>
        </xdr:cNvPr>
        <xdr:cNvPicPr>
          <a:picLocks noChangeAspect="1"/>
        </xdr:cNvPicPr>
      </xdr:nvPicPr>
      <xdr:blipFill>
        <a:blip xmlns:r="http://schemas.openxmlformats.org/officeDocument/2006/relationships" r:embed="rId7"/>
        <a:stretch>
          <a:fillRect/>
        </a:stretch>
      </xdr:blipFill>
      <xdr:spPr>
        <a:xfrm>
          <a:off x="5581649" y="5372100"/>
          <a:ext cx="0" cy="1485899"/>
        </a:xfrm>
        <a:prstGeom prst="rect">
          <a:avLst/>
        </a:prstGeom>
      </xdr:spPr>
    </xdr:pic>
    <xdr:clientData/>
  </xdr:twoCellAnchor>
  <xdr:twoCellAnchor editAs="oneCell">
    <xdr:from>
      <xdr:col>2</xdr:col>
      <xdr:colOff>704849</xdr:colOff>
      <xdr:row>8</xdr:row>
      <xdr:rowOff>47626</xdr:rowOff>
    </xdr:from>
    <xdr:to>
      <xdr:col>2</xdr:col>
      <xdr:colOff>704849</xdr:colOff>
      <xdr:row>21</xdr:row>
      <xdr:rowOff>38100</xdr:rowOff>
    </xdr:to>
    <xdr:pic>
      <xdr:nvPicPr>
        <xdr:cNvPr id="12" name="Imagen 11">
          <a:extLst>
            <a:ext uri="{FF2B5EF4-FFF2-40B4-BE49-F238E27FC236}">
              <a16:creationId xmlns:a16="http://schemas.microsoft.com/office/drawing/2014/main" id="{00000000-0008-0000-0000-00000C000000}"/>
            </a:ext>
          </a:extLst>
        </xdr:cNvPr>
        <xdr:cNvPicPr>
          <a:picLocks noChangeAspect="1"/>
        </xdr:cNvPicPr>
      </xdr:nvPicPr>
      <xdr:blipFill>
        <a:blip xmlns:r="http://schemas.openxmlformats.org/officeDocument/2006/relationships" r:embed="rId8"/>
        <a:stretch>
          <a:fillRect/>
        </a:stretch>
      </xdr:blipFill>
      <xdr:spPr>
        <a:xfrm>
          <a:off x="2228849" y="1371601"/>
          <a:ext cx="0" cy="2466974"/>
        </a:xfrm>
        <a:prstGeom prst="rect">
          <a:avLst/>
        </a:prstGeom>
      </xdr:spPr>
    </xdr:pic>
    <xdr:clientData/>
  </xdr:twoCellAnchor>
  <xdr:twoCellAnchor editAs="oneCell">
    <xdr:from>
      <xdr:col>10</xdr:col>
      <xdr:colOff>247650</xdr:colOff>
      <xdr:row>29</xdr:row>
      <xdr:rowOff>19050</xdr:rowOff>
    </xdr:from>
    <xdr:to>
      <xdr:col>10</xdr:col>
      <xdr:colOff>247650</xdr:colOff>
      <xdr:row>36</xdr:row>
      <xdr:rowOff>161926</xdr:rowOff>
    </xdr:to>
    <xdr:pic>
      <xdr:nvPicPr>
        <xdr:cNvPr id="13" name="Imagen 12">
          <a:extLst>
            <a:ext uri="{FF2B5EF4-FFF2-40B4-BE49-F238E27FC236}">
              <a16:creationId xmlns:a16="http://schemas.microsoft.com/office/drawing/2014/main" id="{00000000-0008-0000-0000-00000D000000}"/>
            </a:ext>
          </a:extLst>
        </xdr:cNvPr>
        <xdr:cNvPicPr>
          <a:picLocks noChangeAspect="1"/>
        </xdr:cNvPicPr>
      </xdr:nvPicPr>
      <xdr:blipFill>
        <a:blip xmlns:r="http://schemas.openxmlformats.org/officeDocument/2006/relationships" r:embed="rId9"/>
        <a:stretch>
          <a:fillRect/>
        </a:stretch>
      </xdr:blipFill>
      <xdr:spPr>
        <a:xfrm>
          <a:off x="7867650" y="5372100"/>
          <a:ext cx="0" cy="1476376"/>
        </a:xfrm>
        <a:prstGeom prst="rect">
          <a:avLst/>
        </a:prstGeom>
      </xdr:spPr>
    </xdr:pic>
    <xdr:clientData/>
  </xdr:twoCellAnchor>
  <xdr:twoCellAnchor editAs="oneCell">
    <xdr:from>
      <xdr:col>0</xdr:col>
      <xdr:colOff>38100</xdr:colOff>
      <xdr:row>8</xdr:row>
      <xdr:rowOff>19050</xdr:rowOff>
    </xdr:from>
    <xdr:to>
      <xdr:col>0</xdr:col>
      <xdr:colOff>38100</xdr:colOff>
      <xdr:row>20</xdr:row>
      <xdr:rowOff>0</xdr:rowOff>
    </xdr:to>
    <xdr:pic>
      <xdr:nvPicPr>
        <xdr:cNvPr id="14" name="image27.jpg" descr="Un grupo de personas en una plaza&#10;&#10;Descripción generada automáticamente">
          <a:extLst>
            <a:ext uri="{FF2B5EF4-FFF2-40B4-BE49-F238E27FC236}">
              <a16:creationId xmlns:a16="http://schemas.microsoft.com/office/drawing/2014/main" id="{00000000-0008-0000-0000-00000E000000}"/>
            </a:ext>
          </a:extLst>
        </xdr:cNvPr>
        <xdr:cNvPicPr/>
      </xdr:nvPicPr>
      <xdr:blipFill>
        <a:blip xmlns:r="http://schemas.openxmlformats.org/officeDocument/2006/relationships" r:embed="rId10"/>
        <a:srcRect/>
        <a:stretch>
          <a:fillRect/>
        </a:stretch>
      </xdr:blipFill>
      <xdr:spPr>
        <a:xfrm>
          <a:off x="38100" y="1343025"/>
          <a:ext cx="0" cy="2266950"/>
        </a:xfrm>
        <a:prstGeom prst="rect">
          <a:avLst/>
        </a:prstGeom>
        <a:ln/>
      </xdr:spPr>
    </xdr:pic>
    <xdr:clientData/>
  </xdr:twoCellAnchor>
  <xdr:twoCellAnchor editAs="oneCell">
    <xdr:from>
      <xdr:col>3</xdr:col>
      <xdr:colOff>57150</xdr:colOff>
      <xdr:row>8</xdr:row>
      <xdr:rowOff>9525</xdr:rowOff>
    </xdr:from>
    <xdr:to>
      <xdr:col>3</xdr:col>
      <xdr:colOff>57150</xdr:colOff>
      <xdr:row>19</xdr:row>
      <xdr:rowOff>190499</xdr:rowOff>
    </xdr:to>
    <xdr:pic>
      <xdr:nvPicPr>
        <xdr:cNvPr id="15" name="Imagen 14">
          <a:extLst>
            <a:ext uri="{FF2B5EF4-FFF2-40B4-BE49-F238E27FC236}">
              <a16:creationId xmlns:a16="http://schemas.microsoft.com/office/drawing/2014/main" id="{00000000-0008-0000-0000-00000F000000}"/>
            </a:ext>
          </a:extLst>
        </xdr:cNvPr>
        <xdr:cNvPicPr>
          <a:picLocks noChangeAspect="1"/>
        </xdr:cNvPicPr>
      </xdr:nvPicPr>
      <xdr:blipFill>
        <a:blip xmlns:r="http://schemas.openxmlformats.org/officeDocument/2006/relationships" r:embed="rId8"/>
        <a:stretch>
          <a:fillRect/>
        </a:stretch>
      </xdr:blipFill>
      <xdr:spPr>
        <a:xfrm>
          <a:off x="2343150" y="1333500"/>
          <a:ext cx="0" cy="2276474"/>
        </a:xfrm>
        <a:prstGeom prst="rect">
          <a:avLst/>
        </a:prstGeom>
      </xdr:spPr>
    </xdr:pic>
    <xdr:clientData/>
  </xdr:twoCellAnchor>
  <xdr:twoCellAnchor editAs="oneCell">
    <xdr:from>
      <xdr:col>6</xdr:col>
      <xdr:colOff>266700</xdr:colOff>
      <xdr:row>8</xdr:row>
      <xdr:rowOff>9525</xdr:rowOff>
    </xdr:from>
    <xdr:to>
      <xdr:col>6</xdr:col>
      <xdr:colOff>266700</xdr:colOff>
      <xdr:row>20</xdr:row>
      <xdr:rowOff>21658</xdr:rowOff>
    </xdr:to>
    <xdr:pic>
      <xdr:nvPicPr>
        <xdr:cNvPr id="16" name="Imagen 15">
          <a:extLst>
            <a:ext uri="{FF2B5EF4-FFF2-40B4-BE49-F238E27FC236}">
              <a16:creationId xmlns:a16="http://schemas.microsoft.com/office/drawing/2014/main" id="{00000000-0008-0000-0000-000010000000}"/>
            </a:ext>
          </a:extLst>
        </xdr:cNvPr>
        <xdr:cNvPicPr>
          <a:picLocks noChangeAspect="1"/>
        </xdr:cNvPicPr>
      </xdr:nvPicPr>
      <xdr:blipFill>
        <a:blip xmlns:r="http://schemas.openxmlformats.org/officeDocument/2006/relationships" r:embed="rId6"/>
        <a:stretch>
          <a:fillRect/>
        </a:stretch>
      </xdr:blipFill>
      <xdr:spPr>
        <a:xfrm>
          <a:off x="4838700" y="1333500"/>
          <a:ext cx="0" cy="2298133"/>
        </a:xfrm>
        <a:prstGeom prst="rect">
          <a:avLst/>
        </a:prstGeom>
      </xdr:spPr>
    </xdr:pic>
    <xdr:clientData/>
  </xdr:twoCellAnchor>
  <xdr:twoCellAnchor editAs="oneCell">
    <xdr:from>
      <xdr:col>9</xdr:col>
      <xdr:colOff>427583</xdr:colOff>
      <xdr:row>8</xdr:row>
      <xdr:rowOff>9525</xdr:rowOff>
    </xdr:from>
    <xdr:to>
      <xdr:col>9</xdr:col>
      <xdr:colOff>427583</xdr:colOff>
      <xdr:row>20</xdr:row>
      <xdr:rowOff>28575</xdr:rowOff>
    </xdr:to>
    <xdr:pic>
      <xdr:nvPicPr>
        <xdr:cNvPr id="17" name="Imagen 16">
          <a:extLst>
            <a:ext uri="{FF2B5EF4-FFF2-40B4-BE49-F238E27FC236}">
              <a16:creationId xmlns:a16="http://schemas.microsoft.com/office/drawing/2014/main" id="{00000000-0008-0000-0000-000011000000}"/>
            </a:ext>
          </a:extLst>
        </xdr:cNvPr>
        <xdr:cNvPicPr>
          <a:picLocks noChangeAspect="1"/>
        </xdr:cNvPicPr>
      </xdr:nvPicPr>
      <xdr:blipFill>
        <a:blip xmlns:r="http://schemas.openxmlformats.org/officeDocument/2006/relationships" r:embed="rId5"/>
        <a:stretch>
          <a:fillRect/>
        </a:stretch>
      </xdr:blipFill>
      <xdr:spPr>
        <a:xfrm>
          <a:off x="7285583" y="1333500"/>
          <a:ext cx="0" cy="2305050"/>
        </a:xfrm>
        <a:prstGeom prst="rect">
          <a:avLst/>
        </a:prstGeom>
      </xdr:spPr>
    </xdr:pic>
    <xdr:clientData/>
  </xdr:twoCellAnchor>
  <xdr:twoCellAnchor editAs="oneCell">
    <xdr:from>
      <xdr:col>0</xdr:col>
      <xdr:colOff>38100</xdr:colOff>
      <xdr:row>32</xdr:row>
      <xdr:rowOff>47625</xdr:rowOff>
    </xdr:from>
    <xdr:to>
      <xdr:col>0</xdr:col>
      <xdr:colOff>38100</xdr:colOff>
      <xdr:row>41</xdr:row>
      <xdr:rowOff>46682</xdr:rowOff>
    </xdr:to>
    <xdr:pic>
      <xdr:nvPicPr>
        <xdr:cNvPr id="18" name="Imagen 17">
          <a:extLst>
            <a:ext uri="{FF2B5EF4-FFF2-40B4-BE49-F238E27FC236}">
              <a16:creationId xmlns:a16="http://schemas.microsoft.com/office/drawing/2014/main" id="{00000000-0008-0000-0000-000012000000}"/>
            </a:ext>
          </a:extLst>
        </xdr:cNvPr>
        <xdr:cNvPicPr>
          <a:picLocks noChangeAspect="1"/>
        </xdr:cNvPicPr>
      </xdr:nvPicPr>
      <xdr:blipFill>
        <a:blip xmlns:r="http://schemas.openxmlformats.org/officeDocument/2006/relationships" r:embed="rId3"/>
        <a:stretch>
          <a:fillRect/>
        </a:stretch>
      </xdr:blipFill>
      <xdr:spPr>
        <a:xfrm>
          <a:off x="38100" y="5810250"/>
          <a:ext cx="0" cy="1713557"/>
        </a:xfrm>
        <a:prstGeom prst="rect">
          <a:avLst/>
        </a:prstGeom>
      </xdr:spPr>
    </xdr:pic>
    <xdr:clientData/>
  </xdr:twoCellAnchor>
  <xdr:twoCellAnchor editAs="oneCell">
    <xdr:from>
      <xdr:col>2</xdr:col>
      <xdr:colOff>428625</xdr:colOff>
      <xdr:row>32</xdr:row>
      <xdr:rowOff>38100</xdr:rowOff>
    </xdr:from>
    <xdr:to>
      <xdr:col>2</xdr:col>
      <xdr:colOff>428625</xdr:colOff>
      <xdr:row>41</xdr:row>
      <xdr:rowOff>85725</xdr:rowOff>
    </xdr:to>
    <xdr:pic>
      <xdr:nvPicPr>
        <xdr:cNvPr id="19" name="Imagen 18">
          <a:extLst>
            <a:ext uri="{FF2B5EF4-FFF2-40B4-BE49-F238E27FC236}">
              <a16:creationId xmlns:a16="http://schemas.microsoft.com/office/drawing/2014/main" id="{00000000-0008-0000-0000-000013000000}"/>
            </a:ext>
          </a:extLst>
        </xdr:cNvPr>
        <xdr:cNvPicPr>
          <a:picLocks noChangeAspect="1"/>
        </xdr:cNvPicPr>
      </xdr:nvPicPr>
      <xdr:blipFill>
        <a:blip xmlns:r="http://schemas.openxmlformats.org/officeDocument/2006/relationships" r:embed="rId11" cstate="print">
          <a:extLst>
            <a:ext uri="{28A0092B-C50C-407E-A947-70E740481C1C}">
              <a14:useLocalDpi xmlns:a14="http://schemas.microsoft.com/office/drawing/2010/main" val="0"/>
            </a:ext>
          </a:extLst>
        </a:blip>
        <a:srcRect/>
        <a:stretch>
          <a:fillRect/>
        </a:stretch>
      </xdr:blipFill>
      <xdr:spPr bwMode="auto">
        <a:xfrm>
          <a:off x="1952625" y="5800725"/>
          <a:ext cx="0" cy="1762125"/>
        </a:xfrm>
        <a:prstGeom prst="rect">
          <a:avLst/>
        </a:prstGeom>
        <a:noFill/>
      </xdr:spPr>
    </xdr:pic>
    <xdr:clientData/>
  </xdr:twoCellAnchor>
  <xdr:twoCellAnchor editAs="oneCell">
    <xdr:from>
      <xdr:col>4</xdr:col>
      <xdr:colOff>714375</xdr:colOff>
      <xdr:row>32</xdr:row>
      <xdr:rowOff>28575</xdr:rowOff>
    </xdr:from>
    <xdr:to>
      <xdr:col>4</xdr:col>
      <xdr:colOff>714375</xdr:colOff>
      <xdr:row>41</xdr:row>
      <xdr:rowOff>114300</xdr:rowOff>
    </xdr:to>
    <xdr:pic>
      <xdr:nvPicPr>
        <xdr:cNvPr id="20" name="Imagen 19">
          <a:extLst>
            <a:ext uri="{FF2B5EF4-FFF2-40B4-BE49-F238E27FC236}">
              <a16:creationId xmlns:a16="http://schemas.microsoft.com/office/drawing/2014/main" id="{00000000-0008-0000-0000-000014000000}"/>
            </a:ext>
          </a:extLst>
        </xdr:cNvPr>
        <xdr:cNvPicPr>
          <a:picLocks noChangeAspect="1"/>
        </xdr:cNvPicPr>
      </xdr:nvPicPr>
      <xdr:blipFill>
        <a:blip xmlns:r="http://schemas.openxmlformats.org/officeDocument/2006/relationships" r:embed="rId4"/>
        <a:stretch>
          <a:fillRect/>
        </a:stretch>
      </xdr:blipFill>
      <xdr:spPr>
        <a:xfrm>
          <a:off x="3762375" y="5791200"/>
          <a:ext cx="0" cy="1800225"/>
        </a:xfrm>
        <a:prstGeom prst="rect">
          <a:avLst/>
        </a:prstGeom>
      </xdr:spPr>
    </xdr:pic>
    <xdr:clientData/>
  </xdr:twoCellAnchor>
  <xdr:twoCellAnchor editAs="oneCell">
    <xdr:from>
      <xdr:col>7</xdr:col>
      <xdr:colOff>628650</xdr:colOff>
      <xdr:row>32</xdr:row>
      <xdr:rowOff>19050</xdr:rowOff>
    </xdr:from>
    <xdr:to>
      <xdr:col>7</xdr:col>
      <xdr:colOff>628650</xdr:colOff>
      <xdr:row>41</xdr:row>
      <xdr:rowOff>114299</xdr:rowOff>
    </xdr:to>
    <xdr:pic>
      <xdr:nvPicPr>
        <xdr:cNvPr id="21" name="Imagen 20">
          <a:extLst>
            <a:ext uri="{FF2B5EF4-FFF2-40B4-BE49-F238E27FC236}">
              <a16:creationId xmlns:a16="http://schemas.microsoft.com/office/drawing/2014/main" id="{00000000-0008-0000-0000-000015000000}"/>
            </a:ext>
          </a:extLst>
        </xdr:cNvPr>
        <xdr:cNvPicPr>
          <a:picLocks noChangeAspect="1"/>
        </xdr:cNvPicPr>
      </xdr:nvPicPr>
      <xdr:blipFill>
        <a:blip xmlns:r="http://schemas.openxmlformats.org/officeDocument/2006/relationships" r:embed="rId7"/>
        <a:stretch>
          <a:fillRect/>
        </a:stretch>
      </xdr:blipFill>
      <xdr:spPr>
        <a:xfrm>
          <a:off x="5962650" y="5781675"/>
          <a:ext cx="0" cy="1809749"/>
        </a:xfrm>
        <a:prstGeom prst="rect">
          <a:avLst/>
        </a:prstGeom>
      </xdr:spPr>
    </xdr:pic>
    <xdr:clientData/>
  </xdr:twoCellAnchor>
  <xdr:twoCellAnchor editAs="oneCell">
    <xdr:from>
      <xdr:col>10</xdr:col>
      <xdr:colOff>628650</xdr:colOff>
      <xdr:row>32</xdr:row>
      <xdr:rowOff>19050</xdr:rowOff>
    </xdr:from>
    <xdr:to>
      <xdr:col>10</xdr:col>
      <xdr:colOff>628650</xdr:colOff>
      <xdr:row>41</xdr:row>
      <xdr:rowOff>104776</xdr:rowOff>
    </xdr:to>
    <xdr:pic>
      <xdr:nvPicPr>
        <xdr:cNvPr id="22" name="Imagen 21">
          <a:extLst>
            <a:ext uri="{FF2B5EF4-FFF2-40B4-BE49-F238E27FC236}">
              <a16:creationId xmlns:a16="http://schemas.microsoft.com/office/drawing/2014/main" id="{00000000-0008-0000-0000-000016000000}"/>
            </a:ext>
          </a:extLst>
        </xdr:cNvPr>
        <xdr:cNvPicPr>
          <a:picLocks noChangeAspect="1"/>
        </xdr:cNvPicPr>
      </xdr:nvPicPr>
      <xdr:blipFill>
        <a:blip xmlns:r="http://schemas.openxmlformats.org/officeDocument/2006/relationships" r:embed="rId9"/>
        <a:stretch>
          <a:fillRect/>
        </a:stretch>
      </xdr:blipFill>
      <xdr:spPr>
        <a:xfrm>
          <a:off x="8248650" y="5781675"/>
          <a:ext cx="0" cy="1800226"/>
        </a:xfrm>
        <a:prstGeom prst="rect">
          <a:avLst/>
        </a:prstGeom>
      </xdr:spPr>
    </xdr:pic>
    <xdr:clientData/>
  </xdr:twoCellAnchor>
  <xdr:twoCellAnchor editAs="oneCell">
    <xdr:from>
      <xdr:col>0</xdr:col>
      <xdr:colOff>28575</xdr:colOff>
      <xdr:row>8</xdr:row>
      <xdr:rowOff>47625</xdr:rowOff>
    </xdr:from>
    <xdr:to>
      <xdr:col>0</xdr:col>
      <xdr:colOff>28575</xdr:colOff>
      <xdr:row>19</xdr:row>
      <xdr:rowOff>28575</xdr:rowOff>
    </xdr:to>
    <xdr:pic>
      <xdr:nvPicPr>
        <xdr:cNvPr id="23" name="image27.jpg" descr="Un grupo de personas en una plaza&#10;&#10;Descripción generada automáticamente">
          <a:extLst>
            <a:ext uri="{FF2B5EF4-FFF2-40B4-BE49-F238E27FC236}">
              <a16:creationId xmlns:a16="http://schemas.microsoft.com/office/drawing/2014/main" id="{00000000-0008-0000-0000-000017000000}"/>
            </a:ext>
          </a:extLst>
        </xdr:cNvPr>
        <xdr:cNvPicPr/>
      </xdr:nvPicPr>
      <xdr:blipFill>
        <a:blip xmlns:r="http://schemas.openxmlformats.org/officeDocument/2006/relationships" r:embed="rId10"/>
        <a:srcRect/>
        <a:stretch>
          <a:fillRect/>
        </a:stretch>
      </xdr:blipFill>
      <xdr:spPr>
        <a:xfrm>
          <a:off x="28575" y="1371600"/>
          <a:ext cx="2286000" cy="2076450"/>
        </a:xfrm>
        <a:prstGeom prst="rect">
          <a:avLst/>
        </a:prstGeom>
        <a:ln/>
      </xdr:spPr>
    </xdr:pic>
    <xdr:clientData/>
  </xdr:twoCellAnchor>
  <xdr:twoCellAnchor editAs="oneCell">
    <xdr:from>
      <xdr:col>2</xdr:col>
      <xdr:colOff>752475</xdr:colOff>
      <xdr:row>8</xdr:row>
      <xdr:rowOff>47625</xdr:rowOff>
    </xdr:from>
    <xdr:to>
      <xdr:col>2</xdr:col>
      <xdr:colOff>752475</xdr:colOff>
      <xdr:row>19</xdr:row>
      <xdr:rowOff>38099</xdr:rowOff>
    </xdr:to>
    <xdr:pic>
      <xdr:nvPicPr>
        <xdr:cNvPr id="24" name="Imagen 23">
          <a:extLst>
            <a:ext uri="{FF2B5EF4-FFF2-40B4-BE49-F238E27FC236}">
              <a16:creationId xmlns:a16="http://schemas.microsoft.com/office/drawing/2014/main" id="{00000000-0008-0000-0000-000018000000}"/>
            </a:ext>
          </a:extLst>
        </xdr:cNvPr>
        <xdr:cNvPicPr>
          <a:picLocks noChangeAspect="1"/>
        </xdr:cNvPicPr>
      </xdr:nvPicPr>
      <xdr:blipFill>
        <a:blip xmlns:r="http://schemas.openxmlformats.org/officeDocument/2006/relationships" r:embed="rId8"/>
        <a:stretch>
          <a:fillRect/>
        </a:stretch>
      </xdr:blipFill>
      <xdr:spPr>
        <a:xfrm>
          <a:off x="2276475" y="1371600"/>
          <a:ext cx="2505075" cy="2085974"/>
        </a:xfrm>
        <a:prstGeom prst="rect">
          <a:avLst/>
        </a:prstGeom>
      </xdr:spPr>
    </xdr:pic>
    <xdr:clientData/>
  </xdr:twoCellAnchor>
  <xdr:twoCellAnchor editAs="oneCell">
    <xdr:from>
      <xdr:col>6</xdr:col>
      <xdr:colOff>190500</xdr:colOff>
      <xdr:row>8</xdr:row>
      <xdr:rowOff>47625</xdr:rowOff>
    </xdr:from>
    <xdr:to>
      <xdr:col>6</xdr:col>
      <xdr:colOff>190500</xdr:colOff>
      <xdr:row>19</xdr:row>
      <xdr:rowOff>59758</xdr:rowOff>
    </xdr:to>
    <xdr:pic>
      <xdr:nvPicPr>
        <xdr:cNvPr id="25" name="Imagen 24">
          <a:extLst>
            <a:ext uri="{FF2B5EF4-FFF2-40B4-BE49-F238E27FC236}">
              <a16:creationId xmlns:a16="http://schemas.microsoft.com/office/drawing/2014/main" id="{00000000-0008-0000-0000-000019000000}"/>
            </a:ext>
          </a:extLst>
        </xdr:cNvPr>
        <xdr:cNvPicPr>
          <a:picLocks noChangeAspect="1"/>
        </xdr:cNvPicPr>
      </xdr:nvPicPr>
      <xdr:blipFill>
        <a:blip xmlns:r="http://schemas.openxmlformats.org/officeDocument/2006/relationships" r:embed="rId6"/>
        <a:stretch>
          <a:fillRect/>
        </a:stretch>
      </xdr:blipFill>
      <xdr:spPr>
        <a:xfrm>
          <a:off x="4762500" y="1371600"/>
          <a:ext cx="2695576" cy="2107633"/>
        </a:xfrm>
        <a:prstGeom prst="rect">
          <a:avLst/>
        </a:prstGeom>
      </xdr:spPr>
    </xdr:pic>
    <xdr:clientData/>
  </xdr:twoCellAnchor>
  <xdr:twoCellAnchor editAs="oneCell">
    <xdr:from>
      <xdr:col>9</xdr:col>
      <xdr:colOff>600075</xdr:colOff>
      <xdr:row>8</xdr:row>
      <xdr:rowOff>47625</xdr:rowOff>
    </xdr:from>
    <xdr:to>
      <xdr:col>9</xdr:col>
      <xdr:colOff>600075</xdr:colOff>
      <xdr:row>19</xdr:row>
      <xdr:rowOff>66675</xdr:rowOff>
    </xdr:to>
    <xdr:pic>
      <xdr:nvPicPr>
        <xdr:cNvPr id="26" name="Imagen 25">
          <a:extLst>
            <a:ext uri="{FF2B5EF4-FFF2-40B4-BE49-F238E27FC236}">
              <a16:creationId xmlns:a16="http://schemas.microsoft.com/office/drawing/2014/main" id="{00000000-0008-0000-0000-00001A000000}"/>
            </a:ext>
          </a:extLst>
        </xdr:cNvPr>
        <xdr:cNvPicPr>
          <a:picLocks noChangeAspect="1"/>
        </xdr:cNvPicPr>
      </xdr:nvPicPr>
      <xdr:blipFill>
        <a:blip xmlns:r="http://schemas.openxmlformats.org/officeDocument/2006/relationships" r:embed="rId5"/>
        <a:stretch>
          <a:fillRect/>
        </a:stretch>
      </xdr:blipFill>
      <xdr:spPr>
        <a:xfrm>
          <a:off x="7458075" y="1371600"/>
          <a:ext cx="2400300" cy="2114550"/>
        </a:xfrm>
        <a:prstGeom prst="rect">
          <a:avLst/>
        </a:prstGeom>
      </xdr:spPr>
    </xdr:pic>
    <xdr:clientData/>
  </xdr:twoCellAnchor>
  <xdr:twoCellAnchor editAs="oneCell">
    <xdr:from>
      <xdr:col>0</xdr:col>
      <xdr:colOff>38100</xdr:colOff>
      <xdr:row>31</xdr:row>
      <xdr:rowOff>133350</xdr:rowOff>
    </xdr:from>
    <xdr:to>
      <xdr:col>0</xdr:col>
      <xdr:colOff>38100</xdr:colOff>
      <xdr:row>40</xdr:row>
      <xdr:rowOff>132407</xdr:rowOff>
    </xdr:to>
    <xdr:pic>
      <xdr:nvPicPr>
        <xdr:cNvPr id="27" name="Imagen 26">
          <a:extLst>
            <a:ext uri="{FF2B5EF4-FFF2-40B4-BE49-F238E27FC236}">
              <a16:creationId xmlns:a16="http://schemas.microsoft.com/office/drawing/2014/main" id="{00000000-0008-0000-0000-00001B000000}"/>
            </a:ext>
          </a:extLst>
        </xdr:cNvPr>
        <xdr:cNvPicPr>
          <a:picLocks noChangeAspect="1"/>
        </xdr:cNvPicPr>
      </xdr:nvPicPr>
      <xdr:blipFill>
        <a:blip xmlns:r="http://schemas.openxmlformats.org/officeDocument/2006/relationships" r:embed="rId3"/>
        <a:stretch>
          <a:fillRect/>
        </a:stretch>
      </xdr:blipFill>
      <xdr:spPr>
        <a:xfrm>
          <a:off x="38100" y="5705475"/>
          <a:ext cx="1914524" cy="1713557"/>
        </a:xfrm>
        <a:prstGeom prst="rect">
          <a:avLst/>
        </a:prstGeom>
      </xdr:spPr>
    </xdr:pic>
    <xdr:clientData/>
  </xdr:twoCellAnchor>
  <xdr:twoCellAnchor editAs="oneCell">
    <xdr:from>
      <xdr:col>2</xdr:col>
      <xdr:colOff>428625</xdr:colOff>
      <xdr:row>31</xdr:row>
      <xdr:rowOff>142875</xdr:rowOff>
    </xdr:from>
    <xdr:to>
      <xdr:col>2</xdr:col>
      <xdr:colOff>428625</xdr:colOff>
      <xdr:row>41</xdr:row>
      <xdr:rowOff>0</xdr:rowOff>
    </xdr:to>
    <xdr:pic>
      <xdr:nvPicPr>
        <xdr:cNvPr id="28" name="Imagen 27">
          <a:extLst>
            <a:ext uri="{FF2B5EF4-FFF2-40B4-BE49-F238E27FC236}">
              <a16:creationId xmlns:a16="http://schemas.microsoft.com/office/drawing/2014/main" id="{00000000-0008-0000-0000-00001C000000}"/>
            </a:ext>
          </a:extLst>
        </xdr:cNvPr>
        <xdr:cNvPicPr>
          <a:picLocks noChangeAspect="1"/>
        </xdr:cNvPicPr>
      </xdr:nvPicPr>
      <xdr:blipFill>
        <a:blip xmlns:r="http://schemas.openxmlformats.org/officeDocument/2006/relationships" r:embed="rId11" cstate="print">
          <a:extLst>
            <a:ext uri="{28A0092B-C50C-407E-A947-70E740481C1C}">
              <a14:useLocalDpi xmlns:a14="http://schemas.microsoft.com/office/drawing/2010/main" val="0"/>
            </a:ext>
          </a:extLst>
        </a:blip>
        <a:srcRect/>
        <a:stretch>
          <a:fillRect/>
        </a:stretch>
      </xdr:blipFill>
      <xdr:spPr bwMode="auto">
        <a:xfrm>
          <a:off x="1952625" y="5715000"/>
          <a:ext cx="1819275" cy="1762125"/>
        </a:xfrm>
        <a:prstGeom prst="rect">
          <a:avLst/>
        </a:prstGeom>
        <a:noFill/>
      </xdr:spPr>
    </xdr:pic>
    <xdr:clientData/>
  </xdr:twoCellAnchor>
  <xdr:twoCellAnchor editAs="oneCell">
    <xdr:from>
      <xdr:col>4</xdr:col>
      <xdr:colOff>714375</xdr:colOff>
      <xdr:row>31</xdr:row>
      <xdr:rowOff>133350</xdr:rowOff>
    </xdr:from>
    <xdr:to>
      <xdr:col>4</xdr:col>
      <xdr:colOff>714375</xdr:colOff>
      <xdr:row>41</xdr:row>
      <xdr:rowOff>28575</xdr:rowOff>
    </xdr:to>
    <xdr:pic>
      <xdr:nvPicPr>
        <xdr:cNvPr id="29" name="Imagen 28">
          <a:extLst>
            <a:ext uri="{FF2B5EF4-FFF2-40B4-BE49-F238E27FC236}">
              <a16:creationId xmlns:a16="http://schemas.microsoft.com/office/drawing/2014/main" id="{00000000-0008-0000-0000-00001D000000}"/>
            </a:ext>
          </a:extLst>
        </xdr:cNvPr>
        <xdr:cNvPicPr>
          <a:picLocks noChangeAspect="1"/>
        </xdr:cNvPicPr>
      </xdr:nvPicPr>
      <xdr:blipFill>
        <a:blip xmlns:r="http://schemas.openxmlformats.org/officeDocument/2006/relationships" r:embed="rId4"/>
        <a:stretch>
          <a:fillRect/>
        </a:stretch>
      </xdr:blipFill>
      <xdr:spPr>
        <a:xfrm>
          <a:off x="3762375" y="5705475"/>
          <a:ext cx="2205275" cy="1800225"/>
        </a:xfrm>
        <a:prstGeom prst="rect">
          <a:avLst/>
        </a:prstGeom>
      </xdr:spPr>
    </xdr:pic>
    <xdr:clientData/>
  </xdr:twoCellAnchor>
  <xdr:twoCellAnchor editAs="oneCell">
    <xdr:from>
      <xdr:col>7</xdr:col>
      <xdr:colOff>628650</xdr:colOff>
      <xdr:row>31</xdr:row>
      <xdr:rowOff>133350</xdr:rowOff>
    </xdr:from>
    <xdr:to>
      <xdr:col>7</xdr:col>
      <xdr:colOff>628650</xdr:colOff>
      <xdr:row>41</xdr:row>
      <xdr:rowOff>38099</xdr:rowOff>
    </xdr:to>
    <xdr:pic>
      <xdr:nvPicPr>
        <xdr:cNvPr id="30" name="Imagen 29">
          <a:extLst>
            <a:ext uri="{FF2B5EF4-FFF2-40B4-BE49-F238E27FC236}">
              <a16:creationId xmlns:a16="http://schemas.microsoft.com/office/drawing/2014/main" id="{00000000-0008-0000-0000-00001E000000}"/>
            </a:ext>
          </a:extLst>
        </xdr:cNvPr>
        <xdr:cNvPicPr>
          <a:picLocks noChangeAspect="1"/>
        </xdr:cNvPicPr>
      </xdr:nvPicPr>
      <xdr:blipFill>
        <a:blip xmlns:r="http://schemas.openxmlformats.org/officeDocument/2006/relationships" r:embed="rId7"/>
        <a:stretch>
          <a:fillRect/>
        </a:stretch>
      </xdr:blipFill>
      <xdr:spPr>
        <a:xfrm>
          <a:off x="5962650" y="5705475"/>
          <a:ext cx="2295525" cy="1809749"/>
        </a:xfrm>
        <a:prstGeom prst="rect">
          <a:avLst/>
        </a:prstGeom>
      </xdr:spPr>
    </xdr:pic>
    <xdr:clientData/>
  </xdr:twoCellAnchor>
  <xdr:twoCellAnchor editAs="oneCell">
    <xdr:from>
      <xdr:col>10</xdr:col>
      <xdr:colOff>638175</xdr:colOff>
      <xdr:row>31</xdr:row>
      <xdr:rowOff>142875</xdr:rowOff>
    </xdr:from>
    <xdr:to>
      <xdr:col>10</xdr:col>
      <xdr:colOff>638175</xdr:colOff>
      <xdr:row>41</xdr:row>
      <xdr:rowOff>38101</xdr:rowOff>
    </xdr:to>
    <xdr:pic>
      <xdr:nvPicPr>
        <xdr:cNvPr id="31" name="Imagen 30">
          <a:extLst>
            <a:ext uri="{FF2B5EF4-FFF2-40B4-BE49-F238E27FC236}">
              <a16:creationId xmlns:a16="http://schemas.microsoft.com/office/drawing/2014/main" id="{00000000-0008-0000-0000-00001F000000}"/>
            </a:ext>
          </a:extLst>
        </xdr:cNvPr>
        <xdr:cNvPicPr>
          <a:picLocks noChangeAspect="1"/>
        </xdr:cNvPicPr>
      </xdr:nvPicPr>
      <xdr:blipFill>
        <a:blip xmlns:r="http://schemas.openxmlformats.org/officeDocument/2006/relationships" r:embed="rId9"/>
        <a:stretch>
          <a:fillRect/>
        </a:stretch>
      </xdr:blipFill>
      <xdr:spPr>
        <a:xfrm>
          <a:off x="8258175" y="5715000"/>
          <a:ext cx="1638300" cy="1800226"/>
        </a:xfrm>
        <a:prstGeom prst="rect">
          <a:avLst/>
        </a:prstGeom>
      </xdr:spPr>
    </xdr:pic>
    <xdr:clientData/>
  </xdr:twoCellAnchor>
  <xdr:twoCellAnchor editAs="oneCell">
    <xdr:from>
      <xdr:col>0</xdr:col>
      <xdr:colOff>19050</xdr:colOff>
      <xdr:row>8</xdr:row>
      <xdr:rowOff>28575</xdr:rowOff>
    </xdr:from>
    <xdr:to>
      <xdr:col>3</xdr:col>
      <xdr:colOff>19050</xdr:colOff>
      <xdr:row>18</xdr:row>
      <xdr:rowOff>9525</xdr:rowOff>
    </xdr:to>
    <xdr:pic>
      <xdr:nvPicPr>
        <xdr:cNvPr id="32" name="image27.jpg" descr="Un grupo de personas en una plaza&#10;&#10;Descripción generada automáticamente">
          <a:extLst>
            <a:ext uri="{FF2B5EF4-FFF2-40B4-BE49-F238E27FC236}">
              <a16:creationId xmlns:a16="http://schemas.microsoft.com/office/drawing/2014/main" id="{00000000-0008-0000-0000-000020000000}"/>
            </a:ext>
          </a:extLst>
        </xdr:cNvPr>
        <xdr:cNvPicPr/>
      </xdr:nvPicPr>
      <xdr:blipFill>
        <a:blip xmlns:r="http://schemas.openxmlformats.org/officeDocument/2006/relationships" r:embed="rId10"/>
        <a:srcRect/>
        <a:stretch>
          <a:fillRect/>
        </a:stretch>
      </xdr:blipFill>
      <xdr:spPr>
        <a:xfrm>
          <a:off x="19050" y="1352550"/>
          <a:ext cx="2286000" cy="2076450"/>
        </a:xfrm>
        <a:prstGeom prst="rect">
          <a:avLst/>
        </a:prstGeom>
        <a:ln/>
      </xdr:spPr>
    </xdr:pic>
    <xdr:clientData/>
  </xdr:twoCellAnchor>
  <xdr:twoCellAnchor editAs="oneCell">
    <xdr:from>
      <xdr:col>3</xdr:col>
      <xdr:colOff>0</xdr:colOff>
      <xdr:row>8</xdr:row>
      <xdr:rowOff>28575</xdr:rowOff>
    </xdr:from>
    <xdr:to>
      <xdr:col>6</xdr:col>
      <xdr:colOff>219075</xdr:colOff>
      <xdr:row>18</xdr:row>
      <xdr:rowOff>19049</xdr:rowOff>
    </xdr:to>
    <xdr:pic>
      <xdr:nvPicPr>
        <xdr:cNvPr id="33" name="Imagen 32">
          <a:extLst>
            <a:ext uri="{FF2B5EF4-FFF2-40B4-BE49-F238E27FC236}">
              <a16:creationId xmlns:a16="http://schemas.microsoft.com/office/drawing/2014/main" id="{00000000-0008-0000-0000-000021000000}"/>
            </a:ext>
          </a:extLst>
        </xdr:cNvPr>
        <xdr:cNvPicPr>
          <a:picLocks noChangeAspect="1"/>
        </xdr:cNvPicPr>
      </xdr:nvPicPr>
      <xdr:blipFill>
        <a:blip xmlns:r="http://schemas.openxmlformats.org/officeDocument/2006/relationships" r:embed="rId8"/>
        <a:stretch>
          <a:fillRect/>
        </a:stretch>
      </xdr:blipFill>
      <xdr:spPr>
        <a:xfrm>
          <a:off x="2286000" y="1352550"/>
          <a:ext cx="2505075" cy="2085974"/>
        </a:xfrm>
        <a:prstGeom prst="rect">
          <a:avLst/>
        </a:prstGeom>
      </xdr:spPr>
    </xdr:pic>
    <xdr:clientData/>
  </xdr:twoCellAnchor>
  <xdr:twoCellAnchor editAs="oneCell">
    <xdr:from>
      <xdr:col>6</xdr:col>
      <xdr:colOff>219075</xdr:colOff>
      <xdr:row>8</xdr:row>
      <xdr:rowOff>28575</xdr:rowOff>
    </xdr:from>
    <xdr:to>
      <xdr:col>9</xdr:col>
      <xdr:colOff>628651</xdr:colOff>
      <xdr:row>18</xdr:row>
      <xdr:rowOff>40708</xdr:rowOff>
    </xdr:to>
    <xdr:pic>
      <xdr:nvPicPr>
        <xdr:cNvPr id="34" name="Imagen 33">
          <a:extLst>
            <a:ext uri="{FF2B5EF4-FFF2-40B4-BE49-F238E27FC236}">
              <a16:creationId xmlns:a16="http://schemas.microsoft.com/office/drawing/2014/main" id="{00000000-0008-0000-0000-000022000000}"/>
            </a:ext>
          </a:extLst>
        </xdr:cNvPr>
        <xdr:cNvPicPr>
          <a:picLocks noChangeAspect="1"/>
        </xdr:cNvPicPr>
      </xdr:nvPicPr>
      <xdr:blipFill>
        <a:blip xmlns:r="http://schemas.openxmlformats.org/officeDocument/2006/relationships" r:embed="rId6"/>
        <a:stretch>
          <a:fillRect/>
        </a:stretch>
      </xdr:blipFill>
      <xdr:spPr>
        <a:xfrm>
          <a:off x="4791075" y="1352550"/>
          <a:ext cx="2695576" cy="2107633"/>
        </a:xfrm>
        <a:prstGeom prst="rect">
          <a:avLst/>
        </a:prstGeom>
      </xdr:spPr>
    </xdr:pic>
    <xdr:clientData/>
  </xdr:twoCellAnchor>
  <xdr:twoCellAnchor editAs="oneCell">
    <xdr:from>
      <xdr:col>9</xdr:col>
      <xdr:colOff>628650</xdr:colOff>
      <xdr:row>8</xdr:row>
      <xdr:rowOff>28575</xdr:rowOff>
    </xdr:from>
    <xdr:to>
      <xdr:col>12</xdr:col>
      <xdr:colOff>742950</xdr:colOff>
      <xdr:row>18</xdr:row>
      <xdr:rowOff>47625</xdr:rowOff>
    </xdr:to>
    <xdr:pic>
      <xdr:nvPicPr>
        <xdr:cNvPr id="35" name="Imagen 34">
          <a:extLst>
            <a:ext uri="{FF2B5EF4-FFF2-40B4-BE49-F238E27FC236}">
              <a16:creationId xmlns:a16="http://schemas.microsoft.com/office/drawing/2014/main" id="{00000000-0008-0000-0000-000023000000}"/>
            </a:ext>
          </a:extLst>
        </xdr:cNvPr>
        <xdr:cNvPicPr>
          <a:picLocks noChangeAspect="1"/>
        </xdr:cNvPicPr>
      </xdr:nvPicPr>
      <xdr:blipFill>
        <a:blip xmlns:r="http://schemas.openxmlformats.org/officeDocument/2006/relationships" r:embed="rId5"/>
        <a:stretch>
          <a:fillRect/>
        </a:stretch>
      </xdr:blipFill>
      <xdr:spPr>
        <a:xfrm>
          <a:off x="7486650" y="1352550"/>
          <a:ext cx="2400300" cy="2114550"/>
        </a:xfrm>
        <a:prstGeom prst="rect">
          <a:avLst/>
        </a:prstGeom>
      </xdr:spPr>
    </xdr:pic>
    <xdr:clientData/>
  </xdr:twoCellAnchor>
  <xdr:twoCellAnchor editAs="oneCell">
    <xdr:from>
      <xdr:col>0</xdr:col>
      <xdr:colOff>19050</xdr:colOff>
      <xdr:row>31</xdr:row>
      <xdr:rowOff>76200</xdr:rowOff>
    </xdr:from>
    <xdr:to>
      <xdr:col>2</xdr:col>
      <xdr:colOff>409574</xdr:colOff>
      <xdr:row>40</xdr:row>
      <xdr:rowOff>75257</xdr:rowOff>
    </xdr:to>
    <xdr:pic>
      <xdr:nvPicPr>
        <xdr:cNvPr id="36" name="Imagen 35">
          <a:extLst>
            <a:ext uri="{FF2B5EF4-FFF2-40B4-BE49-F238E27FC236}">
              <a16:creationId xmlns:a16="http://schemas.microsoft.com/office/drawing/2014/main" id="{00000000-0008-0000-0000-000024000000}"/>
            </a:ext>
          </a:extLst>
        </xdr:cNvPr>
        <xdr:cNvPicPr>
          <a:picLocks noChangeAspect="1"/>
        </xdr:cNvPicPr>
      </xdr:nvPicPr>
      <xdr:blipFill>
        <a:blip xmlns:r="http://schemas.openxmlformats.org/officeDocument/2006/relationships" r:embed="rId3"/>
        <a:stretch>
          <a:fillRect/>
        </a:stretch>
      </xdr:blipFill>
      <xdr:spPr>
        <a:xfrm>
          <a:off x="19050" y="5648325"/>
          <a:ext cx="1914524" cy="1713557"/>
        </a:xfrm>
        <a:prstGeom prst="rect">
          <a:avLst/>
        </a:prstGeom>
      </xdr:spPr>
    </xdr:pic>
    <xdr:clientData/>
  </xdr:twoCellAnchor>
  <xdr:twoCellAnchor editAs="oneCell">
    <xdr:from>
      <xdr:col>2</xdr:col>
      <xdr:colOff>400050</xdr:colOff>
      <xdr:row>31</xdr:row>
      <xdr:rowOff>76200</xdr:rowOff>
    </xdr:from>
    <xdr:to>
      <xdr:col>4</xdr:col>
      <xdr:colOff>695325</xdr:colOff>
      <xdr:row>40</xdr:row>
      <xdr:rowOff>123825</xdr:rowOff>
    </xdr:to>
    <xdr:pic>
      <xdr:nvPicPr>
        <xdr:cNvPr id="37" name="Imagen 36">
          <a:extLst>
            <a:ext uri="{FF2B5EF4-FFF2-40B4-BE49-F238E27FC236}">
              <a16:creationId xmlns:a16="http://schemas.microsoft.com/office/drawing/2014/main" id="{00000000-0008-0000-0000-000025000000}"/>
            </a:ext>
          </a:extLst>
        </xdr:cNvPr>
        <xdr:cNvPicPr>
          <a:picLocks noChangeAspect="1"/>
        </xdr:cNvPicPr>
      </xdr:nvPicPr>
      <xdr:blipFill>
        <a:blip xmlns:r="http://schemas.openxmlformats.org/officeDocument/2006/relationships" r:embed="rId11" cstate="print">
          <a:extLst>
            <a:ext uri="{28A0092B-C50C-407E-A947-70E740481C1C}">
              <a14:useLocalDpi xmlns:a14="http://schemas.microsoft.com/office/drawing/2010/main" val="0"/>
            </a:ext>
          </a:extLst>
        </a:blip>
        <a:srcRect/>
        <a:stretch>
          <a:fillRect/>
        </a:stretch>
      </xdr:blipFill>
      <xdr:spPr bwMode="auto">
        <a:xfrm>
          <a:off x="1924050" y="5648325"/>
          <a:ext cx="1819275" cy="1762125"/>
        </a:xfrm>
        <a:prstGeom prst="rect">
          <a:avLst/>
        </a:prstGeom>
        <a:noFill/>
      </xdr:spPr>
    </xdr:pic>
    <xdr:clientData/>
  </xdr:twoCellAnchor>
  <xdr:twoCellAnchor editAs="oneCell">
    <xdr:from>
      <xdr:col>4</xdr:col>
      <xdr:colOff>695325</xdr:colOff>
      <xdr:row>31</xdr:row>
      <xdr:rowOff>66675</xdr:rowOff>
    </xdr:from>
    <xdr:to>
      <xdr:col>7</xdr:col>
      <xdr:colOff>614600</xdr:colOff>
      <xdr:row>40</xdr:row>
      <xdr:rowOff>152400</xdr:rowOff>
    </xdr:to>
    <xdr:pic>
      <xdr:nvPicPr>
        <xdr:cNvPr id="38" name="Imagen 37">
          <a:extLst>
            <a:ext uri="{FF2B5EF4-FFF2-40B4-BE49-F238E27FC236}">
              <a16:creationId xmlns:a16="http://schemas.microsoft.com/office/drawing/2014/main" id="{00000000-0008-0000-0000-000026000000}"/>
            </a:ext>
          </a:extLst>
        </xdr:cNvPr>
        <xdr:cNvPicPr>
          <a:picLocks noChangeAspect="1"/>
        </xdr:cNvPicPr>
      </xdr:nvPicPr>
      <xdr:blipFill>
        <a:blip xmlns:r="http://schemas.openxmlformats.org/officeDocument/2006/relationships" r:embed="rId4"/>
        <a:stretch>
          <a:fillRect/>
        </a:stretch>
      </xdr:blipFill>
      <xdr:spPr>
        <a:xfrm>
          <a:off x="3743325" y="5638800"/>
          <a:ext cx="2205275" cy="1800225"/>
        </a:xfrm>
        <a:prstGeom prst="rect">
          <a:avLst/>
        </a:prstGeom>
      </xdr:spPr>
    </xdr:pic>
    <xdr:clientData/>
  </xdr:twoCellAnchor>
  <xdr:twoCellAnchor editAs="oneCell">
    <xdr:from>
      <xdr:col>7</xdr:col>
      <xdr:colOff>600075</xdr:colOff>
      <xdr:row>31</xdr:row>
      <xdr:rowOff>66675</xdr:rowOff>
    </xdr:from>
    <xdr:to>
      <xdr:col>10</xdr:col>
      <xdr:colOff>609600</xdr:colOff>
      <xdr:row>40</xdr:row>
      <xdr:rowOff>161924</xdr:rowOff>
    </xdr:to>
    <xdr:pic>
      <xdr:nvPicPr>
        <xdr:cNvPr id="39" name="Imagen 38">
          <a:extLst>
            <a:ext uri="{FF2B5EF4-FFF2-40B4-BE49-F238E27FC236}">
              <a16:creationId xmlns:a16="http://schemas.microsoft.com/office/drawing/2014/main" id="{00000000-0008-0000-0000-000027000000}"/>
            </a:ext>
          </a:extLst>
        </xdr:cNvPr>
        <xdr:cNvPicPr>
          <a:picLocks noChangeAspect="1"/>
        </xdr:cNvPicPr>
      </xdr:nvPicPr>
      <xdr:blipFill>
        <a:blip xmlns:r="http://schemas.openxmlformats.org/officeDocument/2006/relationships" r:embed="rId7"/>
        <a:stretch>
          <a:fillRect/>
        </a:stretch>
      </xdr:blipFill>
      <xdr:spPr>
        <a:xfrm>
          <a:off x="5934075" y="5638800"/>
          <a:ext cx="2295525" cy="1809749"/>
        </a:xfrm>
        <a:prstGeom prst="rect">
          <a:avLst/>
        </a:prstGeom>
      </xdr:spPr>
    </xdr:pic>
    <xdr:clientData/>
  </xdr:twoCellAnchor>
  <xdr:twoCellAnchor editAs="oneCell">
    <xdr:from>
      <xdr:col>10</xdr:col>
      <xdr:colOff>600075</xdr:colOff>
      <xdr:row>31</xdr:row>
      <xdr:rowOff>57150</xdr:rowOff>
    </xdr:from>
    <xdr:to>
      <xdr:col>12</xdr:col>
      <xdr:colOff>714375</xdr:colOff>
      <xdr:row>40</xdr:row>
      <xdr:rowOff>142876</xdr:rowOff>
    </xdr:to>
    <xdr:pic>
      <xdr:nvPicPr>
        <xdr:cNvPr id="40" name="Imagen 39">
          <a:extLst>
            <a:ext uri="{FF2B5EF4-FFF2-40B4-BE49-F238E27FC236}">
              <a16:creationId xmlns:a16="http://schemas.microsoft.com/office/drawing/2014/main" id="{00000000-0008-0000-0000-000028000000}"/>
            </a:ext>
          </a:extLst>
        </xdr:cNvPr>
        <xdr:cNvPicPr>
          <a:picLocks noChangeAspect="1"/>
        </xdr:cNvPicPr>
      </xdr:nvPicPr>
      <xdr:blipFill>
        <a:blip xmlns:r="http://schemas.openxmlformats.org/officeDocument/2006/relationships" r:embed="rId9"/>
        <a:stretch>
          <a:fillRect/>
        </a:stretch>
      </xdr:blipFill>
      <xdr:spPr>
        <a:xfrm>
          <a:off x="8220075" y="5629275"/>
          <a:ext cx="1638300" cy="1800226"/>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oneCellAnchor>
    <xdr:from>
      <xdr:col>2</xdr:col>
      <xdr:colOff>381000</xdr:colOff>
      <xdr:row>0</xdr:row>
      <xdr:rowOff>0</xdr:rowOff>
    </xdr:from>
    <xdr:ext cx="937576" cy="1095375"/>
    <xdr:pic>
      <xdr:nvPicPr>
        <xdr:cNvPr id="2" name="2 Imagen">
          <a:extLst>
            <a:ext uri="{FF2B5EF4-FFF2-40B4-BE49-F238E27FC236}">
              <a16:creationId xmlns:a16="http://schemas.microsoft.com/office/drawing/2014/main" id="{00000000-0008-0000-0200-000002000000}"/>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l="15384" t="5443" r="9790" b="9525"/>
        <a:stretch>
          <a:fillRect/>
        </a:stretch>
      </xdr:blipFill>
      <xdr:spPr bwMode="auto">
        <a:xfrm>
          <a:off x="1905000" y="0"/>
          <a:ext cx="937576" cy="10953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wsDr>
</file>

<file path=xl/drawings/drawing3.xml><?xml version="1.0" encoding="utf-8"?>
<xdr:wsDr xmlns:xdr="http://schemas.openxmlformats.org/drawingml/2006/spreadsheetDrawing" xmlns:a="http://schemas.openxmlformats.org/drawingml/2006/main">
  <xdr:twoCellAnchor editAs="oneCell">
    <xdr:from>
      <xdr:col>0</xdr:col>
      <xdr:colOff>457200</xdr:colOff>
      <xdr:row>0</xdr:row>
      <xdr:rowOff>123825</xdr:rowOff>
    </xdr:from>
    <xdr:to>
      <xdr:col>1</xdr:col>
      <xdr:colOff>400050</xdr:colOff>
      <xdr:row>4</xdr:row>
      <xdr:rowOff>28575</xdr:rowOff>
    </xdr:to>
    <xdr:pic>
      <xdr:nvPicPr>
        <xdr:cNvPr id="2" name="2 Imagen" descr="C:\Users\afrojas\AppData\Local\Microsoft\Windows\Temporary Internet Files\Content.IE5\QBJB3MOR\Escudo_CVP.jpg">
          <a:extLst>
            <a:ext uri="{FF2B5EF4-FFF2-40B4-BE49-F238E27FC236}">
              <a16:creationId xmlns:a16="http://schemas.microsoft.com/office/drawing/2014/main" id="{00000000-0008-0000-0600-000002000000}"/>
            </a:ext>
          </a:extLst>
        </xdr:cNvPr>
        <xdr:cNvPicPr/>
      </xdr:nvPicPr>
      <xdr:blipFill>
        <a:blip xmlns:r="http://schemas.openxmlformats.org/officeDocument/2006/relationships" r:embed="rId1" cstate="print"/>
        <a:srcRect/>
        <a:stretch>
          <a:fillRect/>
        </a:stretch>
      </xdr:blipFill>
      <xdr:spPr bwMode="auto">
        <a:xfrm>
          <a:off x="457200" y="123825"/>
          <a:ext cx="762000" cy="781050"/>
        </a:xfrm>
        <a:prstGeom prst="rect">
          <a:avLst/>
        </a:prstGeom>
        <a:noFill/>
        <a:ln w="9525">
          <a:noFill/>
          <a:miter lim="800000"/>
          <a:headEnd/>
          <a:tailEnd/>
        </a:ln>
      </xdr:spPr>
    </xdr:pic>
    <xdr:clientData/>
  </xdr:twoCellAnchor>
</xdr:wsDr>
</file>

<file path=xl/drawings/drawing4.xml><?xml version="1.0" encoding="utf-8"?>
<xdr:wsDr xmlns:xdr="http://schemas.openxmlformats.org/drawingml/2006/spreadsheetDrawing" xmlns:a="http://schemas.openxmlformats.org/drawingml/2006/main">
  <xdr:oneCellAnchor>
    <xdr:from>
      <xdr:col>0</xdr:col>
      <xdr:colOff>0</xdr:colOff>
      <xdr:row>0</xdr:row>
      <xdr:rowOff>28575</xdr:rowOff>
    </xdr:from>
    <xdr:ext cx="11915775" cy="8353425"/>
    <xdr:pic>
      <xdr:nvPicPr>
        <xdr:cNvPr id="2" name="image2.png">
          <a:extLst>
            <a:ext uri="{FF2B5EF4-FFF2-40B4-BE49-F238E27FC236}">
              <a16:creationId xmlns:a16="http://schemas.microsoft.com/office/drawing/2014/main" id="{00000000-0008-0000-0800-000002000000}"/>
            </a:ext>
          </a:extLst>
        </xdr:cNvPr>
        <xdr:cNvPicPr preferRelativeResize="0"/>
      </xdr:nvPicPr>
      <xdr:blipFill>
        <a:blip xmlns:r="http://schemas.openxmlformats.org/officeDocument/2006/relationships" r:embed="rId1" cstate="print"/>
        <a:stretch>
          <a:fillRect/>
        </a:stretch>
      </xdr:blipFill>
      <xdr:spPr>
        <a:xfrm>
          <a:off x="0" y="28575"/>
          <a:ext cx="11915775" cy="8353425"/>
        </a:xfrm>
        <a:prstGeom prst="rect">
          <a:avLst/>
        </a:prstGeom>
        <a:noFill/>
      </xdr:spPr>
    </xdr:pic>
    <xdr:clientData fLocksWithSheet="0"/>
  </xdr:one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file:///E:\CONSULTORIAS%202021\CAJA%20DE%20LA%20VIVIENDA%20POPULAR\PAAC\RIESGOS\PUBLICACION%20DEFINITIVA%202021\FICHAS%202021\208-PLA-Ft-73-74-75%20Riesgos%20GF_2021.xlsx" TargetMode="External"/></Relationships>
</file>

<file path=xl/externalLinks/_rels/externalLink2.xml.rels><?xml version="1.0" encoding="UTF-8" standalone="yes"?>
<Relationships xmlns="http://schemas.openxmlformats.org/package/2006/relationships"><Relationship Id="rId2" Type="http://schemas.openxmlformats.org/officeDocument/2006/relationships/externalLinkPath" Target="file:///C:\INGRID%20DALILA%20MARI&#209;O\DALILA\CAJA%20VIVIENDA%20POPULAR%202023\PROGRAMAS%20DE%20TRANSPARENCIA%20Y%20&#201;TICA%20P&#218;BLICA%202024\2024\RIESGOS%202024\04.%20208-PLA-Ft-78%20Mapa%20de%20Riesgos%20de%20Gesti&#243;n_DMV.xlsx" TargetMode="External"/><Relationship Id="rId1" Type="http://schemas.openxmlformats.org/officeDocument/2006/relationships/externalLinkPath" Target="/INGRID%20DALILA%20MARI&#209;O/DALILA/CAJA%20VIVIENDA%20POPULAR%202023/PROGRAMAS%20DE%20TRANSPARENCIA%20Y%20&#201;TICA%20P&#218;BLICA%202024/2024/RIESGOS%202024/04.%20208-PLA-Ft-78%20Mapa%20de%20Riesgos%20de%20Gesti&#243;n_DMV.xlsx" TargetMode="External"/></Relationships>
</file>

<file path=xl/externalLinks/_rels/externalLink3.xml.rels><?xml version="1.0" encoding="UTF-8" standalone="yes"?>
<Relationships xmlns="http://schemas.openxmlformats.org/package/2006/relationships"><Relationship Id="rId2" Type="http://schemas.openxmlformats.org/officeDocument/2006/relationships/externalLinkPath" Target="file:///C:\Users\gbojacab\Desktop\Emergencia\12.%20Diciembre%20Vr.%202\PAAC\11\1202311300117193_00004%20(1).xlsx" TargetMode="External"/><Relationship Id="rId1" Type="http://schemas.openxmlformats.org/officeDocument/2006/relationships/externalLinkPath" Target="/Users/gbojacab/Desktop/Emergencia/12.%20Diciembre%20Vr.%202/PAAC/11/1202311300117193_00004%20(1).xlsx" TargetMode="External"/></Relationships>
</file>

<file path=xl/externalLinks/_rels/externalLink4.xml.rels><?xml version="1.0" encoding="UTF-8" standalone="yes"?>
<Relationships xmlns="http://schemas.openxmlformats.org/package/2006/relationships"><Relationship Id="rId2" Type="http://schemas.openxmlformats.org/officeDocument/2006/relationships/externalLinkPath" Target="file:///C:\INGRID%20DALILA%20MARI&#209;O\DALILA\CAJA%20VIVIENDA%20POPULAR%202023\PROGRAMAS%20DE%20TRANSPARENCIA%20Y%20&#201;TICA%20P&#218;BLICA%202024\2024\RIESGOS%202024\04.%20208-PLA-Ft-78%20Mapa%20de%20Riesgos%20de%20Gesti&#243;n_FINANCIERA%202024.xlsx" TargetMode="External"/><Relationship Id="rId1" Type="http://schemas.openxmlformats.org/officeDocument/2006/relationships/externalLinkPath" Target="/INGRID%20DALILA%20MARI&#209;O/DALILA/CAJA%20VIVIENDA%20POPULAR%202023/PROGRAMAS%20DE%20TRANSPARENCIA%20Y%20&#201;TICA%20P&#218;BLICA%202024/2024/RIESGOS%202024/04.%20208-PLA-Ft-78%20Mapa%20de%20Riesgos%20de%20Gesti&#243;n_FINANCIERA%202024.xlsx" TargetMode="External"/></Relationships>
</file>

<file path=xl/externalLinks/_rels/externalLink5.xml.rels><?xml version="1.0" encoding="UTF-8" standalone="yes"?>
<Relationships xmlns="http://schemas.openxmlformats.org/package/2006/relationships"><Relationship Id="rId2" Type="http://schemas.openxmlformats.org/officeDocument/2006/relationships/externalLinkPath" Target="file:///C:\INGRID%20DALILA%20MARI&#209;O\DALILA\CAJA%20VIVIENDA%20POPULAR%202023\PROGRAMAS%20DE%20TRANSPARENCIA%20Y%20&#201;TICA%20P&#218;BLICA%202024\2024\RIESGOS%202024\208-PLA-Ft-78%20Mapa%20de%20Riesgos%20de%20Gesti&#243;n%20-%20COMUNICA%20-%202024.xlsx" TargetMode="External"/><Relationship Id="rId1" Type="http://schemas.openxmlformats.org/officeDocument/2006/relationships/externalLinkPath" Target="/INGRID%20DALILA%20MARI&#209;O/DALILA/CAJA%20VIVIENDA%20POPULAR%202023/PROGRAMAS%20DE%20TRANSPARENCIA%20Y%20&#201;TICA%20P&#218;BLICA%202024/2024/RIESGOS%202024/208-PLA-Ft-78%20Mapa%20de%20Riesgos%20de%20Gesti&#243;n%20-%20COMUNICA%20-%202024.xlsx" TargetMode="External"/></Relationships>
</file>

<file path=xl/externalLinks/_rels/externalLink6.xml.rels><?xml version="1.0" encoding="UTF-8" standalone="yes"?>
<Relationships xmlns="http://schemas.openxmlformats.org/package/2006/relationships"><Relationship Id="rId2" Type="http://schemas.openxmlformats.org/officeDocument/2006/relationships/externalLinkPath" Target="file:///C:\INGRID%20DALILA%20MARI&#209;O\DALILA\CAJA%20VIVIENDA%20POPULAR%202023\PROGRAMAS%20DE%20TRANSPARENCIA%20Y%20&#201;TICA%20P&#218;BLICA%202024\2024\RIESGOS%202024\208-PLA-Ft-78%20Mapa%20de%20Riesgos%20de%20Gesti&#243;n%20-%20DMB%20-%202024.xlsx" TargetMode="External"/><Relationship Id="rId1" Type="http://schemas.openxmlformats.org/officeDocument/2006/relationships/externalLinkPath" Target="/INGRID%20DALILA%20MARI&#209;O/DALILA/CAJA%20VIVIENDA%20POPULAR%202023/PROGRAMAS%20DE%20TRANSPARENCIA%20Y%20&#201;TICA%20P&#218;BLICA%202024/2024/RIESGOS%202024/208-PLA-Ft-78%20Mapa%20de%20Riesgos%20de%20Gesti&#243;n%20-%20DMB%20-%202024.xlsx" TargetMode="External"/></Relationships>
</file>

<file path=xl/externalLinks/_rels/externalLink7.xml.rels><?xml version="1.0" encoding="UTF-8" standalone="yes"?>
<Relationships xmlns="http://schemas.openxmlformats.org/package/2006/relationships"><Relationship Id="rId2" Type="http://schemas.openxmlformats.org/officeDocument/2006/relationships/externalLinkPath" Target="file:///C:\INGRID%20DALILA%20MARI&#209;O\DALILA\CAJA%20VIVIENDA%20POPULAR%202023\PROGRAMAS%20DE%20TRANSPARENCIA%20Y%20&#201;TICA%20P&#218;BLICA%202024\2024\RIESGOS%202024\208-PLA-Ft-78%20Mapa%20de%20Riesgos%20de%20Gesti&#243;n%20-%20EVALUAC%20INDEP%20-%202024.xlsx" TargetMode="External"/><Relationship Id="rId1" Type="http://schemas.openxmlformats.org/officeDocument/2006/relationships/externalLinkPath" Target="/INGRID%20DALILA%20MARI&#209;O/DALILA/CAJA%20VIVIENDA%20POPULAR%202023/PROGRAMAS%20DE%20TRANSPARENCIA%20Y%20&#201;TICA%20P&#218;BLICA%202024/2024/RIESGOS%202024/208-PLA-Ft-78%20Mapa%20de%20Riesgos%20de%20Gesti&#243;n%20-%20EVALUAC%20INDEP%20-%202024.xlsx" TargetMode="External"/></Relationships>
</file>

<file path=xl/externalLinks/_rels/externalLink8.xml.rels><?xml version="1.0" encoding="UTF-8" standalone="yes"?>
<Relationships xmlns="http://schemas.openxmlformats.org/package/2006/relationships"><Relationship Id="rId2" Type="http://schemas.openxmlformats.org/officeDocument/2006/relationships/externalLinkPath" Target="file:///C:\INGRID%20DALILA%20MARI&#209;O\DALILA\CAJA%20VIVIENDA%20POPULAR%202023\PROGRAMAS%20DE%20TRANSPARENCIA%20Y%20&#201;TICA%20P&#218;BLICA%202024\2024\RIESGOS%202024\208-PLA-Ft-78%20Mapa%20de%20Riesgos%20de%20Gesti&#243;n%20-%20SC%20Y%20ABS%20-%202024.xlsx" TargetMode="External"/><Relationship Id="rId1" Type="http://schemas.openxmlformats.org/officeDocument/2006/relationships/externalLinkPath" Target="/INGRID%20DALILA%20MARI&#209;O/DALILA/CAJA%20VIVIENDA%20POPULAR%202023/PROGRAMAS%20DE%20TRANSPARENCIA%20Y%20&#201;TICA%20P&#218;BLICA%202024/2024/RIESGOS%202024/208-PLA-Ft-78%20Mapa%20de%20Riesgos%20de%20Gesti&#243;n%20-%20SC%20Y%20ABS%20-%202024.xlsx" TargetMode="External"/></Relationships>
</file>

<file path=xl/externalLinks/_rels/externalLink9.xml.rels><?xml version="1.0" encoding="UTF-8" standalone="yes"?>
<Relationships xmlns="http://schemas.openxmlformats.org/package/2006/relationships"><Relationship Id="rId2" Type="http://schemas.openxmlformats.org/officeDocument/2006/relationships/externalLinkPath" Target="file:///C:\INGRID%20DALILA%20MARI&#209;O\DALILA\CAJA%20VIVIENDA%20POPULAR%202023\PROGRAMAS%20DE%20TRANSPARENCIA%20Y%20&#201;TICA%20P&#218;BLICA%202024\2024\RIESGOS%202024\208-PLA-Ft-78%20Mapa%20de%20Riesgos%20de%20Gesti&#243;n_OAP%202024.Xlsx" TargetMode="External"/><Relationship Id="rId1" Type="http://schemas.openxmlformats.org/officeDocument/2006/relationships/externalLinkPath" Target="/INGRID%20DALILA%20MARI&#209;O/DALILA/CAJA%20VIVIENDA%20POPULAR%202023/PROGRAMAS%20DE%20TRANSPARENCIA%20Y%20&#201;TICA%20P&#218;BLICA%202024/2024/RIESGOS%202024/208-PLA-Ft-78%20Mapa%20de%20Riesgos%20de%20Gesti&#243;n_OAP%202024.Xlsx" TargetMode="External"/></Relationships>
</file>

<file path=xl/externalLinks/_rels/externalLink10.xml.rels><?xml version="1.0" encoding="UTF-8" standalone="yes"?>
<Relationships xmlns="http://schemas.openxmlformats.org/package/2006/relationships"><Relationship Id="rId2" Type="http://schemas.openxmlformats.org/officeDocument/2006/relationships/externalLinkPath" Target="file:///C:\INGRID%20DALILA%20MARI&#209;O\DALILA\CAJA%20VIVIENDA%20POPULAR%202023\PROGRAMAS%20DE%20TRANSPARENCIA%20Y%20&#201;TICA%20P&#218;BLICA%202024\2024\RIESGOS%202024\208-PLA-Ft-78%20Mapa%20de%20Riesgos%20de%20Gesti&#243;n_OCDI%202024.xlsx" TargetMode="External"/><Relationship Id="rId1" Type="http://schemas.openxmlformats.org/officeDocument/2006/relationships/externalLinkPath" Target="/INGRID%20DALILA%20MARI&#209;O/DALILA/CAJA%20VIVIENDA%20POPULAR%202023/PROGRAMAS%20DE%20TRANSPARENCIA%20Y%20&#201;TICA%20P&#218;BLICA%202024/2024/RIESGOS%202024/208-PLA-Ft-78%20Mapa%20de%20Riesgos%20de%20Gesti&#243;n_OCDI%202024.xlsx" TargetMode="External"/></Relationships>
</file>

<file path=xl/externalLinks/_rels/externalLink11.xml.rels><?xml version="1.0" encoding="UTF-8" standalone="yes"?>
<Relationships xmlns="http://schemas.openxmlformats.org/package/2006/relationships"><Relationship Id="rId2" Type="http://schemas.openxmlformats.org/officeDocument/2006/relationships/externalLinkPath" Target="file:///C:\INGRID%20DALILA%20MARI&#209;O\DALILA\CAJA%20VIVIENDA%20POPULAR%202023\PROGRAMAS%20DE%20TRANSPARENCIA%20Y%20&#201;TICA%20P&#218;BLICA%202024\2024\RIESGOS%202024\208-PLA-Ft-78%20Mapa%20de%20Riesgos%20de%20Gesti&#243;n_TIC%202024.xlsx" TargetMode="External"/><Relationship Id="rId1" Type="http://schemas.openxmlformats.org/officeDocument/2006/relationships/externalLinkPath" Target="/INGRID%20DALILA%20MARI&#209;O/DALILA/CAJA%20VIVIENDA%20POPULAR%202023/PROGRAMAS%20DE%20TRANSPARENCIA%20Y%20&#201;TICA%20P&#218;BLICA%202024/2024/RIESGOS%202024/208-PLA-Ft-78%20Mapa%20de%20Riesgos%20de%20Gesti&#243;n_TIC%202024.xlsx" TargetMode="External"/></Relationships>
</file>

<file path=xl/externalLinks/_rels/externalLink12.xml.rels><?xml version="1.0" encoding="UTF-8" standalone="yes"?>
<Relationships xmlns="http://schemas.openxmlformats.org/package/2006/relationships"><Relationship Id="rId2" Type="http://schemas.openxmlformats.org/officeDocument/2006/relationships/externalLinkPath" Target="file:///C:\INGRID%20DALILA%20MARI&#209;O\DALILA\CAJA%20VIVIENDA%20POPULAR%202023\PROGRAMAS%20DE%20TRANSPARENCIA%20Y%20&#201;TICA%20P&#218;BLICA%202024\2024\RIESGOS%202024\208-PLA-Ft-95%20Mapa%20Riesgos%20de%20Gesti&#243;n_DOC-TH-ADM%202024.xlsx" TargetMode="External"/><Relationship Id="rId1" Type="http://schemas.openxmlformats.org/officeDocument/2006/relationships/externalLinkPath" Target="/INGRID%20DALILA%20MARI&#209;O/DALILA/CAJA%20VIVIENDA%20POPULAR%202023/PROGRAMAS%20DE%20TRANSPARENCIA%20Y%20&#201;TICA%20P&#218;BLICA%202024/2024/RIESGOS%202024/208-PLA-Ft-95%20Mapa%20Riesgos%20de%20Gesti&#243;n_DOC-TH-ADM%202024.xlsx" TargetMode="External"/></Relationships>
</file>

<file path=xl/externalLinks/_rels/externalLink13.xml.rels><?xml version="1.0" encoding="UTF-8" standalone="yes"?>
<Relationships xmlns="http://schemas.openxmlformats.org/package/2006/relationships"><Relationship Id="rId1" Type="http://schemas.openxmlformats.org/officeDocument/2006/relationships/externalLinkPath" Target="/INGRID%20DALILA%20MARI&#209;O/DALILA/CAJA%20VIVIENDA%20POPULAR%202023/PAAC/PAAC%202023/REPORTES%20SEGUIMIENTO%20PAAC%202023/2%20CUATRIMESTRE%202023/208-PLA-Ft-78%20Mapa%20de%20Riesgos%20de%20Gesti&#243;n_V3%202023.Xlsx" TargetMode="External"/></Relationships>
</file>

<file path=xl/externalLinks/_rels/externalLink14.xml.rels><?xml version="1.0" encoding="UTF-8" standalone="yes"?>
<Relationships xmlns="http://schemas.openxmlformats.org/package/2006/relationships"><Relationship Id="rId2" Type="http://schemas.openxmlformats.org/officeDocument/2006/relationships/externalLinkPath" Target="file:///C:\Users\imarinom\Downloads\1202312000115103_00002.xlsx" TargetMode="External"/><Relationship Id="rId1" Type="http://schemas.openxmlformats.org/officeDocument/2006/relationships/externalLinkPath" Target="/Users/imarinom/Downloads/1202312000115103_00002.xlsx" TargetMode="External"/></Relationships>
</file>

<file path=xl/externalLinks/_rels/externalLink15.xml.rels><?xml version="1.0" encoding="UTF-8" standalone="yes"?>
<Relationships xmlns="http://schemas.openxmlformats.org/package/2006/relationships"><Relationship Id="rId2" Type="http://schemas.openxmlformats.org/officeDocument/2006/relationships/externalLinkPath" Target="file:///C:\Users\imarinom\Downloads\208-PLA-Ft-78%20Mapa%20de%20Riesgos%20de%20Gesti&#243;n_V4%202024.xlsx" TargetMode="External"/><Relationship Id="rId1" Type="http://schemas.openxmlformats.org/officeDocument/2006/relationships/externalLinkPath" Target="/Users/imarinom/Downloads/208-PLA-Ft-78%20Mapa%20de%20Riesgos%20de%20Gesti&#243;n_V4%202024.xlsx" TargetMode="External"/></Relationships>
</file>

<file path=xl/externalLinks/_rels/externalLink16.xml.rels><?xml version="1.0" encoding="UTF-8" standalone="yes"?>
<Relationships xmlns="http://schemas.openxmlformats.org/package/2006/relationships"><Relationship Id="rId2" Type="http://schemas.openxmlformats.org/officeDocument/2006/relationships/externalLinkPath" Target="file:///C:\INGRID%20DALILA%20MARI&#209;O\DALILA\CAJA%20VIVIENDA%20POPULAR%202023\PAAC\RIESGOS\SOLICITUDES%20MODIFICACION\2023\MAPA%20GESTION%20SOLICITUD%20AJUSTE%20DUT_JUNIO%202023.xlsx" TargetMode="External"/><Relationship Id="rId1" Type="http://schemas.openxmlformats.org/officeDocument/2006/relationships/externalLinkPath" Target="file:///\\10.216.160.201\calidad\INGRID%20DALILA%20MARI&#209;O\DALILA\CAJA%20VIVIENDA%20POPULAR%202023\PAAC\RIESGOS\SOLICITUDES%20MODIFICACION\2023\MAPA%20GESTION%20SOLICITUD%20AJUSTE%20DUT_JUNIO%202023.xlsx" TargetMode="External"/></Relationships>
</file>

<file path=xl/externalLinks/_rels/externalLink17.xml.rels><?xml version="1.0" encoding="UTF-8" standalone="yes"?>
<Relationships xmlns="http://schemas.openxmlformats.org/package/2006/relationships"><Relationship Id="rId1" Type="http://schemas.microsoft.com/office/2006/relationships/xlExternalLinkPath/xlPathMissing" Target="Seguimiento%20Mapa%20de%20Riesgos%20de%20Gesti&#243;n%202022.Xlsx"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DOFA"/>
      <sheetName val="1. Riesgo Presupuesto"/>
      <sheetName val="2. Riesgo Pagos"/>
      <sheetName val="3. Riesgo Tesorería"/>
      <sheetName val="4. Riesgo Tesoreria Corrupcion"/>
      <sheetName val="5. Riesgo Cartera"/>
      <sheetName val="6. Riesgo Contabilidad"/>
      <sheetName val="Matriz de Riesgos"/>
      <sheetName val="Ejemplo Causas y Consecuencias"/>
      <sheetName val="BD"/>
    </sheetNames>
    <sheetDataSet>
      <sheetData sheetId="0"/>
      <sheetData sheetId="1"/>
      <sheetData sheetId="2"/>
      <sheetData sheetId="3"/>
      <sheetData sheetId="4"/>
      <sheetData sheetId="5"/>
      <sheetData sheetId="6"/>
      <sheetData sheetId="7"/>
      <sheetData sheetId="8"/>
      <sheetData sheetId="9">
        <row r="86">
          <cell r="A86" t="str">
            <v>Gestión_Estratégica</v>
          </cell>
          <cell r="B86" t="str">
            <v>Gestión_de_Comunicaciones</v>
          </cell>
          <cell r="C86" t="str">
            <v>Prevención_del_Daño_Antijurídico_y_Representación_Judicial</v>
          </cell>
          <cell r="D86" t="str">
            <v>Gestión_del_Talento_Humano</v>
          </cell>
          <cell r="E86" t="str">
            <v>Gestión_Tecnología_de_la_Información_y_Comunicaciones</v>
          </cell>
          <cell r="F86" t="str">
            <v>Reasentamientos_Humanos</v>
          </cell>
          <cell r="G86" t="str">
            <v>Mejoramiento_de_Vivienda</v>
          </cell>
          <cell r="H86" t="str">
            <v>Mejoramiento_de_Barrios</v>
          </cell>
          <cell r="I86" t="str">
            <v>Urbanizaciones_y_Titulación</v>
          </cell>
          <cell r="J86" t="str">
            <v>Servicio_al_Ciudadano</v>
          </cell>
          <cell r="K86" t="str">
            <v>Gestión_Administrativa</v>
          </cell>
          <cell r="L86" t="str">
            <v>Gestión_Documental</v>
          </cell>
          <cell r="M86" t="str">
            <v>Adquisición_de_Bienes_y_Servicios</v>
          </cell>
          <cell r="N86" t="str">
            <v>Gestión_Financiera</v>
          </cell>
          <cell r="O86" t="str">
            <v>Gestión_del_Control_Interno_Disciplinario</v>
          </cell>
          <cell r="P86" t="str">
            <v>Evaluación_de_la_Gestión</v>
          </cell>
        </row>
      </sheetData>
    </sheetDataSet>
  </externalBook>
</externalLink>
</file>

<file path=xl/externalLinks/externalLink2.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xxl21:alternateUrls>
      <xxl21:absoluteUrl r:id="rId2"/>
    </xxl21:alternateUrls>
    <sheetNames>
      <sheetName val="PORTADA"/>
      <sheetName val="Instructivo"/>
      <sheetName val="208-PLA-Ft-78 Mapa Gestión"/>
      <sheetName val="Tabla Valoración controles"/>
      <sheetName val="Tabla probabilidad"/>
      <sheetName val="Tabla Impacto"/>
      <sheetName val="CONTROL DE CAMBIOS"/>
      <sheetName val="FORMULAS"/>
      <sheetName val="CONTROLES"/>
      <sheetName val="Opciones Tratamiento"/>
      <sheetName val="Hoja1"/>
    </sheetNames>
    <sheetDataSet>
      <sheetData sheetId="0"/>
      <sheetData sheetId="1"/>
      <sheetData sheetId="2">
        <row r="10">
          <cell r="N10" t="str">
            <v>Moderado</v>
          </cell>
          <cell r="O10">
            <v>0.6</v>
          </cell>
        </row>
        <row r="11">
          <cell r="N11"/>
          <cell r="O11"/>
          <cell r="U11" t="str">
            <v>Tipo Control</v>
          </cell>
        </row>
        <row r="12">
          <cell r="N12"/>
          <cell r="O12"/>
          <cell r="U12" t="str">
            <v>Tipo Control</v>
          </cell>
        </row>
        <row r="13">
          <cell r="N13"/>
          <cell r="O13"/>
          <cell r="U13" t="str">
            <v>Tipo Control</v>
          </cell>
        </row>
        <row r="14">
          <cell r="N14"/>
          <cell r="O14"/>
          <cell r="U14" t="str">
            <v>Tipo Control</v>
          </cell>
        </row>
        <row r="15">
          <cell r="N15"/>
          <cell r="O15"/>
          <cell r="U15" t="str">
            <v>Tipo Control</v>
          </cell>
          <cell r="AG15">
            <v>0.48</v>
          </cell>
        </row>
        <row r="16">
          <cell r="L16">
            <v>0.8</v>
          </cell>
          <cell r="N16" t="str">
            <v>Moderado</v>
          </cell>
          <cell r="O16">
            <v>0.6</v>
          </cell>
          <cell r="U16" t="str">
            <v>Preventivo</v>
          </cell>
          <cell r="AE16">
            <v>0.4</v>
          </cell>
          <cell r="AF16">
            <v>0.32000000000000006</v>
          </cell>
        </row>
        <row r="17">
          <cell r="L17"/>
          <cell r="N17"/>
          <cell r="O17"/>
          <cell r="U17" t="str">
            <v>Tipo Control</v>
          </cell>
        </row>
        <row r="18">
          <cell r="L18"/>
          <cell r="N18"/>
          <cell r="O18"/>
          <cell r="U18" t="str">
            <v>Tipo Control</v>
          </cell>
        </row>
        <row r="19">
          <cell r="L19"/>
          <cell r="N19"/>
          <cell r="O19"/>
          <cell r="U19" t="str">
            <v>Tipo Control</v>
          </cell>
        </row>
        <row r="20">
          <cell r="L20"/>
          <cell r="N20"/>
          <cell r="O20"/>
          <cell r="U20" t="str">
            <v>Tipo Control</v>
          </cell>
        </row>
        <row r="21">
          <cell r="L21"/>
          <cell r="N21"/>
          <cell r="O21"/>
          <cell r="U21" t="str">
            <v>Tipo Control</v>
          </cell>
          <cell r="AG21">
            <v>0.48</v>
          </cell>
        </row>
        <row r="22">
          <cell r="L22">
            <v>0.6</v>
          </cell>
          <cell r="N22" t="str">
            <v>Moderado</v>
          </cell>
          <cell r="O22">
            <v>0.6</v>
          </cell>
          <cell r="U22" t="str">
            <v>Preventivo</v>
          </cell>
          <cell r="AE22">
            <v>0.4</v>
          </cell>
          <cell r="AF22">
            <v>0.24</v>
          </cell>
        </row>
        <row r="23">
          <cell r="L23"/>
          <cell r="N23"/>
          <cell r="O23"/>
          <cell r="U23" t="str">
            <v>Tipo Control</v>
          </cell>
        </row>
        <row r="24">
          <cell r="L24"/>
          <cell r="N24"/>
          <cell r="O24"/>
          <cell r="U24" t="str">
            <v>Tipo Control</v>
          </cell>
        </row>
        <row r="25">
          <cell r="L25"/>
          <cell r="N25"/>
          <cell r="O25"/>
          <cell r="U25" t="str">
            <v>Tipo Control</v>
          </cell>
        </row>
        <row r="26">
          <cell r="L26"/>
          <cell r="N26"/>
          <cell r="O26"/>
          <cell r="U26" t="str">
            <v>Tipo Control</v>
          </cell>
        </row>
        <row r="27">
          <cell r="L27"/>
          <cell r="N27"/>
          <cell r="O27"/>
          <cell r="U27" t="str">
            <v>Tipo Control</v>
          </cell>
          <cell r="AG27">
            <v>0.36</v>
          </cell>
        </row>
        <row r="28">
          <cell r="L28">
            <v>0.6</v>
          </cell>
          <cell r="O28">
            <v>0.2</v>
          </cell>
          <cell r="U28" t="str">
            <v>Preventivo</v>
          </cell>
          <cell r="AE28">
            <v>0.4</v>
          </cell>
          <cell r="AF28">
            <v>0.24</v>
          </cell>
        </row>
        <row r="29">
          <cell r="L29"/>
          <cell r="O29"/>
          <cell r="U29" t="str">
            <v>Tipo Control</v>
          </cell>
        </row>
        <row r="30">
          <cell r="L30"/>
          <cell r="O30"/>
          <cell r="U30" t="str">
            <v>Tipo Control</v>
          </cell>
        </row>
        <row r="31">
          <cell r="L31"/>
          <cell r="O31"/>
          <cell r="U31" t="str">
            <v>Tipo Control</v>
          </cell>
        </row>
        <row r="32">
          <cell r="L32"/>
          <cell r="O32"/>
          <cell r="U32" t="str">
            <v>Tipo Control</v>
          </cell>
        </row>
        <row r="33">
          <cell r="L33"/>
          <cell r="O33"/>
          <cell r="U33" t="str">
            <v>Tipo Control</v>
          </cell>
          <cell r="AG33">
            <v>0.36</v>
          </cell>
        </row>
        <row r="34">
          <cell r="L34">
            <v>0.6</v>
          </cell>
          <cell r="N34" t="str">
            <v>Leve</v>
          </cell>
          <cell r="O34">
            <v>0.2</v>
          </cell>
          <cell r="U34" t="str">
            <v>Preventivo</v>
          </cell>
          <cell r="AE34">
            <v>0.4</v>
          </cell>
          <cell r="AF34">
            <v>0.24</v>
          </cell>
        </row>
        <row r="35">
          <cell r="L35"/>
          <cell r="N35"/>
          <cell r="O35"/>
          <cell r="U35" t="str">
            <v>Tipo Control</v>
          </cell>
        </row>
        <row r="36">
          <cell r="L36"/>
          <cell r="N36"/>
          <cell r="O36"/>
          <cell r="U36" t="str">
            <v>Tipo Control</v>
          </cell>
        </row>
        <row r="37">
          <cell r="L37"/>
          <cell r="N37"/>
          <cell r="O37"/>
          <cell r="U37" t="str">
            <v>Tipo Control</v>
          </cell>
        </row>
        <row r="38">
          <cell r="L38"/>
          <cell r="N38"/>
          <cell r="O38"/>
          <cell r="U38" t="str">
            <v>Tipo Control</v>
          </cell>
        </row>
        <row r="39">
          <cell r="L39"/>
          <cell r="N39"/>
          <cell r="O39"/>
          <cell r="U39" t="str">
            <v>Tipo Control</v>
          </cell>
          <cell r="AG39">
            <v>0.36</v>
          </cell>
        </row>
      </sheetData>
      <sheetData sheetId="3">
        <row r="4">
          <cell r="D4" t="str">
            <v>Preventivo</v>
          </cell>
          <cell r="F4">
            <v>0.25</v>
          </cell>
        </row>
        <row r="5">
          <cell r="D5" t="str">
            <v>Detectivo</v>
          </cell>
          <cell r="F5">
            <v>0.15</v>
          </cell>
        </row>
        <row r="6">
          <cell r="F6">
            <v>0.1</v>
          </cell>
        </row>
        <row r="7">
          <cell r="D7" t="str">
            <v>Automático</v>
          </cell>
          <cell r="F7">
            <v>0.25</v>
          </cell>
        </row>
        <row r="8">
          <cell r="F8">
            <v>0.15</v>
          </cell>
        </row>
        <row r="9">
          <cell r="D9" t="str">
            <v>Documentado</v>
          </cell>
          <cell r="F9"/>
        </row>
        <row r="10">
          <cell r="F10"/>
        </row>
        <row r="13">
          <cell r="D13" t="str">
            <v>Con Registro</v>
          </cell>
          <cell r="F13"/>
        </row>
        <row r="14">
          <cell r="F14"/>
        </row>
      </sheetData>
      <sheetData sheetId="4"/>
      <sheetData sheetId="5"/>
      <sheetData sheetId="6"/>
      <sheetData sheetId="7">
        <row r="2">
          <cell r="N2">
            <v>0.2</v>
          </cell>
          <cell r="O2" t="str">
            <v>Muy Baja</v>
          </cell>
        </row>
        <row r="3">
          <cell r="N3">
            <v>0.4</v>
          </cell>
          <cell r="O3" t="str">
            <v>Baja</v>
          </cell>
        </row>
        <row r="4">
          <cell r="N4">
            <v>0.6</v>
          </cell>
          <cell r="O4" t="str">
            <v>Media</v>
          </cell>
        </row>
        <row r="5">
          <cell r="N5">
            <v>0.8</v>
          </cell>
          <cell r="O5" t="str">
            <v>Alta</v>
          </cell>
        </row>
        <row r="6">
          <cell r="O6" t="str">
            <v>Muy Alta</v>
          </cell>
        </row>
        <row r="8">
          <cell r="A8" t="str">
            <v>Probabilidad</v>
          </cell>
        </row>
        <row r="9">
          <cell r="A9" t="str">
            <v>Impacto</v>
          </cell>
        </row>
        <row r="10">
          <cell r="A10" t="str">
            <v>Tipo Control</v>
          </cell>
        </row>
        <row r="15">
          <cell r="B15"/>
        </row>
        <row r="17">
          <cell r="K17" t="str">
            <v>CONCATE</v>
          </cell>
          <cell r="L17" t="str">
            <v>EVALUCIÓN</v>
          </cell>
        </row>
        <row r="18">
          <cell r="K18" t="str">
            <v>LeveMuy Baja</v>
          </cell>
          <cell r="L18" t="str">
            <v>Bajo</v>
          </cell>
        </row>
        <row r="19">
          <cell r="K19" t="str">
            <v>LeveBaja</v>
          </cell>
          <cell r="L19" t="str">
            <v>Bajo</v>
          </cell>
        </row>
        <row r="20">
          <cell r="K20" t="str">
            <v>LeveMedia</v>
          </cell>
          <cell r="L20" t="str">
            <v>Moderado</v>
          </cell>
        </row>
        <row r="21">
          <cell r="B21"/>
          <cell r="K21" t="str">
            <v>LeveAlta</v>
          </cell>
          <cell r="L21" t="str">
            <v>Moderado</v>
          </cell>
        </row>
        <row r="22">
          <cell r="K22" t="str">
            <v>LeveMuy Alta</v>
          </cell>
          <cell r="L22" t="str">
            <v>Alto</v>
          </cell>
        </row>
        <row r="23">
          <cell r="K23" t="str">
            <v>MenorMuy Baja</v>
          </cell>
          <cell r="L23" t="str">
            <v>Bajo</v>
          </cell>
        </row>
        <row r="24">
          <cell r="K24" t="str">
            <v>MenorBaja</v>
          </cell>
          <cell r="L24" t="str">
            <v>Moderado</v>
          </cell>
        </row>
        <row r="25">
          <cell r="K25" t="str">
            <v>MenorMedia</v>
          </cell>
          <cell r="L25" t="str">
            <v>Moderado</v>
          </cell>
        </row>
        <row r="26">
          <cell r="K26" t="str">
            <v>MenorAlta</v>
          </cell>
          <cell r="L26" t="str">
            <v>Moderado</v>
          </cell>
        </row>
        <row r="27">
          <cell r="B27"/>
          <cell r="K27" t="str">
            <v>MenorMuy Alta</v>
          </cell>
          <cell r="L27" t="str">
            <v>Alto</v>
          </cell>
        </row>
        <row r="28">
          <cell r="K28" t="str">
            <v>ModeradoMuy Baja</v>
          </cell>
          <cell r="L28" t="str">
            <v>Moderado</v>
          </cell>
        </row>
        <row r="29">
          <cell r="K29" t="str">
            <v>ModeradoBaja</v>
          </cell>
          <cell r="L29" t="str">
            <v>Moderado</v>
          </cell>
        </row>
        <row r="30">
          <cell r="A30" t="str">
            <v xml:space="preserve">SELECCIONE EL NOMBRE PROCESO </v>
          </cell>
          <cell r="B30" t="str">
            <v>OBJETIVO PROCESO</v>
          </cell>
          <cell r="C30" t="str">
            <v>RESPONSABLE</v>
          </cell>
          <cell r="K30" t="str">
            <v>ModeradoMedia</v>
          </cell>
          <cell r="L30" t="str">
            <v>Moderado</v>
          </cell>
        </row>
        <row r="31">
          <cell r="A31" t="str">
            <v>1. Gestión Estratégica</v>
          </cell>
          <cell r="B31" t="str">
            <v>Definir el marco estratégico y orientar la gestión de la Caja de la Vivienda Popular, con el fin de asegurar el cumplimiento de la misionalidad y de los objetivos establecidos en el Plan de Desarrollo Distrital, mediante la formulación y aplicación de lineamientos y metodologías que permitan articular y desarrollar los procesos de planeación, ejecución, seguimiento y control; para la mejora continua, la transparencia y democratización de la información pública, la participación incidente de la ciudadanía, y la satisfacción de las necesidades y demandas de los grupos de valor.</v>
          </cell>
          <cell r="C31" t="str">
            <v xml:space="preserve">Jefe Oficina Asesora de Planeación </v>
          </cell>
          <cell r="K31" t="str">
            <v>ModeradoAlta</v>
          </cell>
          <cell r="L31" t="str">
            <v>Alto</v>
          </cell>
        </row>
        <row r="32">
          <cell r="A32" t="str">
            <v>1. Gestión Estratégica (PI 7696)</v>
          </cell>
          <cell r="B32" t="str">
            <v>Fortalecer el modelo de gestión, la infraestructura operacional y los sistemas de información de la Caja de Vivienda Popular.</v>
          </cell>
          <cell r="C32" t="str">
            <v xml:space="preserve">Jefe Oficina Asesora de Planeación </v>
          </cell>
          <cell r="K32" t="str">
            <v>ModeradoMuy Alta</v>
          </cell>
          <cell r="L32" t="str">
            <v>Alto</v>
          </cell>
        </row>
        <row r="33">
          <cell r="A33" t="str">
            <v>2. Gestión de Comunicaciones</v>
          </cell>
          <cell r="B33" t="str">
            <v>Atender las solicitudes de comunicación de los diferentes programas misionales y demás áreas de la CVP, mediante la divulgación oportuna de la información, actividades, proyectos y la gestión institucional que impacta al público interno y externo, con el propósito de mantener una adecuada comunicación organizacional que facilite el desarrollo de los procesos, las relaciones interpersonales, en aras de promover la transparencia, la participación ciudadana y la responsabilidad social.</v>
          </cell>
          <cell r="C33" t="str">
            <v xml:space="preserve">Jefe Oficina Asesora de Comunicaciones </v>
          </cell>
          <cell r="K33" t="str">
            <v>MayorMuy Baja</v>
          </cell>
          <cell r="L33" t="str">
            <v>Alto</v>
          </cell>
        </row>
        <row r="34">
          <cell r="A34" t="str">
            <v>3. Prevención del Daño Antijurídico y Representación Judicial</v>
          </cell>
          <cell r="B34" t="str">
            <v>Prevenir y controlar la comisión de acciones u omisiones que puedan dar lugar a daños antijurídicos a través del análisis histórico de la información, la generación e implementación de controles y la ejecución del respectivo seguimiento, con el propósito de defender los intereses de la CVP.</v>
          </cell>
          <cell r="C34" t="str">
            <v xml:space="preserve">Director Jurídico </v>
          </cell>
          <cell r="K34" t="str">
            <v>MayorBaja</v>
          </cell>
          <cell r="L34" t="str">
            <v>Alto</v>
          </cell>
        </row>
        <row r="35">
          <cell r="A35" t="str">
            <v>4. Reasentamientos</v>
          </cell>
          <cell r="B35" t="str">
            <v>Reasentar hogares estratos 1 y 2 que se encuentran ubicados en zonas de alto riesgo no mitigable, recomendadas por el IDIGER y/o los ordenados mediante sentencias judiciales o actos administrativos y adquirir los predios y/o mejoras de acuerdo con la normatividad vigente.</v>
          </cell>
          <cell r="C35" t="str">
            <v>Director de Reasentamientos</v>
          </cell>
          <cell r="K35" t="str">
            <v>MayorMedia</v>
          </cell>
          <cell r="L35" t="str">
            <v>Alto</v>
          </cell>
        </row>
        <row r="36">
          <cell r="A36" t="str">
            <v>4. Reasentamientos (PI 7698)</v>
          </cell>
          <cell r="B36" t="str">
            <v>Disminuir el número de hogares que habitan en predios localizados en zonas de Alto Riesgo no mitigable o los ordenados mediante sentencias judiciales o actos administrativos.</v>
          </cell>
          <cell r="C36" t="str">
            <v>Director de Reasentamientos</v>
          </cell>
          <cell r="K36" t="str">
            <v>MayorAlta</v>
          </cell>
          <cell r="L36" t="str">
            <v>Alto</v>
          </cell>
        </row>
        <row r="37">
          <cell r="A37" t="str">
            <v>5. Mejoramiento de Vivienda</v>
          </cell>
          <cell r="B37" t="str">
            <v>Ejecutar la política pública de mejoramiento de vivienda aplicando los instrumentos establecidos por la Secretaría Distrital del Hábitat, a través de la prestación de asistencia técnica, social, financiera y jurídica, para el reconocimiento de viviendas en los barrios que hayan sido legalizadas urbanísticamente y/o para el mejoramiento de las condiciones constructivas y/o de habitabilidad de estas viviendas.</v>
          </cell>
          <cell r="C37" t="str">
            <v>Director de Mejoramiento de Vivienda</v>
          </cell>
          <cell r="K37" t="str">
            <v>MayorMuy Alta</v>
          </cell>
          <cell r="L37" t="str">
            <v>Alto</v>
          </cell>
        </row>
        <row r="38">
          <cell r="A38" t="str">
            <v>5. Mejoramiento de Vivienda (PI 7680)</v>
          </cell>
          <cell r="B38" t="str">
            <v>Implementar un instrumento de política pública distrital de mejoramiento y construcción de vivienda denominado Plan Terrazas.</v>
          </cell>
          <cell r="C38" t="str">
            <v>Director de Mejoramiento de Vivienda</v>
          </cell>
          <cell r="K38" t="str">
            <v>CatastróficoMuy Baja</v>
          </cell>
          <cell r="L38" t="str">
            <v>Extremo</v>
          </cell>
        </row>
        <row r="39">
          <cell r="A39" t="str">
            <v xml:space="preserve">6. Mejoramiento de Barrios </v>
          </cell>
          <cell r="B39" t="str">
            <v>Ejecutar las intervenciones de espacio público priorizadas por la Secretaria Distrital del Hábitat en los barrios legalizados ubicados en las UPZ de mejoramiento integral con los recursos asignados, a través de la planificación, formulación, ejecución, liquidación y estabilidad y sostenibilidad de las obras, para contribuir al Programa de Mejoramiento Integral de Barrios.</v>
          </cell>
          <cell r="C39" t="str">
            <v>Director de Mejoramiento de Barrios</v>
          </cell>
          <cell r="K39" t="str">
            <v>CatastróficoBaja</v>
          </cell>
          <cell r="L39" t="str">
            <v>Extremo</v>
          </cell>
        </row>
        <row r="40">
          <cell r="A40" t="str">
            <v>6. Mejoramiento de Barrios  (PI 7703)</v>
          </cell>
          <cell r="B40" t="str">
            <v>Realizar mejoramiento integral de espacio público en ocho (8) territorios priorizados.</v>
          </cell>
          <cell r="C40" t="str">
            <v>Director de Mejoramiento de Barrios</v>
          </cell>
          <cell r="K40" t="str">
            <v>CatastróficoMedia</v>
          </cell>
          <cell r="L40" t="str">
            <v>Extremo</v>
          </cell>
        </row>
        <row r="41">
          <cell r="A41" t="str">
            <v>7. Urbanizaciones y Titulación</v>
          </cell>
          <cell r="B41" t="str">
            <v>Titular predios de estrato 1 y 2 y contribuir al saneamiento del Espacio Público en la Ciudad Bogotá D.C. mediante el acompañamiento técnico, jurídico y social a las familias asentadas en predios públicos o privados, ocupados ilegalmente; así mismo generar y realizar el cierre de proyectos urbanísticos para vivienda VIP, en predios de la CVP, con el fin de lograr la obtención del título de propiedad y concretar la entrega de zonas de cesión obligatorias, cumpliendo los requisitos exigidos en la ley.</v>
          </cell>
          <cell r="C41" t="str">
            <v>Director de Urbanizaciones y Titulación</v>
          </cell>
          <cell r="K41" t="str">
            <v>CatastróficoAlta</v>
          </cell>
          <cell r="L41" t="str">
            <v>Extremo</v>
          </cell>
        </row>
        <row r="42">
          <cell r="A42" t="str">
            <v>7. Urbanizaciones y Titulación (PI 7684)</v>
          </cell>
          <cell r="B42" t="str">
            <v>Realizar el acompañamiento técnico, jurídico y social a las familias asentadas VIS o VIP, con el fin de obtener un título de propiedad registrado y concretar la entrega de zonas de cesión obligatorias; facilitando el acceso a una ciudad legal.</v>
          </cell>
          <cell r="C42" t="str">
            <v>Director de Urbanizaciones y Titulación</v>
          </cell>
          <cell r="K42" t="str">
            <v>CatastróficoMuy Alta</v>
          </cell>
          <cell r="L42" t="str">
            <v>Extremo</v>
          </cell>
        </row>
        <row r="43">
          <cell r="A43" t="str">
            <v>8. Servicio al Ciudadano</v>
          </cell>
          <cell r="B43" t="str">
            <v>Atender, identificar, registrar, informar y direccionar a la ciudadanía sobre los trámites y servicios a los que pueden acceder, en torno a los programas que desarrolla la Caja de la Vivienda Popular, a través de los canales de atención dispuestos por la entidad, con el propósito de medir y evaluar el grado de satisfacción de los usuarios sobre los servicios prestados por la CVP y realizar el seguimiento y control a las PQRSD que ingresan a la entidad.</v>
          </cell>
          <cell r="C43" t="str">
            <v>Director de Gestión Corporativa</v>
          </cell>
        </row>
        <row r="44">
          <cell r="A44" t="str">
            <v>9.Gestión_Administrativa</v>
          </cell>
          <cell r="B44" t="str">
            <v>Administrar de manera eficiente y eficaz la infraestructura física, los bienes y servicios que requieran todos los procesos de la entidad como apoyo a su gestión, garantizando que se encuentren en óptimas condiciones para el cumplimiento y desarrollo de sus funciones.</v>
          </cell>
          <cell r="C44" t="str">
            <v xml:space="preserve">Subdirector Administrativo </v>
          </cell>
        </row>
        <row r="45">
          <cell r="A45" t="str">
            <v>10. Gestión Financiera</v>
          </cell>
          <cell r="B45" t="str">
            <v>Programar, registrar y controlar los recursos financieros de la Entidad, mediante la aplicación de herramientas y procedimientos financieros que permitan garantizar la calidad, confiabilidad, razonabilidad y oportunidad de la gestión presupuestal, tesoral, pagos y contable para el cumplimiento de los objetivos de la Entidad</v>
          </cell>
          <cell r="C45" t="str">
            <v>Subdirector Financiero</v>
          </cell>
        </row>
        <row r="46">
          <cell r="A46" t="str">
            <v>11. Gestión Documental</v>
          </cell>
          <cell r="B46" t="str">
            <v>Garantizar la disponibilidad de la información contenida en los documentos de archivo de las dependencias de la Caja de la Vivienda Popular.</v>
          </cell>
          <cell r="C46" t="str">
            <v xml:space="preserve">Subdirector Administrativo </v>
          </cell>
        </row>
        <row r="47">
          <cell r="A47" t="str">
            <v>12. Gestión del Talento Humano</v>
          </cell>
          <cell r="B47" t="str">
            <v>Gestionar, administrar y realizar planes, programas y acciones para el desarrollo del talento humano que fortalezcan sus competencias y el mejoramiento de las condiciones de trabajo, con el propósito de lograr la satisfacción personal y el fortalecimiento institucional para el cumplimiento de la misión y funciones de la Entidad.</v>
          </cell>
          <cell r="C47" t="str">
            <v xml:space="preserve">Subdirector Administrativo </v>
          </cell>
        </row>
        <row r="48">
          <cell r="A48" t="str">
            <v>13. Adquisición de Bienes y Servicios</v>
          </cell>
          <cell r="B48" t="str">
            <v>Coordinar la adquisición de los bienes y servicios necesarios en la Caja de la Vivienda Popular, según la normatividad contractual legal vigente.</v>
          </cell>
          <cell r="C48" t="str">
            <v>Director de Gestión Corporativa</v>
          </cell>
        </row>
        <row r="49">
          <cell r="A49" t="str">
            <v>14. Gestión Tecnología de la Información y Comunicaciones</v>
          </cell>
          <cell r="B49" t="str">
            <v>Generar e implementar soluciones tecnológicas que permitan proveer de forma oportuna, eficiente y transparente, las herramientas de tecnología de la información necesarias para el cumplimiento de los fines de la Cajade la Vivienda Popular , asi como formular lineamientos de estándares y buenas practicas para el manejo de las herramientas tecnologicas y los sistemas de información de la Entidad.</v>
          </cell>
          <cell r="C49" t="str">
            <v>Jefe Oficina de Tecnologías de la Información y las Comunicaciones</v>
          </cell>
        </row>
        <row r="50">
          <cell r="A50" t="str">
            <v>14. Gestión Tecnología de la Información y Comunicaciones (PI 7696)</v>
          </cell>
          <cell r="B50" t="str">
            <v>Fortalecer el modelo de gestión, la infraestructura operacional y los sistemas de información de la Caja de Vivienda Popular.</v>
          </cell>
          <cell r="C50" t="str">
            <v>Jefe Oficina de Tecnologías de la Información y las Comunicaciones</v>
          </cell>
        </row>
        <row r="51">
          <cell r="A51" t="str">
            <v xml:space="preserve">15. Gestión del Control Disciplinario Interno </v>
          </cell>
          <cell r="B51" t="str">
            <v>Adelantar el proceso disciplinario para establecer la responsabilidad disciplinaria de los servidores y ex servidores de la Caja de la Vivienda Popular, originadas en el incumplimiento del ejercicio de sus funciones y deberes, extralimitación en el ejercicio de derechos y prohibiciones, y violación del régimen de inhabilidades, incompatibilidades, impedimentos y conflicto de intereses.</v>
          </cell>
          <cell r="C51" t="str">
            <v xml:space="preserve">Jefe Oficina Control Disciplinario Interno </v>
          </cell>
        </row>
        <row r="52">
          <cell r="A52" t="str">
            <v>16. Evaluación de la Gestión</v>
          </cell>
          <cell r="B52" t="str">
            <v>Medir y evaluar la eficiencia, eficacia y economía de los controles y del Sistema de Control Interno, a través de la aplicación de instrumentos, metodologías de seguimiento y el marco internacional para la práctica profesional de auditoría, con el propósito de contribuir con el mejoramiento continuo y determinar la efectividad de los controles para favorecer la consecución de los objetivos de la entidad, asesorando a la Alta Dirección en la continuidad de la gestión y recomendar las mejoras pertinentes al sistema.</v>
          </cell>
          <cell r="C52" t="str">
            <v xml:space="preserve">Asesor de Control Interno </v>
          </cell>
        </row>
      </sheetData>
      <sheetData sheetId="8">
        <row r="50">
          <cell r="C50" t="str">
            <v>Asignado</v>
          </cell>
          <cell r="D50">
            <v>15</v>
          </cell>
        </row>
        <row r="51">
          <cell r="D51">
            <v>0</v>
          </cell>
        </row>
        <row r="52">
          <cell r="C52" t="str">
            <v>Adecuado</v>
          </cell>
          <cell r="D52">
            <v>15</v>
          </cell>
        </row>
        <row r="53">
          <cell r="D53">
            <v>0</v>
          </cell>
        </row>
        <row r="54">
          <cell r="C54" t="str">
            <v>Oportuna</v>
          </cell>
          <cell r="D54">
            <v>15</v>
          </cell>
        </row>
        <row r="55">
          <cell r="D55">
            <v>0</v>
          </cell>
        </row>
        <row r="56">
          <cell r="C56" t="str">
            <v>Prevenir</v>
          </cell>
          <cell r="D56">
            <v>15</v>
          </cell>
        </row>
        <row r="57">
          <cell r="C57" t="str">
            <v>Detectar</v>
          </cell>
          <cell r="D57">
            <v>10</v>
          </cell>
        </row>
        <row r="58">
          <cell r="D58">
            <v>0</v>
          </cell>
        </row>
        <row r="59">
          <cell r="C59" t="str">
            <v>Confiable</v>
          </cell>
          <cell r="D59">
            <v>15</v>
          </cell>
        </row>
        <row r="60">
          <cell r="D60">
            <v>0</v>
          </cell>
        </row>
        <row r="61">
          <cell r="C61" t="str">
            <v>Se investigan y resuelven oportunamente</v>
          </cell>
          <cell r="D61">
            <v>15</v>
          </cell>
        </row>
        <row r="62">
          <cell r="D62">
            <v>0</v>
          </cell>
        </row>
        <row r="63">
          <cell r="C63" t="str">
            <v>Completa</v>
          </cell>
          <cell r="D63">
            <v>10</v>
          </cell>
        </row>
        <row r="64">
          <cell r="C64" t="str">
            <v>Incompleta</v>
          </cell>
          <cell r="D64">
            <v>5</v>
          </cell>
        </row>
        <row r="65">
          <cell r="D65">
            <v>0</v>
          </cell>
        </row>
      </sheetData>
      <sheetData sheetId="9"/>
      <sheetData sheetId="10"/>
    </sheetDataSet>
  </externalBook>
</externalLink>
</file>

<file path=xl/externalLinks/externalLink3.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xxl21:alternateUrls>
      <xxl21:absoluteUrl r:id="rId2"/>
    </xxl21:alternateUrls>
    <sheetNames>
      <sheetName val="PORTADA"/>
      <sheetName val="Instructivo"/>
      <sheetName val="208-PLA-Ft-78 Mapa Gestión"/>
      <sheetName val="Tabla Valoración controles"/>
      <sheetName val="Tabla probabilidad"/>
      <sheetName val="Tabla Impacto"/>
      <sheetName val="CONTROL DE CAMBIOS"/>
      <sheetName val="FORMULAS"/>
      <sheetName val="CONTROLES"/>
      <sheetName val="Opciones Tratamiento"/>
      <sheetName val="Hoja1"/>
    </sheetNames>
    <sheetDataSet>
      <sheetData sheetId="0" refreshError="1"/>
      <sheetData sheetId="1" refreshError="1"/>
      <sheetData sheetId="2" refreshError="1">
        <row r="10">
          <cell r="U10" t="str">
            <v>Tipo*</v>
          </cell>
        </row>
      </sheetData>
      <sheetData sheetId="3" refreshError="1">
        <row r="4">
          <cell r="D4" t="str">
            <v>Preventivo</v>
          </cell>
          <cell r="F4">
            <v>0.25</v>
          </cell>
        </row>
        <row r="5">
          <cell r="D5" t="str">
            <v>Detectivo</v>
          </cell>
          <cell r="F5">
            <v>0.15</v>
          </cell>
        </row>
        <row r="6">
          <cell r="F6">
            <v>0.1</v>
          </cell>
        </row>
        <row r="7">
          <cell r="D7" t="str">
            <v>Automático</v>
          </cell>
          <cell r="F7">
            <v>0.25</v>
          </cell>
        </row>
        <row r="8">
          <cell r="F8">
            <v>0.15</v>
          </cell>
        </row>
        <row r="9">
          <cell r="D9" t="str">
            <v>Documentado</v>
          </cell>
        </row>
        <row r="13">
          <cell r="D13" t="str">
            <v>Con Registro</v>
          </cell>
        </row>
      </sheetData>
      <sheetData sheetId="4" refreshError="1"/>
      <sheetData sheetId="5" refreshError="1"/>
      <sheetData sheetId="6" refreshError="1"/>
      <sheetData sheetId="7" refreshError="1">
        <row r="8">
          <cell r="A8" t="str">
            <v>Probabilidad</v>
          </cell>
        </row>
        <row r="10">
          <cell r="A10" t="str">
            <v>Tipo Control</v>
          </cell>
        </row>
      </sheetData>
      <sheetData sheetId="8" refreshError="1">
        <row r="50">
          <cell r="C50" t="str">
            <v>Asignado</v>
          </cell>
          <cell r="D50">
            <v>15</v>
          </cell>
        </row>
        <row r="51">
          <cell r="D51">
            <v>0</v>
          </cell>
        </row>
        <row r="52">
          <cell r="C52" t="str">
            <v>Adecuado</v>
          </cell>
          <cell r="D52">
            <v>15</v>
          </cell>
        </row>
        <row r="53">
          <cell r="D53">
            <v>0</v>
          </cell>
        </row>
        <row r="54">
          <cell r="C54" t="str">
            <v>Oportuna</v>
          </cell>
          <cell r="D54">
            <v>15</v>
          </cell>
        </row>
        <row r="55">
          <cell r="D55">
            <v>0</v>
          </cell>
        </row>
      </sheetData>
      <sheetData sheetId="9" refreshError="1"/>
      <sheetData sheetId="10" refreshError="1"/>
    </sheetDataSet>
  </externalBook>
</externalLink>
</file>

<file path=xl/externalLinks/externalLink4.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xxl21:alternateUrls>
      <xxl21:absoluteUrl r:id="rId2"/>
    </xxl21:alternateUrls>
    <sheetNames>
      <sheetName val="PORTADA"/>
      <sheetName val="Instructivo"/>
      <sheetName val="208-PLA-Ft-78 Mapa Gestión"/>
      <sheetName val="Tabla Valoración controles"/>
      <sheetName val="Tabla probabilidad"/>
      <sheetName val="Tabla Impacto"/>
      <sheetName val="CONTROL DE CAMBIOS"/>
      <sheetName val="FORMULAS"/>
      <sheetName val="CONTROLES"/>
      <sheetName val="Opciones Tratamiento"/>
      <sheetName val="Hoja1"/>
    </sheetNames>
    <sheetDataSet>
      <sheetData sheetId="0"/>
      <sheetData sheetId="1"/>
      <sheetData sheetId="2"/>
      <sheetData sheetId="3">
        <row r="4">
          <cell r="D4" t="str">
            <v>Preventivo</v>
          </cell>
          <cell r="F4">
            <v>0.25</v>
          </cell>
        </row>
        <row r="5">
          <cell r="D5" t="str">
            <v>Detectivo</v>
          </cell>
          <cell r="F5">
            <v>0.15</v>
          </cell>
        </row>
        <row r="6">
          <cell r="F6">
            <v>0.1</v>
          </cell>
        </row>
        <row r="7">
          <cell r="D7" t="str">
            <v>Automático</v>
          </cell>
          <cell r="F7">
            <v>0.25</v>
          </cell>
        </row>
        <row r="8">
          <cell r="F8">
            <v>0.15</v>
          </cell>
        </row>
        <row r="9">
          <cell r="D9" t="str">
            <v>Documentado</v>
          </cell>
          <cell r="F9"/>
        </row>
        <row r="10">
          <cell r="F10"/>
        </row>
        <row r="11">
          <cell r="D11" t="str">
            <v>Continua</v>
          </cell>
          <cell r="F11"/>
        </row>
        <row r="12">
          <cell r="F12"/>
        </row>
        <row r="13">
          <cell r="D13" t="str">
            <v>Con Registro</v>
          </cell>
          <cell r="F13"/>
        </row>
        <row r="14">
          <cell r="F14"/>
        </row>
      </sheetData>
      <sheetData sheetId="4"/>
      <sheetData sheetId="5"/>
      <sheetData sheetId="6"/>
      <sheetData sheetId="7">
        <row r="8">
          <cell r="A8" t="str">
            <v>Probabilidad</v>
          </cell>
        </row>
        <row r="10">
          <cell r="A10" t="str">
            <v>Tipo Control</v>
          </cell>
        </row>
        <row r="17">
          <cell r="K17" t="str">
            <v>CONCATE</v>
          </cell>
          <cell r="L17" t="str">
            <v>EVALUCIÓN</v>
          </cell>
        </row>
        <row r="18">
          <cell r="K18" t="str">
            <v>LeveMuy Baja</v>
          </cell>
          <cell r="L18" t="str">
            <v>Bajo</v>
          </cell>
        </row>
        <row r="19">
          <cell r="K19" t="str">
            <v>LeveBaja</v>
          </cell>
          <cell r="L19" t="str">
            <v>Bajo</v>
          </cell>
        </row>
        <row r="20">
          <cell r="K20" t="str">
            <v>LeveMedia</v>
          </cell>
          <cell r="L20" t="str">
            <v>Moderado</v>
          </cell>
        </row>
        <row r="21">
          <cell r="K21" t="str">
            <v>LeveAlta</v>
          </cell>
          <cell r="L21" t="str">
            <v>Moderado</v>
          </cell>
        </row>
        <row r="22">
          <cell r="K22" t="str">
            <v>LeveMuy Alta</v>
          </cell>
          <cell r="L22" t="str">
            <v>Alto</v>
          </cell>
        </row>
        <row r="23">
          <cell r="K23" t="str">
            <v>MenorMuy Baja</v>
          </cell>
          <cell r="L23" t="str">
            <v>Bajo</v>
          </cell>
        </row>
        <row r="24">
          <cell r="K24" t="str">
            <v>MenorBaja</v>
          </cell>
          <cell r="L24" t="str">
            <v>Moderado</v>
          </cell>
        </row>
        <row r="25">
          <cell r="K25" t="str">
            <v>MenorMedia</v>
          </cell>
          <cell r="L25" t="str">
            <v>Moderado</v>
          </cell>
        </row>
        <row r="26">
          <cell r="K26" t="str">
            <v>MenorAlta</v>
          </cell>
          <cell r="L26" t="str">
            <v>Moderado</v>
          </cell>
        </row>
        <row r="27">
          <cell r="K27" t="str">
            <v>MenorMuy Alta</v>
          </cell>
          <cell r="L27" t="str">
            <v>Alto</v>
          </cell>
        </row>
        <row r="28">
          <cell r="K28" t="str">
            <v>ModeradoMuy Baja</v>
          </cell>
          <cell r="L28" t="str">
            <v>Moderado</v>
          </cell>
        </row>
        <row r="29">
          <cell r="K29" t="str">
            <v>ModeradoBaja</v>
          </cell>
          <cell r="L29" t="str">
            <v>Moderado</v>
          </cell>
        </row>
        <row r="30">
          <cell r="A30" t="str">
            <v xml:space="preserve">SELECCIONE EL NOMBRE PROCESO </v>
          </cell>
          <cell r="B30" t="str">
            <v>OBJETIVO PROCESO</v>
          </cell>
          <cell r="C30" t="str">
            <v>RESPONSABLE</v>
          </cell>
          <cell r="K30" t="str">
            <v>ModeradoMedia</v>
          </cell>
          <cell r="L30" t="str">
            <v>Moderado</v>
          </cell>
        </row>
        <row r="31">
          <cell r="A31" t="str">
            <v>1. Gestión Estratégica</v>
          </cell>
          <cell r="B31" t="str">
            <v>Definir el marco estratégico y orientar la gestión de la Caja de la Vivienda Popular, con el fin de asegurar el cumplimiento de la misionalidad y de los objetivos establecidos en el Plan de Desarrollo Distrital, mediante la formulación y aplicación de lineamientos y metodologías que permitan articular y desarrollar los procesos de planeación, ejecución, seguimiento y control; para la mejora continua, la transparencia y democratización de la información pública,  la participación incidente de la ciudadanía, y la satisfacción de las necesidades y demandas de los grupos de valor.</v>
          </cell>
          <cell r="C31" t="str">
            <v xml:space="preserve">Jefe Oficina Asesora de Planeación </v>
          </cell>
          <cell r="K31" t="str">
            <v>ModeradoAlta</v>
          </cell>
          <cell r="L31" t="str">
            <v>Alto</v>
          </cell>
        </row>
        <row r="32">
          <cell r="A32" t="str">
            <v>1. Gestión Estratégica (PI 7696)</v>
          </cell>
          <cell r="B32" t="str">
            <v>Fortalecer el modelo de gestión, la infraestructura operacional y los sistemas de información de la Caja de Vivienda Popular.</v>
          </cell>
          <cell r="C32" t="str">
            <v xml:space="preserve">Jefe Oficina Asesora de Planeación </v>
          </cell>
          <cell r="K32" t="str">
            <v>ModeradoMuy Alta</v>
          </cell>
          <cell r="L32" t="str">
            <v>Alto</v>
          </cell>
        </row>
        <row r="33">
          <cell r="A33" t="str">
            <v>2. Gestión de Comunicaciones</v>
          </cell>
          <cell r="B33" t="str">
            <v>Atender las solicitudes de comunicación de los diferentes programas misionales y demás áreas de la CVP, mediante la divulgación oportuna de la información, actividades, proyectos y la gestión institucional que impacta al público interno y externo, con el propósito de mantener una adecuada comunicación organizacional que facilite el desarrollo de los procesos, las relaciones interpersonales, en aras de promover la transparencia, la participación ciudadana y la responsabilidad social.</v>
          </cell>
          <cell r="C33" t="str">
            <v xml:space="preserve">Jefe Oficina Asesora de Comunicaciones </v>
          </cell>
          <cell r="K33" t="str">
            <v>MayorMuy Baja</v>
          </cell>
          <cell r="L33" t="str">
            <v>Alto</v>
          </cell>
        </row>
        <row r="34">
          <cell r="A34" t="str">
            <v>3. Prevención del Daño Antijurídico y Representación Judicial</v>
          </cell>
          <cell r="B34" t="str">
            <v>Prevenir y controlar la comisión de acciones u omisiones que puedan dar lugar a daños antijurídicos a través del análisis histórico de la información, la generación e implementación de controles y la ejecución del respectivo seguimiento, con el propósito de defender los intereses de la CVP.</v>
          </cell>
          <cell r="C34" t="str">
            <v xml:space="preserve">Director Jurídico </v>
          </cell>
          <cell r="K34" t="str">
            <v>MayorBaja</v>
          </cell>
          <cell r="L34" t="str">
            <v>Alto</v>
          </cell>
        </row>
        <row r="35">
          <cell r="A35" t="str">
            <v>4. Reasentamientos</v>
          </cell>
          <cell r="B35" t="str">
            <v>Reasentar hogares estratos 1 y 2 que se encuentran ubicados en zonas de alto riesgo no mitigable, recomendadas por el IDIGER y/o los ordenados mediante sentencias judiciales o actos administrativos y adquirir los predios y/o mejoras de acuerdo con la normatividad vigente.</v>
          </cell>
          <cell r="C35" t="str">
            <v>Director de Reasentamientos</v>
          </cell>
          <cell r="K35" t="str">
            <v>MayorMedia</v>
          </cell>
          <cell r="L35" t="str">
            <v>Alto</v>
          </cell>
        </row>
        <row r="36">
          <cell r="A36" t="str">
            <v>4. Reasentamientos (PI 7698)</v>
          </cell>
          <cell r="B36" t="str">
            <v>Disminuir el número de hogares que habitan en predios localizados en zonas de Alto Riesgo no mitigable o los ordenados mediante sentencias judiciales o actos administrativos.</v>
          </cell>
          <cell r="C36" t="str">
            <v>Director de Reasentamientos</v>
          </cell>
          <cell r="K36" t="str">
            <v>MayorAlta</v>
          </cell>
          <cell r="L36" t="str">
            <v>Alto</v>
          </cell>
        </row>
        <row r="37">
          <cell r="A37" t="str">
            <v>5. Mejoramiento de Vivienda</v>
          </cell>
          <cell r="B37" t="str">
            <v>Ejecutar la política pública de mejoramiento de vivienda aplicando los instrumentos establecidos por la Secretaría Distrital del Hábitat, a través de la prestación de asistencia técnica, social, financiera y jurídica, para el reconocimiento de viviendas en los barrios que hayan sido legalizadas urbanísticamente y/o para el mejoramiento de las condiciones constructivas y/o de habitabilidad de estas viviendas</v>
          </cell>
          <cell r="C37" t="str">
            <v>Director de Mejoramiento de Vivienda</v>
          </cell>
          <cell r="K37" t="str">
            <v>MayorMuy Alta</v>
          </cell>
          <cell r="L37" t="str">
            <v>Alto</v>
          </cell>
        </row>
        <row r="38">
          <cell r="A38" t="str">
            <v>5. Mejoramiento de Vivienda (PI 7680)</v>
          </cell>
          <cell r="B38" t="str">
            <v>Implementar un instrumento de política pública distrital de mejoramiento y construcción de vivienda denominado Plan Terrazas.</v>
          </cell>
          <cell r="C38" t="str">
            <v>Director de Mejoramiento de Vivienda</v>
          </cell>
          <cell r="K38" t="str">
            <v>CatastróficoMuy Baja</v>
          </cell>
          <cell r="L38" t="str">
            <v>Extremo</v>
          </cell>
        </row>
        <row r="39">
          <cell r="A39" t="str">
            <v xml:space="preserve">6. Mejoramiento de Barrios </v>
          </cell>
          <cell r="B39" t="str">
            <v>Ejecutar las intervenciones de espacio público priorizadas por la Secretaria Distrital del Hábitat de barrios legalizados en UPZ de mejoramiento integral con los recursos asignados, a través de la planificación, formulación, ejecución, liquidación y estabilidad y sostenibilidad de las obras, para contribuir al Programa de Mejoramiento Integral de Barrios.</v>
          </cell>
          <cell r="C39" t="str">
            <v>Director de Mejoramiento de Barrios</v>
          </cell>
          <cell r="K39" t="str">
            <v>CatastróficoBaja</v>
          </cell>
          <cell r="L39" t="str">
            <v>Extremo</v>
          </cell>
        </row>
        <row r="40">
          <cell r="A40" t="str">
            <v>6. Mejoramiento de Barrios  (PI 7703)</v>
          </cell>
          <cell r="B40" t="str">
            <v>Realizar mejoramiento integral de espacio público en ocho (8) territorios priorizados.</v>
          </cell>
          <cell r="C40" t="str">
            <v>Director de Mejoramiento de Barrios</v>
          </cell>
          <cell r="K40" t="str">
            <v>CatastróficoMedia</v>
          </cell>
          <cell r="L40" t="str">
            <v>Extremo</v>
          </cell>
        </row>
        <row r="41">
          <cell r="A41" t="str">
            <v>7. Urbanizaciones y Titulación</v>
          </cell>
          <cell r="B41" t="str">
            <v>Titular predios de estrato 1 y 2 y contribuir al saneamiento del Espacio Público en la Ciudad Bogotá D.C. mediante el acompañamiento técnico, jurídico y social a las familias asentadas en predios públicos o privados, ocupados ilegalmente; así mismo generar y realizar el cierre de proyectos urbanísticos para vivienda VIP, en 
predios de la CVP, con el fin de lograr la obtención del título de propiedad y concretar la entrega de zonas de cesión obligatorias, cumpliendo los requisitos exigidos en la ley.</v>
          </cell>
          <cell r="C41" t="str">
            <v>Director de Urbanizaciones y Titulación</v>
          </cell>
          <cell r="K41" t="str">
            <v>CatastróficoAlta</v>
          </cell>
          <cell r="L41" t="str">
            <v>Extremo</v>
          </cell>
        </row>
        <row r="42">
          <cell r="A42" t="str">
            <v>7. Urbanizaciones y Titulación (PI 7684)</v>
          </cell>
          <cell r="B42" t="str">
            <v>Realizar el acompañamiento técnico, jurídico y social a las familias asentadas VIS o VIP, con el fin de obtener un título de propiedad registrado y concretar la entrega de zonas de cesión obligatorias; facilitando el acceso a una ciudad legal.</v>
          </cell>
          <cell r="C42" t="str">
            <v>Director de Urbanizaciones y Titulación</v>
          </cell>
          <cell r="K42" t="str">
            <v>CatastróficoMuy Alta</v>
          </cell>
          <cell r="L42" t="str">
            <v>Extremo</v>
          </cell>
        </row>
        <row r="43">
          <cell r="A43" t="str">
            <v>8. Servicio al Ciudadano</v>
          </cell>
          <cell r="B43" t="str">
            <v>Atender, identificar, registrar, orientar, informar y direccionar a la ciudadanía sobre los trámites y servicios a los que pueden acceder, entorno a los programas de Titulación de Predios, Mejoramiento de Vivienda, Mejoramiento de Barrios y Reasentamientos Humanos que desarrolla la Caja de la Vivienda Popular (CVP) con el propósito de elevar la calidad de vida de la población de estratos 1 y 2 que habita en barrios de origen informal o en zonas de riesgo, a través de los canales de atención dispuestos por la entidad.</v>
          </cell>
          <cell r="C43" t="str">
            <v>Director de Gestión Corporativa y CID</v>
          </cell>
        </row>
        <row r="44">
          <cell r="A44" t="str">
            <v>9.Gestión_Administrativa</v>
          </cell>
          <cell r="B44" t="str">
            <v>Administrar de manera eficiente y eficaz la infraestructura física, los bienes y servicios que requieran todos los procesos de la entidad como apoyo a su gestión, garantizando que se encuentren en óptimas condiciones para el cumplimiento y desarrollo de sus funciones.</v>
          </cell>
          <cell r="C44" t="str">
            <v xml:space="preserve">Subdirector Administrativo </v>
          </cell>
        </row>
        <row r="45">
          <cell r="A45" t="str">
            <v>10. Gestión Financiera</v>
          </cell>
          <cell r="B45" t="str">
            <v>Programar, registrar y controlar los recursos financieros de la Entidad, mediante la aplicación de herramientas y procedimientos financieros que permitan garantizar la calidad, confiabilidad, razonabilidad y oportunidad de la gestión presupuestal, tesoral, pagos y contable  para el cumplimiento de los objetivos de la Entidad</v>
          </cell>
          <cell r="C45" t="str">
            <v>Subdirector Financiero</v>
          </cell>
        </row>
        <row r="46">
          <cell r="A46" t="str">
            <v>11. Gestión Documental</v>
          </cell>
          <cell r="B46" t="str">
            <v>Garantizar la disponibilidad de la información contenida en los documentos de archivo de las dependencias de la Caja de la Vivienda Popular.</v>
          </cell>
          <cell r="C46" t="str">
            <v xml:space="preserve">Subdirector Administrativo </v>
          </cell>
        </row>
        <row r="51">
          <cell r="B51" t="str">
            <v xml:space="preserve">Adelantar los trámites tendientes a establecer la responsabilidad disciplinaria de los servidores y exservidores de la Caja de la Vivienda Popular, originadas en el incumplimiento del ejercicio de sus funciones. Igualmente, implementar estrategias de prevención y sensibilización relacionadas con asuntos disciplinarios, con el fin de reestablecer el ordenamiento jurídico y garantizar el cumplimiento de la normatividad vigente por parte de los funcionarios de la entidad. </v>
          </cell>
        </row>
      </sheetData>
      <sheetData sheetId="8">
        <row r="50">
          <cell r="C50" t="str">
            <v>Asignado</v>
          </cell>
          <cell r="D50">
            <v>15</v>
          </cell>
        </row>
        <row r="51">
          <cell r="D51">
            <v>0</v>
          </cell>
        </row>
        <row r="52">
          <cell r="C52" t="str">
            <v>Adecuado</v>
          </cell>
          <cell r="D52">
            <v>15</v>
          </cell>
        </row>
        <row r="53">
          <cell r="D53">
            <v>0</v>
          </cell>
        </row>
        <row r="54">
          <cell r="C54" t="str">
            <v>Oportuna</v>
          </cell>
          <cell r="D54">
            <v>15</v>
          </cell>
        </row>
        <row r="55">
          <cell r="D55">
            <v>0</v>
          </cell>
        </row>
        <row r="56">
          <cell r="C56" t="str">
            <v>Prevenir</v>
          </cell>
          <cell r="D56">
            <v>15</v>
          </cell>
        </row>
        <row r="57">
          <cell r="C57" t="str">
            <v>Detectar</v>
          </cell>
          <cell r="D57">
            <v>10</v>
          </cell>
        </row>
        <row r="58">
          <cell r="D58">
            <v>0</v>
          </cell>
        </row>
        <row r="59">
          <cell r="C59" t="str">
            <v>Confiable</v>
          </cell>
          <cell r="D59">
            <v>15</v>
          </cell>
        </row>
        <row r="60">
          <cell r="D60">
            <v>0</v>
          </cell>
        </row>
        <row r="61">
          <cell r="C61" t="str">
            <v>Se investigan y resuelven oportunamente</v>
          </cell>
          <cell r="D61">
            <v>15</v>
          </cell>
        </row>
        <row r="62">
          <cell r="D62">
            <v>0</v>
          </cell>
        </row>
        <row r="63">
          <cell r="C63" t="str">
            <v>Completa</v>
          </cell>
          <cell r="D63">
            <v>10</v>
          </cell>
        </row>
        <row r="64">
          <cell r="C64" t="str">
            <v>Incompleta</v>
          </cell>
          <cell r="D64">
            <v>5</v>
          </cell>
        </row>
        <row r="65">
          <cell r="D65">
            <v>0</v>
          </cell>
        </row>
      </sheetData>
      <sheetData sheetId="9"/>
      <sheetData sheetId="10"/>
    </sheetDataSet>
  </externalBook>
</externalLink>
</file>

<file path=xl/externalLinks/externalLink5.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xxl21:alternateUrls>
      <xxl21:absoluteUrl r:id="rId2"/>
    </xxl21:alternateUrls>
    <sheetNames>
      <sheetName val="PORTADA"/>
      <sheetName val="Instructivo"/>
      <sheetName val="208-PLA-Ft-78 Mapa Gestión"/>
      <sheetName val="Tabla Valoración controles"/>
      <sheetName val="Tabla probabilidad"/>
      <sheetName val="Tabla Impacto"/>
      <sheetName val="CONTROL DE CAMBIOS"/>
      <sheetName val="FORMULAS"/>
      <sheetName val="CONTROLES"/>
      <sheetName val="Opciones Tratamiento"/>
      <sheetName val="Hoja1"/>
    </sheetNames>
    <sheetDataSet>
      <sheetData sheetId="0"/>
      <sheetData sheetId="1"/>
      <sheetData sheetId="2">
        <row r="70">
          <cell r="L70">
            <v>0.2</v>
          </cell>
          <cell r="O70" t="e">
            <v>#N/A</v>
          </cell>
          <cell r="U70" t="str">
            <v>Tipo Control</v>
          </cell>
          <cell r="AE70">
            <v>0</v>
          </cell>
          <cell r="AF70" t="e">
            <v>#N/A</v>
          </cell>
        </row>
        <row r="71">
          <cell r="L71"/>
          <cell r="O71"/>
          <cell r="U71" t="str">
            <v>Tipo Control</v>
          </cell>
        </row>
        <row r="72">
          <cell r="L72"/>
          <cell r="O72"/>
          <cell r="U72" t="str">
            <v>Tipo Control</v>
          </cell>
        </row>
        <row r="73">
          <cell r="L73"/>
          <cell r="O73"/>
          <cell r="U73" t="str">
            <v>Tipo Control</v>
          </cell>
        </row>
        <row r="74">
          <cell r="L74"/>
          <cell r="O74"/>
          <cell r="U74" t="str">
            <v>Tipo Control</v>
          </cell>
        </row>
        <row r="75">
          <cell r="L75"/>
          <cell r="O75"/>
          <cell r="U75" t="str">
            <v>Tipo Control</v>
          </cell>
        </row>
      </sheetData>
      <sheetData sheetId="3">
        <row r="4">
          <cell r="D4" t="str">
            <v>Preventivo</v>
          </cell>
          <cell r="F4">
            <v>0.25</v>
          </cell>
        </row>
        <row r="5">
          <cell r="D5" t="str">
            <v>Detectivo</v>
          </cell>
          <cell r="F5">
            <v>0.15</v>
          </cell>
        </row>
        <row r="6">
          <cell r="F6">
            <v>0.1</v>
          </cell>
        </row>
        <row r="7">
          <cell r="D7" t="str">
            <v>Automático</v>
          </cell>
          <cell r="F7">
            <v>0.25</v>
          </cell>
        </row>
        <row r="8">
          <cell r="F8">
            <v>0.15</v>
          </cell>
        </row>
        <row r="9">
          <cell r="D9" t="str">
            <v>Documentado</v>
          </cell>
          <cell r="F9"/>
        </row>
        <row r="10">
          <cell r="F10"/>
        </row>
        <row r="11">
          <cell r="D11" t="str">
            <v>Continua</v>
          </cell>
          <cell r="F11"/>
        </row>
        <row r="12">
          <cell r="F12"/>
        </row>
        <row r="13">
          <cell r="D13" t="str">
            <v>Con Registro</v>
          </cell>
          <cell r="F13"/>
        </row>
        <row r="14">
          <cell r="F14"/>
        </row>
      </sheetData>
      <sheetData sheetId="4"/>
      <sheetData sheetId="5"/>
      <sheetData sheetId="6"/>
      <sheetData sheetId="7">
        <row r="8">
          <cell r="A8" t="str">
            <v>Probabilidad</v>
          </cell>
        </row>
        <row r="10">
          <cell r="A10" t="str">
            <v>Tipo Control</v>
          </cell>
        </row>
        <row r="17">
          <cell r="K17" t="str">
            <v>CONCATE</v>
          </cell>
          <cell r="L17" t="str">
            <v>EVALUCIÓN</v>
          </cell>
        </row>
        <row r="18">
          <cell r="K18" t="str">
            <v>LeveMuy Baja</v>
          </cell>
          <cell r="L18" t="str">
            <v>Bajo</v>
          </cell>
        </row>
        <row r="19">
          <cell r="K19" t="str">
            <v>LeveBaja</v>
          </cell>
          <cell r="L19" t="str">
            <v>Bajo</v>
          </cell>
        </row>
        <row r="20">
          <cell r="K20" t="str">
            <v>LeveMedia</v>
          </cell>
          <cell r="L20" t="str">
            <v>Moderado</v>
          </cell>
        </row>
        <row r="21">
          <cell r="K21" t="str">
            <v>LeveAlta</v>
          </cell>
          <cell r="L21" t="str">
            <v>Moderado</v>
          </cell>
        </row>
        <row r="22">
          <cell r="K22" t="str">
            <v>LeveMuy Alta</v>
          </cell>
          <cell r="L22" t="str">
            <v>Alto</v>
          </cell>
        </row>
        <row r="23">
          <cell r="K23" t="str">
            <v>MenorMuy Baja</v>
          </cell>
          <cell r="L23" t="str">
            <v>Bajo</v>
          </cell>
        </row>
        <row r="24">
          <cell r="K24" t="str">
            <v>MenorBaja</v>
          </cell>
          <cell r="L24" t="str">
            <v>Moderado</v>
          </cell>
        </row>
        <row r="25">
          <cell r="K25" t="str">
            <v>MenorMedia</v>
          </cell>
          <cell r="L25" t="str">
            <v>Moderado</v>
          </cell>
        </row>
        <row r="26">
          <cell r="K26" t="str">
            <v>MenorAlta</v>
          </cell>
          <cell r="L26" t="str">
            <v>Moderado</v>
          </cell>
        </row>
        <row r="27">
          <cell r="K27" t="str">
            <v>MenorMuy Alta</v>
          </cell>
          <cell r="L27" t="str">
            <v>Alto</v>
          </cell>
        </row>
        <row r="28">
          <cell r="K28" t="str">
            <v>ModeradoMuy Baja</v>
          </cell>
          <cell r="L28" t="str">
            <v>Moderado</v>
          </cell>
        </row>
        <row r="29">
          <cell r="K29" t="str">
            <v>ModeradoBaja</v>
          </cell>
          <cell r="L29" t="str">
            <v>Moderado</v>
          </cell>
        </row>
        <row r="30">
          <cell r="A30" t="str">
            <v xml:space="preserve">SELECCIONE EL NOMBRE PROCESO </v>
          </cell>
          <cell r="B30" t="str">
            <v>OBJETIVO PROCESO</v>
          </cell>
          <cell r="C30" t="str">
            <v>RESPONSABLE</v>
          </cell>
          <cell r="K30" t="str">
            <v>ModeradoMedia</v>
          </cell>
          <cell r="L30" t="str">
            <v>Moderado</v>
          </cell>
        </row>
        <row r="31">
          <cell r="A31" t="str">
            <v>1. Gestión Estratégica</v>
          </cell>
          <cell r="B31" t="str">
            <v>Definir el marco estratégico y orientar la gestión de la Caja de la Vivienda Popular, con el fin de asegurar el cumplimiento de la misionalidad y de los objetivos establecidos en el Plan de Desarrollo Distrital, mediante la formulación y aplicación de lineamientos y metodologías que permitan articular y desarrollar los procesos de planeación, ejecución, seguimiento y control; para la mejora continua, la transparencia y democratización de la información pública, la participación incidente de la ciudadanía, y la satisfacción de las necesidades y demandas de los grupos de valor.</v>
          </cell>
          <cell r="C31" t="str">
            <v xml:space="preserve">Jefe Oficina Asesora de Planeación </v>
          </cell>
          <cell r="K31" t="str">
            <v>ModeradoAlta</v>
          </cell>
          <cell r="L31" t="str">
            <v>Alto</v>
          </cell>
        </row>
        <row r="32">
          <cell r="A32" t="str">
            <v>1. Gestión Estratégica (PI 7696)</v>
          </cell>
          <cell r="B32" t="str">
            <v>Fortalecer el modelo de gestión, la infraestructura operacional y los sistemas de información de la Caja de Vivienda Popular.</v>
          </cell>
          <cell r="C32" t="str">
            <v xml:space="preserve">Jefe Oficina Asesora de Planeación </v>
          </cell>
          <cell r="K32" t="str">
            <v>ModeradoMuy Alta</v>
          </cell>
          <cell r="L32" t="str">
            <v>Alto</v>
          </cell>
        </row>
        <row r="33">
          <cell r="A33" t="str">
            <v>2. Gestión de Comunicaciones</v>
          </cell>
          <cell r="B33" t="str">
            <v>Atender las solicitudes de comunicación de los diferentes programas misionales y demás áreas de la CVP, mediante la divulgación oportuna de la información, actividades, proyectos y la gestión institucional que impacta al público interno y externo, con el propósito de mantener una adecuada comunicación organizacional que facilite el desarrollo de los procesos, las relaciones interpersonales, en aras de promover la transparencia, la participación ciudadana y la responsabilidad social.</v>
          </cell>
          <cell r="C33" t="str">
            <v xml:space="preserve">Jefe Oficina Asesora de Comunicaciones </v>
          </cell>
          <cell r="K33" t="str">
            <v>MayorMuy Baja</v>
          </cell>
          <cell r="L33" t="str">
            <v>Alto</v>
          </cell>
        </row>
        <row r="34">
          <cell r="A34" t="str">
            <v>3. Prevención del Daño Antijurídico y Representación Judicial</v>
          </cell>
          <cell r="B34" t="str">
            <v>Prevenir y controlar la comisión de acciones u omisiones que puedan dar lugar a daños antijurídicos a través del análisis histórico de la información, la generación e implementación de controles y la ejecución del respectivo seguimiento, con el propósito de defender los intereses de la CVP.</v>
          </cell>
          <cell r="C34" t="str">
            <v xml:space="preserve">Director Jurídico </v>
          </cell>
          <cell r="K34" t="str">
            <v>MayorBaja</v>
          </cell>
          <cell r="L34" t="str">
            <v>Alto</v>
          </cell>
        </row>
        <row r="35">
          <cell r="A35" t="str">
            <v>4. Reasentamientos</v>
          </cell>
          <cell r="B35" t="str">
            <v>Reasentar hogares estratos 1 y 2 que se encuentran ubicados en zonas de alto riesgo no mitigable, recomendadas por el IDIGER y/o los ordenados mediante sentencias judiciales o actos administrativos y adquirir los predios y/o mejoras de acuerdo con la normatividad vigente.</v>
          </cell>
          <cell r="C35" t="str">
            <v>Director de Reasentamientos</v>
          </cell>
          <cell r="K35" t="str">
            <v>MayorMedia</v>
          </cell>
          <cell r="L35" t="str">
            <v>Alto</v>
          </cell>
        </row>
        <row r="36">
          <cell r="A36" t="str">
            <v>4. Reasentamientos (PI 7698)</v>
          </cell>
          <cell r="B36" t="str">
            <v>Disminuir el número de hogares que habitan en predios localizados en zonas de Alto Riesgo no mitigable o los ordenados mediante sentencias judiciales o actos administrativos.</v>
          </cell>
          <cell r="C36" t="str">
            <v>Director de Reasentamientos</v>
          </cell>
          <cell r="K36" t="str">
            <v>MayorAlta</v>
          </cell>
          <cell r="L36" t="str">
            <v>Alto</v>
          </cell>
        </row>
        <row r="37">
          <cell r="A37" t="str">
            <v>5. Mejoramiento de Vivienda</v>
          </cell>
          <cell r="B37" t="str">
            <v>Ejecutar la política pública de mejoramiento de vivienda aplicando los instrumentos establecidos por la Secretaría Distrital del Hábitat, a través de la prestación de asistencia técnica, social, financiera y jurídica, para el reconocimiento de viviendas en los barrios que hayan sido legalizadas urbanísticamente y/o para el mejoramiento de las condiciones constructivas y/o de habitabilidad de estas viviendas.</v>
          </cell>
          <cell r="C37" t="str">
            <v>Director de Mejoramiento de Vivienda</v>
          </cell>
          <cell r="K37" t="str">
            <v>MayorMuy Alta</v>
          </cell>
          <cell r="L37" t="str">
            <v>Alto</v>
          </cell>
        </row>
        <row r="38">
          <cell r="A38" t="str">
            <v>5. Mejoramiento de Vivienda (PI 7680)</v>
          </cell>
          <cell r="B38" t="str">
            <v>Implementar un instrumento de política pública distrital de mejoramiento y construcción de vivienda denominado Plan Terrazas.</v>
          </cell>
          <cell r="C38" t="str">
            <v>Director de Mejoramiento de Vivienda</v>
          </cell>
          <cell r="K38" t="str">
            <v>CatastróficoMuy Baja</v>
          </cell>
          <cell r="L38" t="str">
            <v>Extremo</v>
          </cell>
        </row>
        <row r="39">
          <cell r="A39" t="str">
            <v xml:space="preserve">6. Mejoramiento de Barrios </v>
          </cell>
          <cell r="B39" t="str">
            <v>Ejecutar las intervenciones de espacio público priorizadas por la Secretaria Distrital del Hábitat en los barrios legalizados ubicados en las UPZ de mejoramiento integral con los recursos asignados, a través de la planificación, formulación, ejecución, liquidación y estabilidad y sostenibilidad de las obras, para contribuir al Programa de Mejoramiento Integral de Barrios.</v>
          </cell>
          <cell r="C39" t="str">
            <v>Director de Mejoramiento de Barrios</v>
          </cell>
          <cell r="K39" t="str">
            <v>CatastróficoBaja</v>
          </cell>
          <cell r="L39" t="str">
            <v>Extremo</v>
          </cell>
        </row>
        <row r="40">
          <cell r="A40" t="str">
            <v>6. Mejoramiento de Barrios  (PI 7703)</v>
          </cell>
          <cell r="B40" t="str">
            <v>Realizar mejoramiento integral de espacio público en ocho (8) territorios priorizados.</v>
          </cell>
          <cell r="C40" t="str">
            <v>Director de Mejoramiento de Barrios</v>
          </cell>
          <cell r="K40" t="str">
            <v>CatastróficoMedia</v>
          </cell>
          <cell r="L40" t="str">
            <v>Extremo</v>
          </cell>
        </row>
        <row r="41">
          <cell r="A41" t="str">
            <v>7. Urbanizaciones y Titulación</v>
          </cell>
          <cell r="B41" t="str">
            <v>Titular predios de estrato 1 y 2 y contribuir al saneamiento del Espacio Público en la Ciudad Bogotá D.C. mediante el acompañamiento técnico, jurídico y social a las familias asentadas en predios públicos o privados, ocupados ilegalmente; así mismo generar y realizar el cierre de proyectos urbanísticos para vivienda VIP, en predios de la CVP, con el fin de lograr la obtención del título de propiedad y concretar la entrega de zonas de cesión obligatorias, cumpliendo los requisitos exigidos en la ley.</v>
          </cell>
          <cell r="C41" t="str">
            <v>Director de Urbanizaciones y Titulación</v>
          </cell>
          <cell r="K41" t="str">
            <v>CatastróficoAlta</v>
          </cell>
          <cell r="L41" t="str">
            <v>Extremo</v>
          </cell>
        </row>
        <row r="42">
          <cell r="A42" t="str">
            <v>7. Urbanizaciones y Titulación (PI 7684)</v>
          </cell>
          <cell r="B42" t="str">
            <v>Realizar el acompañamiento técnico, jurídico y social a las familias asentadas VIS o VIP, con el fin de obtener un título de propiedad registrado y concretar la entrega de zonas de cesión obligatorias; facilitando el acceso a una ciudad legal.</v>
          </cell>
          <cell r="C42" t="str">
            <v>Director de Urbanizaciones y Titulación</v>
          </cell>
          <cell r="K42" t="str">
            <v>CatastróficoMuy Alta</v>
          </cell>
          <cell r="L42" t="str">
            <v>Extremo</v>
          </cell>
        </row>
        <row r="43">
          <cell r="A43" t="str">
            <v>8. Servicio al Ciudadano</v>
          </cell>
          <cell r="B43" t="str">
            <v>Atender, identificar, registrar, informar y direccionar a la ciudadanía sobre los trámites y servicios a los que pueden acceder, en torno a los programas que desarrolla la Caja de la Vivienda Popular, a través de los canales de atención dispuestos por la entidad, con el propósito de medir y evaluar el grado de satisfacción de los usuarios sobre los servicios prestados por la CVP y realizar el seguimiento y control a las PQRSD que ingresan a la entidad.</v>
          </cell>
          <cell r="C43" t="str">
            <v>Director de Gestión Corporativa</v>
          </cell>
        </row>
        <row r="44">
          <cell r="A44" t="str">
            <v>9.Gestión_Administrativa</v>
          </cell>
          <cell r="B44" t="str">
            <v>Administrar de manera eficiente y eficaz la infraestructura física, los bienes y servicios que requieran todos los procesos de la entidad como apoyo a su gestión, garantizando que se encuentren en óptimas condiciones para el cumplimiento y desarrollo de sus funciones.</v>
          </cell>
          <cell r="C44" t="str">
            <v xml:space="preserve">Subdirector Administrativo </v>
          </cell>
        </row>
        <row r="45">
          <cell r="A45" t="str">
            <v>10. Gestión Financiera</v>
          </cell>
          <cell r="B45" t="str">
            <v>Programar, registrar y controlar los recursos financieros de la Entidad, mediante la aplicación de herramientas y procedimientos financieros que permitan garantizar la calidad, confiabilidad, razonabilidad y oportunidad de la gestión presupuestal, tesoral, pagos y contable para el cumplimiento de los objetivos de la Entidad</v>
          </cell>
          <cell r="C45" t="str">
            <v>Subdirector Financiero</v>
          </cell>
        </row>
        <row r="46">
          <cell r="A46" t="str">
            <v>11. Gestión Documental</v>
          </cell>
          <cell r="B46" t="str">
            <v>Garantizar la disponibilidad de la información contenida en los documentos de archivo de las dependencias de la Caja de la Vivienda Popular.</v>
          </cell>
          <cell r="C46" t="str">
            <v xml:space="preserve">Subdirector Administrativo </v>
          </cell>
        </row>
        <row r="47">
          <cell r="A47" t="str">
            <v>12. Gestión del Talento Humano</v>
          </cell>
          <cell r="B47" t="str">
            <v>Gestionar, administrar y realizar planes, programas y acciones para el desarrollo del talento humano que fortalezcan sus competencias y el mejoramiento de las condiciones de trabajo, con el propósito de lograr la satisfacción personal y el fortalecimiento institucional para el cumplimiento de la misión y funciones de la Entidad.</v>
          </cell>
          <cell r="C47" t="str">
            <v xml:space="preserve">Subdirector Administrativo </v>
          </cell>
        </row>
        <row r="48">
          <cell r="A48" t="str">
            <v>13. Adquisición de Bienes y Servicios</v>
          </cell>
          <cell r="B48" t="str">
            <v>Coordinar la adquisición de los bienes y servicios necesarios en la Caja de la Vivienda Popular, según la normatividad contractual legal vigente.</v>
          </cell>
          <cell r="C48" t="str">
            <v>Director de Gestión Corporativa</v>
          </cell>
        </row>
        <row r="49">
          <cell r="A49" t="str">
            <v>14. Gestión Tecnología de la Información y Comunicaciones</v>
          </cell>
          <cell r="B49" t="str">
            <v>Generar e implementar soluciones tecnológicas que permitan proveer de forma oportuna, eficiente y transparente, las herramientas de tecnología de la información necesarias para el cumplimiento de los fines de la Cajade la Vivienda Popular , asi como formular lineamientos de estándares y buenas practicas para el manejo de las herramientas tecnologicas y los sistemas de información de la Entidad.</v>
          </cell>
          <cell r="C49" t="str">
            <v>Jefe Oficina de Tecnologías de la Información y las Comunicaciones</v>
          </cell>
        </row>
        <row r="50">
          <cell r="A50" t="str">
            <v>14. Gestión Tecnología de la Información y Comunicaciones (PI 7696)</v>
          </cell>
          <cell r="B50" t="str">
            <v>Fortalecer el modelo de gestión, la infraestructura operacional y los sistemas de información de la Caja de Vivienda Popular.</v>
          </cell>
          <cell r="C50" t="str">
            <v>Jefe Oficina de Tecnologías de la Información y las Comunicaciones</v>
          </cell>
        </row>
        <row r="51">
          <cell r="A51" t="str">
            <v xml:space="preserve">15. Gestión del Control Disciplinario Interno </v>
          </cell>
          <cell r="B51" t="str">
            <v>Adelantar el proceso disciplinario para establecer la responsabilidad disciplinaria de los servidores y ex servidores de la Caja de la Vivienda Popular, originadas en el incumplimiento del ejercicio de sus funciones y deberes, extralimitación en el ejercicio de derechos y prohibiciones, y violación del régimen de inhabilidades, incompatibilidades, impedimentos y conflicto de intereses.</v>
          </cell>
          <cell r="C51" t="str">
            <v xml:space="preserve">Jefe Oficina Control Disciplinario Interno </v>
          </cell>
        </row>
        <row r="52">
          <cell r="A52" t="str">
            <v>16. Evaluación de la Gestión</v>
          </cell>
          <cell r="B52" t="str">
            <v>Medir y evaluar la eficiencia, eficacia y economía de los controles y del Sistema de Control Interno, a través de la aplicación de instrumentos, metodologías de seguimiento y el marco internacional para la práctica profesional de auditoría, con el propósito de contribuir con el mejoramiento continuo y determinar la efectividad de los controles para favorecer la consecución de los objetivos de la entidad, asesorando a la Alta Dirección en la continuidad de la gestión y recomendar las mejoras pertinentes al sistema.</v>
          </cell>
          <cell r="C52" t="str">
            <v xml:space="preserve">Asesor de Control Interno </v>
          </cell>
        </row>
      </sheetData>
      <sheetData sheetId="8">
        <row r="50">
          <cell r="C50" t="str">
            <v>Asignado</v>
          </cell>
          <cell r="D50">
            <v>15</v>
          </cell>
        </row>
        <row r="51">
          <cell r="D51">
            <v>0</v>
          </cell>
        </row>
        <row r="52">
          <cell r="C52" t="str">
            <v>Adecuado</v>
          </cell>
          <cell r="D52">
            <v>15</v>
          </cell>
        </row>
        <row r="53">
          <cell r="D53">
            <v>0</v>
          </cell>
        </row>
        <row r="54">
          <cell r="C54" t="str">
            <v>Oportuna</v>
          </cell>
          <cell r="D54">
            <v>15</v>
          </cell>
        </row>
        <row r="55">
          <cell r="D55">
            <v>0</v>
          </cell>
        </row>
        <row r="56">
          <cell r="C56" t="str">
            <v>Prevenir</v>
          </cell>
          <cell r="D56">
            <v>15</v>
          </cell>
        </row>
        <row r="57">
          <cell r="C57" t="str">
            <v>Detectar</v>
          </cell>
          <cell r="D57">
            <v>10</v>
          </cell>
        </row>
        <row r="58">
          <cell r="D58">
            <v>0</v>
          </cell>
        </row>
        <row r="59">
          <cell r="C59" t="str">
            <v>Confiable</v>
          </cell>
          <cell r="D59">
            <v>15</v>
          </cell>
        </row>
        <row r="60">
          <cell r="D60">
            <v>0</v>
          </cell>
        </row>
        <row r="61">
          <cell r="C61" t="str">
            <v>Se investigan y resuelven oportunamente</v>
          </cell>
          <cell r="D61">
            <v>15</v>
          </cell>
        </row>
        <row r="62">
          <cell r="D62">
            <v>0</v>
          </cell>
        </row>
        <row r="63">
          <cell r="C63" t="str">
            <v>Completa</v>
          </cell>
          <cell r="D63">
            <v>10</v>
          </cell>
        </row>
        <row r="64">
          <cell r="C64" t="str">
            <v>Incompleta</v>
          </cell>
          <cell r="D64">
            <v>5</v>
          </cell>
        </row>
        <row r="65">
          <cell r="D65">
            <v>0</v>
          </cell>
        </row>
      </sheetData>
      <sheetData sheetId="9"/>
      <sheetData sheetId="10"/>
    </sheetDataSet>
  </externalBook>
</externalLink>
</file>

<file path=xl/externalLinks/externalLink6.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xxl21:alternateUrls>
      <xxl21:absoluteUrl r:id="rId2"/>
    </xxl21:alternateUrls>
    <sheetNames>
      <sheetName val="PORTADA"/>
      <sheetName val="Instructivo"/>
      <sheetName val="208-PLA-Ft-78 Mapa Gestión"/>
      <sheetName val="Tabla Valoración controles"/>
      <sheetName val="Tabla probabilidad"/>
      <sheetName val="Tabla Impacto"/>
      <sheetName val="CONTROL DE CAMBIOS"/>
      <sheetName val="FORMULAS"/>
      <sheetName val="CONTROLES"/>
      <sheetName val="Opciones Tratamiento"/>
      <sheetName val="Hoja1"/>
    </sheetNames>
    <sheetDataSet>
      <sheetData sheetId="0"/>
      <sheetData sheetId="1"/>
      <sheetData sheetId="2">
        <row r="76">
          <cell r="L76">
            <v>0.2</v>
          </cell>
          <cell r="O76" t="e">
            <v>#N/A</v>
          </cell>
          <cell r="U76" t="str">
            <v>Tipo Control</v>
          </cell>
          <cell r="AE76">
            <v>0</v>
          </cell>
          <cell r="AF76" t="e">
            <v>#N/A</v>
          </cell>
        </row>
        <row r="77">
          <cell r="L77"/>
          <cell r="O77"/>
          <cell r="U77" t="str">
            <v>Tipo Control</v>
          </cell>
        </row>
        <row r="78">
          <cell r="L78"/>
          <cell r="O78"/>
          <cell r="U78" t="str">
            <v>Tipo Control</v>
          </cell>
        </row>
        <row r="79">
          <cell r="L79"/>
          <cell r="O79"/>
          <cell r="U79" t="str">
            <v>Tipo Control</v>
          </cell>
        </row>
        <row r="80">
          <cell r="L80"/>
          <cell r="O80"/>
          <cell r="U80" t="str">
            <v>Tipo Control</v>
          </cell>
        </row>
        <row r="81">
          <cell r="L81"/>
          <cell r="O81"/>
          <cell r="U81" t="str">
            <v>Tipo Control</v>
          </cell>
        </row>
        <row r="82">
          <cell r="L82">
            <v>0.2</v>
          </cell>
          <cell r="O82" t="e">
            <v>#N/A</v>
          </cell>
          <cell r="U82" t="str">
            <v>Tipo Control</v>
          </cell>
          <cell r="AE82">
            <v>0</v>
          </cell>
          <cell r="AF82" t="e">
            <v>#N/A</v>
          </cell>
        </row>
        <row r="83">
          <cell r="L83"/>
          <cell r="O83"/>
          <cell r="U83" t="str">
            <v>Tipo Control</v>
          </cell>
        </row>
        <row r="84">
          <cell r="L84"/>
          <cell r="O84"/>
          <cell r="U84" t="str">
            <v>Tipo Control</v>
          </cell>
        </row>
        <row r="85">
          <cell r="L85"/>
          <cell r="O85"/>
          <cell r="U85" t="str">
            <v>Tipo Control</v>
          </cell>
        </row>
        <row r="86">
          <cell r="L86"/>
          <cell r="O86"/>
          <cell r="U86" t="str">
            <v>Tipo Control</v>
          </cell>
        </row>
        <row r="87">
          <cell r="L87"/>
          <cell r="O87"/>
          <cell r="U87" t="str">
            <v>Tipo Control</v>
          </cell>
        </row>
        <row r="88">
          <cell r="L88">
            <v>0.2</v>
          </cell>
          <cell r="O88" t="e">
            <v>#N/A</v>
          </cell>
          <cell r="U88" t="str">
            <v>Tipo Control</v>
          </cell>
          <cell r="AE88">
            <v>0</v>
          </cell>
          <cell r="AF88" t="e">
            <v>#N/A</v>
          </cell>
        </row>
        <row r="89">
          <cell r="L89"/>
          <cell r="O89"/>
          <cell r="U89" t="str">
            <v>Tipo Control</v>
          </cell>
        </row>
        <row r="90">
          <cell r="L90"/>
          <cell r="O90"/>
          <cell r="U90" t="str">
            <v>Tipo Control</v>
          </cell>
        </row>
        <row r="91">
          <cell r="L91"/>
          <cell r="O91"/>
          <cell r="U91" t="str">
            <v>Tipo Control</v>
          </cell>
        </row>
        <row r="92">
          <cell r="L92"/>
          <cell r="O92"/>
          <cell r="U92" t="str">
            <v>Tipo Control</v>
          </cell>
        </row>
        <row r="93">
          <cell r="L93"/>
          <cell r="O93"/>
          <cell r="U93" t="str">
            <v>Tipo Control</v>
          </cell>
        </row>
        <row r="94">
          <cell r="U94" t="str">
            <v>Tipo Control</v>
          </cell>
        </row>
        <row r="96">
          <cell r="U96" t="str">
            <v>Tipo Control</v>
          </cell>
        </row>
      </sheetData>
      <sheetData sheetId="3">
        <row r="4">
          <cell r="D4" t="str">
            <v>Preventivo</v>
          </cell>
          <cell r="F4">
            <v>0.25</v>
          </cell>
        </row>
        <row r="5">
          <cell r="D5" t="str">
            <v>Detectivo</v>
          </cell>
          <cell r="F5">
            <v>0.15</v>
          </cell>
        </row>
        <row r="6">
          <cell r="F6">
            <v>0.1</v>
          </cell>
        </row>
        <row r="7">
          <cell r="D7" t="str">
            <v>Automático</v>
          </cell>
          <cell r="F7">
            <v>0.25</v>
          </cell>
        </row>
        <row r="8">
          <cell r="F8">
            <v>0.15</v>
          </cell>
        </row>
        <row r="9">
          <cell r="D9" t="str">
            <v>Documentado</v>
          </cell>
          <cell r="F9"/>
        </row>
        <row r="10">
          <cell r="F10"/>
        </row>
        <row r="11">
          <cell r="D11" t="str">
            <v>Continua</v>
          </cell>
          <cell r="F11"/>
        </row>
        <row r="12">
          <cell r="F12"/>
        </row>
        <row r="13">
          <cell r="D13" t="str">
            <v>Con Registro</v>
          </cell>
          <cell r="F13"/>
        </row>
        <row r="14">
          <cell r="F14"/>
        </row>
      </sheetData>
      <sheetData sheetId="4"/>
      <sheetData sheetId="5"/>
      <sheetData sheetId="6"/>
      <sheetData sheetId="7">
        <row r="8">
          <cell r="A8" t="str">
            <v>Probabilidad</v>
          </cell>
        </row>
        <row r="10">
          <cell r="A10" t="str">
            <v>Tipo Control</v>
          </cell>
        </row>
        <row r="17">
          <cell r="K17" t="str">
            <v>CONCATE</v>
          </cell>
          <cell r="L17" t="str">
            <v>EVALUCIÓN</v>
          </cell>
        </row>
        <row r="18">
          <cell r="K18" t="str">
            <v>LeveMuy Baja</v>
          </cell>
          <cell r="L18" t="str">
            <v>Bajo</v>
          </cell>
        </row>
        <row r="19">
          <cell r="K19" t="str">
            <v>LeveBaja</v>
          </cell>
          <cell r="L19" t="str">
            <v>Bajo</v>
          </cell>
        </row>
        <row r="20">
          <cell r="K20" t="str">
            <v>LeveMedia</v>
          </cell>
          <cell r="L20" t="str">
            <v>Moderado</v>
          </cell>
        </row>
        <row r="21">
          <cell r="K21" t="str">
            <v>LeveAlta</v>
          </cell>
          <cell r="L21" t="str">
            <v>Moderado</v>
          </cell>
        </row>
        <row r="22">
          <cell r="K22" t="str">
            <v>LeveMuy Alta</v>
          </cell>
          <cell r="L22" t="str">
            <v>Alto</v>
          </cell>
        </row>
        <row r="23">
          <cell r="K23" t="str">
            <v>MenorMuy Baja</v>
          </cell>
          <cell r="L23" t="str">
            <v>Bajo</v>
          </cell>
        </row>
        <row r="24">
          <cell r="K24" t="str">
            <v>MenorBaja</v>
          </cell>
          <cell r="L24" t="str">
            <v>Moderado</v>
          </cell>
        </row>
        <row r="25">
          <cell r="K25" t="str">
            <v>MenorMedia</v>
          </cell>
          <cell r="L25" t="str">
            <v>Moderado</v>
          </cell>
        </row>
        <row r="26">
          <cell r="K26" t="str">
            <v>MenorAlta</v>
          </cell>
          <cell r="L26" t="str">
            <v>Moderado</v>
          </cell>
        </row>
        <row r="27">
          <cell r="K27" t="str">
            <v>MenorMuy Alta</v>
          </cell>
          <cell r="L27" t="str">
            <v>Alto</v>
          </cell>
        </row>
        <row r="28">
          <cell r="K28" t="str">
            <v>ModeradoMuy Baja</v>
          </cell>
          <cell r="L28" t="str">
            <v>Moderado</v>
          </cell>
        </row>
        <row r="29">
          <cell r="K29" t="str">
            <v>ModeradoBaja</v>
          </cell>
          <cell r="L29" t="str">
            <v>Moderado</v>
          </cell>
        </row>
        <row r="30">
          <cell r="A30" t="str">
            <v xml:space="preserve">SELECCIONE EL NOMBRE PROCESO </v>
          </cell>
          <cell r="B30" t="str">
            <v>OBJETIVO PROCESO</v>
          </cell>
          <cell r="C30" t="str">
            <v>RESPONSABLE</v>
          </cell>
          <cell r="K30" t="str">
            <v>ModeradoMedia</v>
          </cell>
          <cell r="L30" t="str">
            <v>Moderado</v>
          </cell>
        </row>
        <row r="31">
          <cell r="A31" t="str">
            <v>1. Gestión Estratégica</v>
          </cell>
          <cell r="B31" t="str">
            <v>Definir el marco estratégico y orientar la gestión de la Caja de la Vivienda Popular, con el fin de asegurar el cumplimiento de la misionalidad y de los objetivos establecidos en el Plan de Desarrollo Distrital, mediante la formulación y aplicación de lineamientos y metodologías que permitan articular y desarrollar los procesos de planeación, ejecución, seguimiento y control; para la mejora continua, la transparencia y democratización de la información pública, la participación incidente de la ciudadanía, y la satisfacción de las necesidades y demandas de los grupos de valor.</v>
          </cell>
          <cell r="C31" t="str">
            <v xml:space="preserve">Jefe Oficina Asesora de Planeación </v>
          </cell>
          <cell r="K31" t="str">
            <v>ModeradoAlta</v>
          </cell>
          <cell r="L31" t="str">
            <v>Alto</v>
          </cell>
        </row>
        <row r="32">
          <cell r="A32" t="str">
            <v>1. Gestión Estratégica (PI 7696)</v>
          </cell>
          <cell r="B32" t="str">
            <v>Fortalecer el modelo de gestión, la infraestructura operacional y los sistemas de información de la Caja de Vivienda Popular.</v>
          </cell>
          <cell r="C32" t="str">
            <v xml:space="preserve">Jefe Oficina Asesora de Planeación </v>
          </cell>
          <cell r="K32" t="str">
            <v>ModeradoMuy Alta</v>
          </cell>
          <cell r="L32" t="str">
            <v>Alto</v>
          </cell>
        </row>
        <row r="33">
          <cell r="A33" t="str">
            <v>2. Gestión de Comunicaciones</v>
          </cell>
          <cell r="B33" t="str">
            <v>Atender las solicitudes de comunicación de los diferentes programas misionales y demás áreas de la CVP, mediante la divulgación oportuna de la información, actividades, proyectos y la gestión institucional que impacta al público interno y externo, con el propósito de mantener una adecuada comunicación organizacional que facilite el desarrollo de los procesos, las relaciones interpersonales, en aras de promover la transparencia, la participación ciudadana y la responsabilidad social.</v>
          </cell>
          <cell r="C33" t="str">
            <v xml:space="preserve">Jefe Oficina Asesora de Comunicaciones </v>
          </cell>
          <cell r="K33" t="str">
            <v>MayorMuy Baja</v>
          </cell>
          <cell r="L33" t="str">
            <v>Alto</v>
          </cell>
        </row>
        <row r="34">
          <cell r="A34" t="str">
            <v>3. Prevención del Daño Antijurídico y Representación Judicial</v>
          </cell>
          <cell r="B34" t="str">
            <v>Prevenir y controlar la comisión de acciones u omisiones que puedan dar lugar a daños antijurídicos a través del análisis histórico de la información, la generación e implementación de controles y la ejecución del respectivo seguimiento, con el propósito de defender los intereses de la CVP.</v>
          </cell>
          <cell r="C34" t="str">
            <v xml:space="preserve">Director Jurídico </v>
          </cell>
          <cell r="K34" t="str">
            <v>MayorBaja</v>
          </cell>
          <cell r="L34" t="str">
            <v>Alto</v>
          </cell>
        </row>
        <row r="35">
          <cell r="A35" t="str">
            <v>4. Reasentamientos</v>
          </cell>
          <cell r="B35" t="str">
            <v>Reasentar hogares estratos 1 y 2 que se encuentran ubicados en zonas de alto riesgo no mitigable, recomendadas por el IDIGER y/o los ordenados mediante sentencias judiciales o actos administrativos y adquirir los predios y/o mejoras de acuerdo con la normatividad vigente.</v>
          </cell>
          <cell r="C35" t="str">
            <v>Director de Reasentamientos</v>
          </cell>
          <cell r="K35" t="str">
            <v>MayorMedia</v>
          </cell>
          <cell r="L35" t="str">
            <v>Alto</v>
          </cell>
        </row>
        <row r="36">
          <cell r="A36" t="str">
            <v>4. Reasentamientos (PI 7698)</v>
          </cell>
          <cell r="B36" t="str">
            <v>Disminuir el número de hogares que habitan en predios localizados en zonas de Alto Riesgo no mitigable o los ordenados mediante sentencias judiciales o actos administrativos.</v>
          </cell>
          <cell r="C36" t="str">
            <v>Director de Reasentamientos</v>
          </cell>
          <cell r="K36" t="str">
            <v>MayorAlta</v>
          </cell>
          <cell r="L36" t="str">
            <v>Alto</v>
          </cell>
        </row>
        <row r="37">
          <cell r="A37" t="str">
            <v>5. Mejoramiento de Vivienda</v>
          </cell>
          <cell r="B37" t="str">
            <v>Ejecutar la política pública de mejoramiento de vivienda aplicando los instrumentos establecidos por la Secretaría Distrital del Hábitat, a través de la prestación de asistencia técnica, social, financiera y jurídica, para el reconocimiento de viviendas en los barrios que hayan sido legalizadas urbanísticamente y/o para el mejoramiento de las condiciones constructivas y/o de habitabilidad de estas viviendas.</v>
          </cell>
          <cell r="C37" t="str">
            <v>Director de Mejoramiento de Vivienda</v>
          </cell>
          <cell r="K37" t="str">
            <v>MayorMuy Alta</v>
          </cell>
          <cell r="L37" t="str">
            <v>Alto</v>
          </cell>
        </row>
        <row r="38">
          <cell r="A38" t="str">
            <v>5. Mejoramiento de Vivienda (PI 7680)</v>
          </cell>
          <cell r="B38" t="str">
            <v>Implementar un instrumento de política pública distrital de mejoramiento y construcción de vivienda denominado Plan Terrazas.</v>
          </cell>
          <cell r="C38" t="str">
            <v>Director de Mejoramiento de Vivienda</v>
          </cell>
          <cell r="K38" t="str">
            <v>CatastróficoMuy Baja</v>
          </cell>
          <cell r="L38" t="str">
            <v>Extremo</v>
          </cell>
        </row>
        <row r="39">
          <cell r="A39" t="str">
            <v xml:space="preserve">6. Mejoramiento de Barrios </v>
          </cell>
          <cell r="B39" t="str">
            <v>Ejecutar las intervenciones de espacio público priorizadas por la Secretaria Distrital del Hábitat en los barrios legalizados ubicados en las UPZ de mejoramiento integral con los recursos asignados, a través de la planificación, formulación, ejecución, liquidación y estabilidad y sostenibilidad de las obras, para contribuir al Programa de Mejoramiento Integral de Barrios.</v>
          </cell>
          <cell r="C39" t="str">
            <v>Director de Mejoramiento de Barrios</v>
          </cell>
          <cell r="K39" t="str">
            <v>CatastróficoBaja</v>
          </cell>
          <cell r="L39" t="str">
            <v>Extremo</v>
          </cell>
        </row>
        <row r="40">
          <cell r="A40" t="str">
            <v>6. Mejoramiento de Barrios  (PI 7703)</v>
          </cell>
          <cell r="B40" t="str">
            <v>Realizar mejoramiento integral de espacio público en ocho (8) territorios priorizados.</v>
          </cell>
          <cell r="C40" t="str">
            <v>Director de Mejoramiento de Barrios</v>
          </cell>
          <cell r="K40" t="str">
            <v>CatastróficoMedia</v>
          </cell>
          <cell r="L40" t="str">
            <v>Extremo</v>
          </cell>
        </row>
        <row r="41">
          <cell r="A41" t="str">
            <v>7. Urbanizaciones y Titulación</v>
          </cell>
          <cell r="B41" t="str">
            <v>Titular predios de estrato 1 y 2 y contribuir al saneamiento del Espacio Público en la Ciudad Bogotá D.C. mediante el acompañamiento técnico, jurídico y social a las familias asentadas en predios públicos o privados, ocupados ilegalmente; así mismo generar y realizar el cierre de proyectos urbanísticos para vivienda VIP, en predios de la CVP, con el fin de lograr la obtención del título de propiedad y concretar la entrega de zonas de cesión obligatorias, cumpliendo los requisitos exigidos en la ley.</v>
          </cell>
          <cell r="C41" t="str">
            <v>Director de Urbanizaciones y Titulación</v>
          </cell>
          <cell r="K41" t="str">
            <v>CatastróficoAlta</v>
          </cell>
          <cell r="L41" t="str">
            <v>Extremo</v>
          </cell>
        </row>
        <row r="42">
          <cell r="A42" t="str">
            <v>7. Urbanizaciones y Titulación (PI 7684)</v>
          </cell>
          <cell r="B42" t="str">
            <v>Realizar el acompañamiento técnico, jurídico y social a las familias asentadas VIS o VIP, con el fin de obtener un título de propiedad registrado y concretar la entrega de zonas de cesión obligatorias; facilitando el acceso a una ciudad legal.</v>
          </cell>
          <cell r="C42" t="str">
            <v>Director de Urbanizaciones y Titulación</v>
          </cell>
          <cell r="K42" t="str">
            <v>CatastróficoMuy Alta</v>
          </cell>
          <cell r="L42" t="str">
            <v>Extremo</v>
          </cell>
        </row>
        <row r="43">
          <cell r="A43" t="str">
            <v>8. Servicio al Ciudadano</v>
          </cell>
          <cell r="B43" t="str">
            <v>Atender, identificar, registrar, informar y direccionar a la ciudadanía sobre los trámites y servicios a los que pueden acceder, en torno a los programas que desarrolla la Caja de la Vivienda Popular, a través de los canales de atención dispuestos por la entidad, con el propósito de medir y evaluar el grado de satisfacción de los usuarios sobre los servicios prestados por la CVP y realizar el seguimiento y control a las PQRSD que ingresan a la entidad.</v>
          </cell>
          <cell r="C43" t="str">
            <v>Director de Gestión Corporativa</v>
          </cell>
        </row>
        <row r="44">
          <cell r="A44" t="str">
            <v>9.Gestión_Administrativa</v>
          </cell>
          <cell r="B44" t="str">
            <v>Administrar de manera eficiente y eficaz la infraestructura física, los bienes y servicios que requieran todos los procesos de la entidad como apoyo a su gestión, garantizando que se encuentren en óptimas condiciones para el cumplimiento y desarrollo de sus funciones.</v>
          </cell>
          <cell r="C44" t="str">
            <v xml:space="preserve">Subdirector Administrativo </v>
          </cell>
        </row>
        <row r="45">
          <cell r="A45" t="str">
            <v>10. Gestión Financiera</v>
          </cell>
          <cell r="B45" t="str">
            <v>Programar, registrar y controlar los recursos financieros de la Entidad, mediante la aplicación de herramientas y procedimientos financieros que permitan garantizar la calidad, confiabilidad, razonabilidad y oportunidad de la gestión presupuestal, tesoral, pagos y contable para el cumplimiento de los objetivos de la Entidad</v>
          </cell>
          <cell r="C45" t="str">
            <v>Subdirector Financiero</v>
          </cell>
        </row>
        <row r="46">
          <cell r="A46" t="str">
            <v>11. Gestión Documental</v>
          </cell>
          <cell r="B46" t="str">
            <v>Garantizar la disponibilidad de la información contenida en los documentos de archivo de las dependencias de la Caja de la Vivienda Popular.</v>
          </cell>
          <cell r="C46" t="str">
            <v xml:space="preserve">Subdirector Administrativo </v>
          </cell>
        </row>
        <row r="47">
          <cell r="A47" t="str">
            <v>12. Gestión del Talento Humano</v>
          </cell>
          <cell r="B47" t="str">
            <v>Gestionar, administrar y realizar planes, programas y acciones para el desarrollo del talento humano que fortalezcan sus competencias y el mejoramiento de las condiciones de trabajo, con el propósito de lograr la satisfacción personal y el fortalecimiento institucional para el cumplimiento de la misión y funciones de la Entidad.</v>
          </cell>
          <cell r="C47" t="str">
            <v xml:space="preserve">Subdirector Administrativo </v>
          </cell>
        </row>
        <row r="48">
          <cell r="A48" t="str">
            <v>13. Adquisición de Bienes y Servicios</v>
          </cell>
          <cell r="B48" t="str">
            <v>Coordinar la adquisición de los bienes y servicios necesarios en la Caja de la Vivienda Popular, según la normatividad contractual legal vigente.</v>
          </cell>
          <cell r="C48" t="str">
            <v>Director de Gestión Corporativa</v>
          </cell>
        </row>
        <row r="49">
          <cell r="A49" t="str">
            <v>14. Gestión Tecnología de la Información y Comunicaciones</v>
          </cell>
          <cell r="B49" t="str">
            <v>Generar e implementar soluciones tecnológicas que permitan proveer de forma oportuna, eficiente y transparente, las herramientas de tecnología de la información necesarias para el cumplimiento de los fines de la Cajade la Vivienda Popular , asi como formular lineamientos de estándares y buenas practicas para el manejo de las herramientas tecnologicas y los sistemas de información de la Entidad.</v>
          </cell>
          <cell r="C49" t="str">
            <v>Jefe Oficina de Tecnologías de la Información y las Comunicaciones</v>
          </cell>
        </row>
        <row r="50">
          <cell r="A50" t="str">
            <v>14. Gestión Tecnología de la Información y Comunicaciones (PI 7696)</v>
          </cell>
          <cell r="B50" t="str">
            <v>Fortalecer el modelo de gestión, la infraestructura operacional y los sistemas de información de la Caja de Vivienda Popular.</v>
          </cell>
          <cell r="C50" t="str">
            <v>Jefe Oficina de Tecnologías de la Información y las Comunicaciones</v>
          </cell>
        </row>
        <row r="51">
          <cell r="A51" t="str">
            <v xml:space="preserve">15. Gestión del Control Disciplinario Interno </v>
          </cell>
          <cell r="B51" t="str">
            <v>Adelantar el proceso disciplinario para establecer la responsabilidad disciplinaria de los servidores y ex servidores de la Caja de la Vivienda Popular, originadas en el incumplimiento del ejercicio de sus funciones y deberes, extralimitación en el ejercicio de derechos y prohibiciones, y violación del régimen de inhabilidades, incompatibilidades, impedimentos y conflicto de intereses.</v>
          </cell>
          <cell r="C51" t="str">
            <v xml:space="preserve">Jefe Oficina Control Disciplinario Interno </v>
          </cell>
        </row>
        <row r="52">
          <cell r="A52" t="str">
            <v>16. Evaluación de la Gestión</v>
          </cell>
          <cell r="B52" t="str">
            <v>Medir y evaluar la eficiencia, eficacia y economía de los controles y del Sistema de Control Interno, a través de la aplicación de instrumentos, metodologías de seguimiento y el marco internacional para la práctica profesional de auditoría, con el propósito de contribuir con el mejoramiento continuo y determinar la efectividad de los controles para favorecer la consecución de los objetivos de la entidad, asesorando a la Alta Dirección en la continuidad de la gestión y recomendar las mejoras pertinentes al sistema.</v>
          </cell>
          <cell r="C52" t="str">
            <v xml:space="preserve">Asesor de Control Interno </v>
          </cell>
        </row>
      </sheetData>
      <sheetData sheetId="8">
        <row r="50">
          <cell r="C50" t="str">
            <v>Asignado</v>
          </cell>
          <cell r="D50">
            <v>15</v>
          </cell>
        </row>
        <row r="51">
          <cell r="D51">
            <v>0</v>
          </cell>
        </row>
        <row r="52">
          <cell r="C52" t="str">
            <v>Adecuado</v>
          </cell>
          <cell r="D52">
            <v>15</v>
          </cell>
        </row>
        <row r="53">
          <cell r="D53">
            <v>0</v>
          </cell>
        </row>
        <row r="54">
          <cell r="C54" t="str">
            <v>Oportuna</v>
          </cell>
          <cell r="D54">
            <v>15</v>
          </cell>
        </row>
        <row r="55">
          <cell r="D55">
            <v>0</v>
          </cell>
        </row>
        <row r="56">
          <cell r="C56" t="str">
            <v>Prevenir</v>
          </cell>
          <cell r="D56">
            <v>15</v>
          </cell>
        </row>
        <row r="57">
          <cell r="C57" t="str">
            <v>Detectar</v>
          </cell>
          <cell r="D57">
            <v>10</v>
          </cell>
        </row>
        <row r="58">
          <cell r="D58">
            <v>0</v>
          </cell>
        </row>
        <row r="59">
          <cell r="C59" t="str">
            <v>Confiable</v>
          </cell>
          <cell r="D59">
            <v>15</v>
          </cell>
        </row>
        <row r="60">
          <cell r="D60">
            <v>0</v>
          </cell>
        </row>
        <row r="61">
          <cell r="C61" t="str">
            <v>Se investigan y resuelven oportunamente</v>
          </cell>
          <cell r="D61">
            <v>15</v>
          </cell>
        </row>
        <row r="62">
          <cell r="D62">
            <v>0</v>
          </cell>
        </row>
        <row r="63">
          <cell r="C63" t="str">
            <v>Completa</v>
          </cell>
          <cell r="D63">
            <v>10</v>
          </cell>
        </row>
        <row r="64">
          <cell r="C64" t="str">
            <v>Incompleta</v>
          </cell>
          <cell r="D64">
            <v>5</v>
          </cell>
        </row>
        <row r="65">
          <cell r="D65">
            <v>0</v>
          </cell>
        </row>
      </sheetData>
      <sheetData sheetId="9"/>
      <sheetData sheetId="10"/>
    </sheetDataSet>
  </externalBook>
</externalLink>
</file>

<file path=xl/externalLinks/externalLink7.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xxl21:alternateUrls>
      <xxl21:absoluteUrl r:id="rId2"/>
    </xxl21:alternateUrls>
    <sheetNames>
      <sheetName val="PORTADA"/>
      <sheetName val="Instructivo"/>
      <sheetName val="208-PLA-Ft-78 Mapa Gestión"/>
      <sheetName val="Tabla Valoración controles"/>
      <sheetName val="Tabla probabilidad"/>
      <sheetName val="Tabla Impacto"/>
      <sheetName val="CONTROL DE CAMBIOS"/>
      <sheetName val="FORMULAS"/>
      <sheetName val="CONTROLES"/>
      <sheetName val="Opciones Tratamiento"/>
      <sheetName val="Hoja1"/>
    </sheetNames>
    <sheetDataSet>
      <sheetData sheetId="0"/>
      <sheetData sheetId="1"/>
      <sheetData sheetId="2">
        <row r="95">
          <cell r="U95" t="str">
            <v>Preventivo</v>
          </cell>
        </row>
        <row r="97">
          <cell r="U97" t="str">
            <v>Tipo Control</v>
          </cell>
        </row>
        <row r="98">
          <cell r="U98" t="str">
            <v>Tipo Control</v>
          </cell>
        </row>
        <row r="99">
          <cell r="U99" t="str">
            <v>Tipo Control</v>
          </cell>
        </row>
      </sheetData>
      <sheetData sheetId="3">
        <row r="4">
          <cell r="D4" t="str">
            <v>Preventivo</v>
          </cell>
          <cell r="F4">
            <v>0.25</v>
          </cell>
        </row>
        <row r="5">
          <cell r="D5" t="str">
            <v>Detectivo</v>
          </cell>
          <cell r="F5">
            <v>0.15</v>
          </cell>
        </row>
        <row r="6">
          <cell r="F6">
            <v>0.1</v>
          </cell>
        </row>
        <row r="7">
          <cell r="D7" t="str">
            <v>Automático</v>
          </cell>
          <cell r="F7">
            <v>0.25</v>
          </cell>
        </row>
        <row r="8">
          <cell r="F8">
            <v>0.15</v>
          </cell>
        </row>
        <row r="9">
          <cell r="D9" t="str">
            <v>Documentado</v>
          </cell>
        </row>
        <row r="13">
          <cell r="D13" t="str">
            <v>Con Registro</v>
          </cell>
        </row>
      </sheetData>
      <sheetData sheetId="4"/>
      <sheetData sheetId="5"/>
      <sheetData sheetId="6"/>
      <sheetData sheetId="7">
        <row r="10">
          <cell r="A10" t="str">
            <v>Tipo Control</v>
          </cell>
        </row>
        <row r="17">
          <cell r="K17" t="str">
            <v>CONCATE</v>
          </cell>
          <cell r="L17" t="str">
            <v>EVALUCIÓN</v>
          </cell>
        </row>
        <row r="18">
          <cell r="K18" t="str">
            <v>LeveMuy Baja</v>
          </cell>
          <cell r="L18" t="str">
            <v>Bajo</v>
          </cell>
        </row>
        <row r="19">
          <cell r="K19" t="str">
            <v>LeveBaja</v>
          </cell>
          <cell r="L19" t="str">
            <v>Bajo</v>
          </cell>
        </row>
        <row r="20">
          <cell r="K20" t="str">
            <v>LeveMedia</v>
          </cell>
          <cell r="L20" t="str">
            <v>Moderado</v>
          </cell>
        </row>
        <row r="21">
          <cell r="K21" t="str">
            <v>LeveAlta</v>
          </cell>
          <cell r="L21" t="str">
            <v>Moderado</v>
          </cell>
        </row>
        <row r="22">
          <cell r="K22" t="str">
            <v>LeveMuy Alta</v>
          </cell>
          <cell r="L22" t="str">
            <v>Alto</v>
          </cell>
        </row>
        <row r="23">
          <cell r="K23" t="str">
            <v>MenorMuy Baja</v>
          </cell>
          <cell r="L23" t="str">
            <v>Bajo</v>
          </cell>
        </row>
        <row r="24">
          <cell r="K24" t="str">
            <v>MenorBaja</v>
          </cell>
          <cell r="L24" t="str">
            <v>Moderado</v>
          </cell>
        </row>
        <row r="25">
          <cell r="K25" t="str">
            <v>MenorMedia</v>
          </cell>
          <cell r="L25" t="str">
            <v>Moderado</v>
          </cell>
        </row>
        <row r="26">
          <cell r="K26" t="str">
            <v>MenorAlta</v>
          </cell>
          <cell r="L26" t="str">
            <v>Moderado</v>
          </cell>
        </row>
        <row r="27">
          <cell r="K27" t="str">
            <v>MenorMuy Alta</v>
          </cell>
          <cell r="L27" t="str">
            <v>Alto</v>
          </cell>
        </row>
        <row r="28">
          <cell r="K28" t="str">
            <v>ModeradoMuy Baja</v>
          </cell>
          <cell r="L28" t="str">
            <v>Moderado</v>
          </cell>
        </row>
        <row r="29">
          <cell r="K29" t="str">
            <v>ModeradoBaja</v>
          </cell>
          <cell r="L29" t="str">
            <v>Moderado</v>
          </cell>
        </row>
        <row r="30">
          <cell r="A30" t="str">
            <v xml:space="preserve">SELECCIONE EL NOMBRE PROCESO </v>
          </cell>
          <cell r="B30" t="str">
            <v>OBJETIVO PROCESO</v>
          </cell>
          <cell r="C30" t="str">
            <v>RESPONSABLE</v>
          </cell>
          <cell r="K30" t="str">
            <v>ModeradoMedia</v>
          </cell>
          <cell r="L30" t="str">
            <v>Moderado</v>
          </cell>
        </row>
        <row r="31">
          <cell r="A31" t="str">
            <v>1. Gestión Estratégica</v>
          </cell>
          <cell r="B31" t="str">
            <v>Definir el marco estratégico y orientar la gestión de la Caja de la Vivienda Popular, con el fin de asegurar el cumplimiento de la misionalidad y de los objetivos establecidos en el Plan de Desarrollo Distrital, mediante la formulación y aplicación de lineamientos y metodologías que permitan articular y desarrollar los procesos de planeación, ejecución, seguimiento y control; para la mejora continua, la transparencia y democratización de la información pública,  la participación incidente de la ciudadanía, y la satisfacción de las necesidades y demandas de los grupos de valor.</v>
          </cell>
          <cell r="C31" t="str">
            <v xml:space="preserve">Jefe Oficina Asesora de Planeación </v>
          </cell>
          <cell r="K31" t="str">
            <v>ModeradoAlta</v>
          </cell>
          <cell r="L31" t="str">
            <v>Alto</v>
          </cell>
        </row>
        <row r="32">
          <cell r="A32" t="str">
            <v>1. Gestión Estratégica (PI 7696)</v>
          </cell>
          <cell r="B32" t="str">
            <v>Fortalecer el modelo de gestión, la infraestructura operacional y los sistemas de información de la Caja de Vivienda Popular.</v>
          </cell>
          <cell r="C32" t="str">
            <v xml:space="preserve">Jefe Oficina Asesora de Planeación </v>
          </cell>
          <cell r="K32" t="str">
            <v>ModeradoMuy Alta</v>
          </cell>
          <cell r="L32" t="str">
            <v>Alto</v>
          </cell>
        </row>
        <row r="33">
          <cell r="A33" t="str">
            <v>2. Gestión de Comunicaciones</v>
          </cell>
          <cell r="B33" t="str">
            <v>Atender las solicitudes de comunicación de los diferentes programas misionales y demás áreas de la CVP, mediante la divulgación oportuna de la información, actividades, proyectos y la gestión institucional que impacta al público interno y externo, con el propósito de mantener una adecuada comunicación organizacional que facilite el desarrollo de los procesos, las relaciones interpersonales, en aras de promover la transparencia, la participación ciudadana y la responsabilidad social.</v>
          </cell>
          <cell r="C33" t="str">
            <v xml:space="preserve">Jefe Oficina Asesora de Comunicaciones </v>
          </cell>
          <cell r="K33" t="str">
            <v>MayorMuy Baja</v>
          </cell>
          <cell r="L33" t="str">
            <v>Alto</v>
          </cell>
        </row>
        <row r="34">
          <cell r="A34" t="str">
            <v>3. Prevención del Daño Antijurídico y Representación Judicial</v>
          </cell>
          <cell r="B34" t="str">
            <v>Prevenir y controlar la comisión de acciones u omisiones que puedan dar lugar a daños antijurídicos a través del análisis histórico de la información, la generación e implementación de controles y la ejecución del respectivo seguimiento, con el propósito de defender los intereses de la CVP.</v>
          </cell>
          <cell r="C34" t="str">
            <v xml:space="preserve">Director Jurídico </v>
          </cell>
          <cell r="K34" t="str">
            <v>MayorBaja</v>
          </cell>
          <cell r="L34" t="str">
            <v>Alto</v>
          </cell>
        </row>
        <row r="35">
          <cell r="A35" t="str">
            <v>4. Reasentamientos</v>
          </cell>
          <cell r="B35" t="str">
            <v>Reasentar hogares estratos 1 y 2 que se encuentran ubicados en zonas de alto riesgo no mitigable, recomendadas por el IDIGER y/o los ordenados mediante sentencias judiciales o actos administrativos y adquirir los predios y/o mejoras de acuerdo con la normatividad vigente.</v>
          </cell>
          <cell r="C35" t="str">
            <v>Director de Reasentamientos</v>
          </cell>
          <cell r="K35" t="str">
            <v>MayorMedia</v>
          </cell>
          <cell r="L35" t="str">
            <v>Alto</v>
          </cell>
        </row>
        <row r="36">
          <cell r="A36" t="str">
            <v>4. Reasentamientos (PI 7698)</v>
          </cell>
          <cell r="B36" t="str">
            <v>Disminuir el número de hogares que habitan en predios localizados en zonas de Alto Riesgo no mitigable o los ordenados mediante sentencias judiciales o actos administrativos.</v>
          </cell>
          <cell r="C36" t="str">
            <v>Director de Reasentamientos</v>
          </cell>
          <cell r="K36" t="str">
            <v>MayorAlta</v>
          </cell>
          <cell r="L36" t="str">
            <v>Alto</v>
          </cell>
        </row>
        <row r="37">
          <cell r="A37" t="str">
            <v>5. Mejoramiento de Vivienda</v>
          </cell>
          <cell r="B37" t="str">
            <v>Ejecutar la política pública de mejoramiento de vivienda aplicando los instrumentos establecidos por la Secretaría Distrital del Hábitat, a través de la prestación de asistencia técnica, social, financiera y jurídica, para el reconocimiento de viviendas en los barrios que hayan sido legalizadas urbanísticamente y/o para el mejoramiento de las condiciones constructivas y/o de habitabilidad de estas viviendas</v>
          </cell>
          <cell r="C37" t="str">
            <v>Director de Mejoramiento de Vivienda</v>
          </cell>
          <cell r="K37" t="str">
            <v>MayorMuy Alta</v>
          </cell>
          <cell r="L37" t="str">
            <v>Alto</v>
          </cell>
        </row>
        <row r="38">
          <cell r="A38" t="str">
            <v>5. Mejoramiento de Vivienda (PI 7680)</v>
          </cell>
          <cell r="B38" t="str">
            <v>Implementar un instrumento de política pública distrital de mejoramiento y construcción de vivienda denominado Plan Terrazas.</v>
          </cell>
          <cell r="C38" t="str">
            <v>Director de Mejoramiento de Vivienda</v>
          </cell>
          <cell r="K38" t="str">
            <v>CatastróficoMuy Baja</v>
          </cell>
          <cell r="L38" t="str">
            <v>Extremo</v>
          </cell>
        </row>
        <row r="39">
          <cell r="A39" t="str">
            <v xml:space="preserve">6. Mejoramiento de Barrios </v>
          </cell>
          <cell r="B39" t="str">
            <v>Ejecutar las intervenciones de espacio público priorizadas por la Secretaria Distrital del Hábitat de barrios legalizados en UPZ de mejoramiento integral con los recursos asignados, a través de la planificación, formulación, ejecución, liquidación y estabilidad y sostenibilidad de las obras, para contribuir al Programa de Mejoramiento Integral de Barrios.</v>
          </cell>
          <cell r="C39" t="str">
            <v>Director de Mejoramiento de Barrios</v>
          </cell>
          <cell r="K39" t="str">
            <v>CatastróficoBaja</v>
          </cell>
          <cell r="L39" t="str">
            <v>Extremo</v>
          </cell>
        </row>
        <row r="40">
          <cell r="A40" t="str">
            <v>6. Mejoramiento de Barrios  (PI 7703)</v>
          </cell>
          <cell r="B40" t="str">
            <v>Realizar mejoramiento integral de espacio público en ocho (8) territorios priorizados.</v>
          </cell>
          <cell r="C40" t="str">
            <v>Director de Mejoramiento de Barrios</v>
          </cell>
          <cell r="K40" t="str">
            <v>CatastróficoMedia</v>
          </cell>
          <cell r="L40" t="str">
            <v>Extremo</v>
          </cell>
        </row>
        <row r="41">
          <cell r="A41" t="str">
            <v>7. Urbanizaciones y Titulación</v>
          </cell>
          <cell r="B41" t="str">
            <v>Titular predios de estrato 1 y 2 y contribuir al saneamiento del Espacio Público en la Ciudad Bogotá D.C. mediante el acompañamiento técnico, jurídico y social a las familias asentadas en predios públicos o privados, ocupados ilegalmente; así mismo generar y realizar el cierre de proyectos urbanísticos para vivienda VIP, en 
predios de la CVP, con el fin de lograr la obtención del título de propiedad y concretar la entrega de zonas de cesión obligatorias, cumpliendo los requisitos exigidos en la ley.</v>
          </cell>
          <cell r="C41" t="str">
            <v>Director de Urbanizaciones y Titulación</v>
          </cell>
          <cell r="K41" t="str">
            <v>CatastróficoAlta</v>
          </cell>
          <cell r="L41" t="str">
            <v>Extremo</v>
          </cell>
        </row>
        <row r="42">
          <cell r="A42" t="str">
            <v>7. Urbanizaciones y Titulación (PI 7684)</v>
          </cell>
          <cell r="B42" t="str">
            <v>Realizar el acompañamiento técnico, jurídico y social a las familias asentadas VIS o VIP, con el fin de obtener un título de propiedad registrado y concretar la entrega de zonas de cesión obligatorias; facilitando el acceso a una ciudad legal.</v>
          </cell>
          <cell r="C42" t="str">
            <v>Director de Urbanizaciones y Titulación</v>
          </cell>
          <cell r="K42" t="str">
            <v>CatastróficoMuy Alta</v>
          </cell>
          <cell r="L42" t="str">
            <v>Extremo</v>
          </cell>
        </row>
        <row r="43">
          <cell r="A43" t="str">
            <v>8. Servicio al Ciudadano</v>
          </cell>
          <cell r="B43" t="str">
            <v>Atender, identificar, registrar, orientar, informar y direccionar a la ciudadanía sobre los trámites y servicios a los que pueden acceder, entorno a los programas de Titulación de Predios, Mejoramiento de Vivienda, Mejoramiento de Barrios y Reasentamientos Humanos que desarrolla la Caja de la Vivienda Popular (CVP) con el propósito de elevar la calidad de vida de la población de estratos 1 y 2 que habita en barrios de origen informal o en zonas de riesgo, a través de los canales de atención dispuestos por la entidad.</v>
          </cell>
          <cell r="C43" t="str">
            <v>Director de Gestión Corporativa</v>
          </cell>
        </row>
        <row r="44">
          <cell r="A44" t="str">
            <v>9.Gestión_Administrativa</v>
          </cell>
          <cell r="B44" t="str">
            <v>Administrar de manera eficiente y eficaz la infraestructura física, los bienes y servicios que requieran todos los procesos de la entidad como apoyo a su gestión, garantizando que se encuentren en óptimas condiciones para el cumplimiento y desarrollo de sus funciones.</v>
          </cell>
          <cell r="C44" t="str">
            <v xml:space="preserve">Subdirector Administrativo </v>
          </cell>
        </row>
        <row r="45">
          <cell r="A45" t="str">
            <v>10. Gestión Financiera</v>
          </cell>
          <cell r="B45" t="str">
            <v>Programar, registrar y controlar los recursos financieros de la Entidad, mediante la aplicación de herramientas y procedimientos financieros que permitan garantizar la calidad, confiabilidad, razonabilidad y oportunidad de la gestión presupuestal, tesoral, pagos y contable  para el cumplimiento de los objetivos de la Entidad</v>
          </cell>
          <cell r="C45" t="str">
            <v>Subdirector Financiero</v>
          </cell>
        </row>
        <row r="46">
          <cell r="A46" t="str">
            <v>11. Gestión Documental</v>
          </cell>
          <cell r="B46" t="str">
            <v>Garantizar la disponibilidad de la información contenida en los documentos de archivo de las dependencias de la Caja de la Vivienda Popular.</v>
          </cell>
          <cell r="C46" t="str">
            <v xml:space="preserve">Subdirector Administrativo </v>
          </cell>
        </row>
        <row r="47">
          <cell r="A47" t="str">
            <v>12. Gestión del Talento Humano</v>
          </cell>
          <cell r="B47" t="str">
            <v>Gestionar, administrar y realizar planes, programas y acciones para el desarrollo del talento humano que fortalezcan sus competencias y el mejoramiento de las condiciones de trabajo, con el propósito de lograr  la satisfacción personal y el fortalecimiento institucional para el cumplimiento de la misión y funciones de la Entidad.</v>
          </cell>
          <cell r="C47" t="str">
            <v xml:space="preserve">Subdirector Administrativo </v>
          </cell>
        </row>
        <row r="48">
          <cell r="A48" t="str">
            <v>13. Adquisición de Bienes y Servicios</v>
          </cell>
          <cell r="B48" t="str">
            <v xml:space="preserve">Coordinar la adquisición de los bienes y servicios de la Caja de la Vivienda Popular, según la normatividad legal vigente en los temas referentes a contratación estatal, atendiendo principios de transparencia, economía y responsabilidad, con el fin de lograr una entera satisfacción de las necesidades de funcionamiento y operatividad de la entidad que coadyuven al desarollo de la misionalidad de la misma. </v>
          </cell>
          <cell r="C48" t="str">
            <v>Director de Gestión Corporativa</v>
          </cell>
        </row>
        <row r="49">
          <cell r="A49" t="str">
            <v>14. Gestión Tecnología de la Información y Comunicaciones</v>
          </cell>
          <cell r="B49" t="str">
            <v>Generar e implementar soluciones tecnológicas que permitan proveer de forma oportuna, eficiente y transparente, las herramientas de tecnologia de la  información necesarias para el cumplimiento de los fines de la Caja de la Vivienda Popular , asi como formular lineamientos de estándares y buenas practicas para el manejo de las herramientas tecnologicas y los sistemas de información de la Entidad.</v>
          </cell>
          <cell r="C49" t="str">
            <v>Jefe Oficina de Tecnologías de la Información y las Comunicaciones</v>
          </cell>
        </row>
        <row r="50">
          <cell r="A50" t="str">
            <v>14. Gestión Tecnología de la Información y Comunicaciones (PI 7696)</v>
          </cell>
          <cell r="B50" t="str">
            <v>Fortalecer el modelo de gestión, la infraestructura operacional y los sistemas de información de la Caja de Vivienda Popular.</v>
          </cell>
          <cell r="C50" t="str">
            <v>Jefe Oficina de Tecnologías de la Información y las Comunicaciones</v>
          </cell>
        </row>
        <row r="51">
          <cell r="A51" t="str">
            <v xml:space="preserve">15. Gestión del Control Disciplinario Interno </v>
          </cell>
          <cell r="B51" t="str">
            <v xml:space="preserve">Adelantar los trámites tendientes a establecer la responsabilidad disciplinaria de los servidores y exservidores de la Caja de la Vivienda Popular, originadas en el incumplimiento del ejercicio de sus funciones. Igualmente, implementar estrategias de prevención y sensibilización relacionadas con asuntos disciplinarios, con el fin de reestablecer el ordenamiento jurídico y garantizar el cumplimiento de la normatividad vigente por parte de los funcionarios de la entidad. </v>
          </cell>
          <cell r="C51" t="str">
            <v>Director de Gestión Corporativa</v>
          </cell>
        </row>
        <row r="52">
          <cell r="A52" t="str">
            <v>16. Evaluación de la Gestión</v>
          </cell>
          <cell r="B52" t="str">
            <v>Medir y evaluar la eficiencia, eficacia y economía de los controles y del Sistema de Control Interno, a través de la aplicación de instrumentos, metodologías de seguimiento y el marco internacional para la práctica profesional de auditoría, con el propósito de contribuir con el mejoramiento continuo y determinar la efectividad de los controles para favorecer la consecución de los objetivos de la entidad, asesorando a la Alta Dirección en la continuidad de la gestión y recomendar las mejoras pertinentes al sistema.</v>
          </cell>
          <cell r="C52" t="str">
            <v xml:space="preserve">Asesor de Control Interno </v>
          </cell>
        </row>
      </sheetData>
      <sheetData sheetId="8">
        <row r="50">
          <cell r="C50" t="str">
            <v>Asignado</v>
          </cell>
          <cell r="D50">
            <v>15</v>
          </cell>
        </row>
        <row r="51">
          <cell r="D51">
            <v>0</v>
          </cell>
        </row>
        <row r="52">
          <cell r="C52" t="str">
            <v>Adecuado</v>
          </cell>
          <cell r="D52">
            <v>15</v>
          </cell>
        </row>
        <row r="53">
          <cell r="D53">
            <v>0</v>
          </cell>
        </row>
        <row r="54">
          <cell r="C54" t="str">
            <v>Oportuna</v>
          </cell>
          <cell r="D54">
            <v>15</v>
          </cell>
        </row>
        <row r="55">
          <cell r="D55">
            <v>0</v>
          </cell>
        </row>
        <row r="63">
          <cell r="C63" t="str">
            <v>Completa</v>
          </cell>
          <cell r="D63">
            <v>10</v>
          </cell>
        </row>
        <row r="64">
          <cell r="C64" t="str">
            <v>Incompleta</v>
          </cell>
          <cell r="D64">
            <v>5</v>
          </cell>
        </row>
        <row r="65">
          <cell r="D65">
            <v>0</v>
          </cell>
        </row>
      </sheetData>
      <sheetData sheetId="9"/>
      <sheetData sheetId="10"/>
    </sheetDataSet>
  </externalBook>
</externalLink>
</file>

<file path=xl/externalLinks/externalLink8.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xxl21:alternateUrls>
      <xxl21:absoluteUrl r:id="rId2"/>
    </xxl21:alternateUrls>
    <sheetNames>
      <sheetName val="PORTADA"/>
      <sheetName val="Instructivo"/>
      <sheetName val="208-PLA-Ft-78 Mapa Gestión"/>
      <sheetName val="Tabla Valoración controles"/>
      <sheetName val="Tabla probabilidad"/>
      <sheetName val="Tabla Impacto"/>
      <sheetName val="CONTROL DE CAMBIOS"/>
      <sheetName val="FORMULAS"/>
      <sheetName val="CONTROLES"/>
      <sheetName val="Opciones Tratamiento"/>
      <sheetName val="Hoja1"/>
    </sheetNames>
    <sheetDataSet>
      <sheetData sheetId="0"/>
      <sheetData sheetId="1"/>
      <sheetData sheetId="2">
        <row r="94">
          <cell r="L94">
            <v>0.2</v>
          </cell>
          <cell r="O94" t="e">
            <v>#N/A</v>
          </cell>
          <cell r="AE94">
            <v>0</v>
          </cell>
          <cell r="AF94" t="e">
            <v>#N/A</v>
          </cell>
        </row>
        <row r="95">
          <cell r="L95"/>
          <cell r="O95"/>
          <cell r="AE95">
            <v>0</v>
          </cell>
          <cell r="AF95">
            <v>0</v>
          </cell>
        </row>
        <row r="96">
          <cell r="L96"/>
          <cell r="O96"/>
          <cell r="AE96">
            <v>0</v>
          </cell>
          <cell r="AF96">
            <v>0</v>
          </cell>
        </row>
        <row r="97">
          <cell r="L97"/>
          <cell r="O97"/>
        </row>
        <row r="98">
          <cell r="L98"/>
          <cell r="O98"/>
        </row>
        <row r="99">
          <cell r="L99"/>
          <cell r="O99"/>
        </row>
        <row r="100">
          <cell r="L100">
            <v>0.2</v>
          </cell>
          <cell r="O100" t="e">
            <v>#N/A</v>
          </cell>
          <cell r="U100" t="str">
            <v>Tipo Control</v>
          </cell>
          <cell r="AE100">
            <v>0</v>
          </cell>
          <cell r="AF100" t="e">
            <v>#N/A</v>
          </cell>
        </row>
        <row r="101">
          <cell r="L101"/>
          <cell r="O101"/>
          <cell r="U101" t="str">
            <v>Tipo Control</v>
          </cell>
        </row>
        <row r="102">
          <cell r="L102"/>
          <cell r="O102"/>
          <cell r="U102" t="str">
            <v>Tipo Control</v>
          </cell>
        </row>
        <row r="103">
          <cell r="L103"/>
          <cell r="O103"/>
          <cell r="U103" t="str">
            <v>Tipo Control</v>
          </cell>
        </row>
        <row r="104">
          <cell r="L104"/>
          <cell r="O104"/>
          <cell r="U104" t="str">
            <v>Tipo Control</v>
          </cell>
        </row>
        <row r="105">
          <cell r="L105"/>
          <cell r="O105"/>
          <cell r="U105" t="str">
            <v>Tipo Control</v>
          </cell>
        </row>
        <row r="106">
          <cell r="L106">
            <v>0.2</v>
          </cell>
          <cell r="O106" t="e">
            <v>#N/A</v>
          </cell>
          <cell r="U106" t="str">
            <v>Tipo Control</v>
          </cell>
          <cell r="AE106">
            <v>0</v>
          </cell>
          <cell r="AF106" t="e">
            <v>#N/A</v>
          </cell>
        </row>
        <row r="107">
          <cell r="L107"/>
          <cell r="O107"/>
          <cell r="U107" t="str">
            <v>Tipo Control</v>
          </cell>
        </row>
        <row r="108">
          <cell r="L108"/>
          <cell r="O108"/>
          <cell r="U108" t="str">
            <v>Tipo Control</v>
          </cell>
        </row>
        <row r="109">
          <cell r="L109"/>
          <cell r="O109"/>
          <cell r="U109" t="str">
            <v>Tipo Control</v>
          </cell>
        </row>
        <row r="110">
          <cell r="L110"/>
          <cell r="O110"/>
          <cell r="U110" t="str">
            <v>Tipo Control</v>
          </cell>
        </row>
        <row r="111">
          <cell r="L111"/>
          <cell r="O111"/>
          <cell r="U111" t="str">
            <v>Tipo Control</v>
          </cell>
          <cell r="AG111">
            <v>0</v>
          </cell>
        </row>
        <row r="112">
          <cell r="L112">
            <v>0.2</v>
          </cell>
          <cell r="O112" t="e">
            <v>#N/A</v>
          </cell>
          <cell r="U112" t="str">
            <v>Tipo Control</v>
          </cell>
          <cell r="AE112">
            <v>0</v>
          </cell>
          <cell r="AF112" t="e">
            <v>#N/A</v>
          </cell>
        </row>
        <row r="113">
          <cell r="L113"/>
          <cell r="O113"/>
          <cell r="U113" t="str">
            <v>Tipo Control</v>
          </cell>
        </row>
        <row r="114">
          <cell r="L114"/>
          <cell r="O114"/>
          <cell r="U114" t="str">
            <v>Tipo Control</v>
          </cell>
        </row>
        <row r="115">
          <cell r="L115"/>
          <cell r="O115"/>
          <cell r="U115" t="str">
            <v>Tipo Control</v>
          </cell>
        </row>
        <row r="116">
          <cell r="L116"/>
          <cell r="O116"/>
          <cell r="U116" t="str">
            <v>Tipo Control</v>
          </cell>
        </row>
        <row r="117">
          <cell r="L117"/>
          <cell r="O117"/>
          <cell r="U117" t="str">
            <v>Tipo Control</v>
          </cell>
        </row>
        <row r="118">
          <cell r="L118">
            <v>0.2</v>
          </cell>
          <cell r="O118" t="e">
            <v>#N/A</v>
          </cell>
          <cell r="U118" t="str">
            <v>Tipo Control</v>
          </cell>
          <cell r="AE118">
            <v>0</v>
          </cell>
          <cell r="AF118" t="e">
            <v>#N/A</v>
          </cell>
        </row>
        <row r="119">
          <cell r="L119"/>
          <cell r="O119"/>
          <cell r="U119" t="str">
            <v>Tipo Control</v>
          </cell>
        </row>
        <row r="120">
          <cell r="L120"/>
          <cell r="O120"/>
          <cell r="U120" t="str">
            <v>Tipo Control</v>
          </cell>
        </row>
        <row r="121">
          <cell r="L121"/>
          <cell r="O121"/>
          <cell r="U121" t="str">
            <v>Tipo Control</v>
          </cell>
        </row>
        <row r="122">
          <cell r="L122"/>
          <cell r="O122"/>
          <cell r="U122" t="str">
            <v>Tipo Control</v>
          </cell>
        </row>
        <row r="123">
          <cell r="L123"/>
          <cell r="O123"/>
          <cell r="U123" t="str">
            <v>Tipo Control</v>
          </cell>
          <cell r="AG123">
            <v>0</v>
          </cell>
        </row>
        <row r="160">
          <cell r="O160" t="e">
            <v>#N/A</v>
          </cell>
        </row>
        <row r="161">
          <cell r="O161"/>
        </row>
        <row r="162">
          <cell r="O162"/>
        </row>
        <row r="163">
          <cell r="O163"/>
        </row>
        <row r="164">
          <cell r="O164"/>
        </row>
        <row r="165">
          <cell r="O165"/>
          <cell r="AG165">
            <v>0</v>
          </cell>
        </row>
        <row r="172">
          <cell r="O172" t="e">
            <v>#N/A</v>
          </cell>
        </row>
        <row r="173">
          <cell r="O173"/>
        </row>
        <row r="174">
          <cell r="O174"/>
        </row>
        <row r="175">
          <cell r="O175"/>
        </row>
        <row r="176">
          <cell r="O176"/>
        </row>
        <row r="177">
          <cell r="O177"/>
          <cell r="AG177">
            <v>0</v>
          </cell>
        </row>
        <row r="184">
          <cell r="O184" t="e">
            <v>#N/A</v>
          </cell>
        </row>
        <row r="185">
          <cell r="O185"/>
        </row>
        <row r="186">
          <cell r="O186"/>
        </row>
        <row r="187">
          <cell r="O187"/>
        </row>
        <row r="188">
          <cell r="O188"/>
        </row>
        <row r="189">
          <cell r="O189"/>
          <cell r="AG189">
            <v>0</v>
          </cell>
        </row>
        <row r="190">
          <cell r="O190" t="e">
            <v>#N/A</v>
          </cell>
        </row>
        <row r="191">
          <cell r="O191"/>
        </row>
        <row r="192">
          <cell r="O192"/>
        </row>
        <row r="193">
          <cell r="O193"/>
        </row>
        <row r="194">
          <cell r="O194"/>
        </row>
        <row r="195">
          <cell r="O195"/>
          <cell r="AG195">
            <v>0</v>
          </cell>
        </row>
        <row r="196">
          <cell r="O196" t="e">
            <v>#N/A</v>
          </cell>
        </row>
        <row r="197">
          <cell r="O197"/>
        </row>
        <row r="198">
          <cell r="O198"/>
        </row>
        <row r="199">
          <cell r="O199"/>
        </row>
        <row r="200">
          <cell r="O200"/>
        </row>
        <row r="201">
          <cell r="O201"/>
          <cell r="AG201">
            <v>0</v>
          </cell>
        </row>
        <row r="208">
          <cell r="O208" t="e">
            <v>#N/A</v>
          </cell>
        </row>
        <row r="209">
          <cell r="O209"/>
        </row>
        <row r="210">
          <cell r="O210"/>
        </row>
        <row r="211">
          <cell r="O211"/>
        </row>
        <row r="212">
          <cell r="O212"/>
        </row>
        <row r="213">
          <cell r="O213"/>
          <cell r="AG213">
            <v>0</v>
          </cell>
        </row>
        <row r="214">
          <cell r="O214" t="e">
            <v>#N/A</v>
          </cell>
        </row>
        <row r="215">
          <cell r="O215"/>
        </row>
        <row r="216">
          <cell r="O216"/>
        </row>
        <row r="217">
          <cell r="O217"/>
        </row>
        <row r="218">
          <cell r="O218"/>
        </row>
        <row r="219">
          <cell r="O219"/>
          <cell r="AG219">
            <v>0</v>
          </cell>
        </row>
        <row r="220">
          <cell r="O220" t="e">
            <v>#N/A</v>
          </cell>
        </row>
        <row r="221">
          <cell r="O221"/>
        </row>
        <row r="222">
          <cell r="O222"/>
        </row>
        <row r="223">
          <cell r="O223"/>
        </row>
        <row r="224">
          <cell r="O224"/>
        </row>
        <row r="225">
          <cell r="O225"/>
          <cell r="AG225">
            <v>0</v>
          </cell>
        </row>
      </sheetData>
      <sheetData sheetId="3">
        <row r="4">
          <cell r="D4" t="str">
            <v>Preventivo</v>
          </cell>
          <cell r="F4">
            <v>0.25</v>
          </cell>
        </row>
        <row r="5">
          <cell r="D5" t="str">
            <v>Detectivo</v>
          </cell>
          <cell r="F5">
            <v>0.15</v>
          </cell>
        </row>
        <row r="6">
          <cell r="F6">
            <v>0.1</v>
          </cell>
        </row>
        <row r="7">
          <cell r="D7" t="str">
            <v>Automático</v>
          </cell>
          <cell r="F7">
            <v>0.25</v>
          </cell>
        </row>
        <row r="8">
          <cell r="F8">
            <v>0.15</v>
          </cell>
        </row>
        <row r="9">
          <cell r="D9" t="str">
            <v>Documentado</v>
          </cell>
          <cell r="F9"/>
        </row>
        <row r="10">
          <cell r="F10"/>
        </row>
        <row r="11">
          <cell r="D11" t="str">
            <v>Continua</v>
          </cell>
          <cell r="F11"/>
        </row>
        <row r="12">
          <cell r="F12"/>
        </row>
        <row r="13">
          <cell r="D13" t="str">
            <v>Con Registro</v>
          </cell>
          <cell r="F13"/>
        </row>
        <row r="14">
          <cell r="F14"/>
        </row>
      </sheetData>
      <sheetData sheetId="4"/>
      <sheetData sheetId="5"/>
      <sheetData sheetId="6"/>
      <sheetData sheetId="7">
        <row r="8">
          <cell r="A8" t="str">
            <v>Probabilidad</v>
          </cell>
        </row>
        <row r="10">
          <cell r="A10" t="str">
            <v>Tipo Control</v>
          </cell>
        </row>
        <row r="17">
          <cell r="K17" t="str">
            <v>CONCATE</v>
          </cell>
          <cell r="L17" t="str">
            <v>EVALUCIÓN</v>
          </cell>
        </row>
        <row r="18">
          <cell r="K18" t="str">
            <v>LeveMuy Baja</v>
          </cell>
          <cell r="L18" t="str">
            <v>Bajo</v>
          </cell>
        </row>
        <row r="19">
          <cell r="K19" t="str">
            <v>LeveBaja</v>
          </cell>
          <cell r="L19" t="str">
            <v>Bajo</v>
          </cell>
        </row>
        <row r="20">
          <cell r="K20" t="str">
            <v>LeveMedia</v>
          </cell>
          <cell r="L20" t="str">
            <v>Moderado</v>
          </cell>
        </row>
        <row r="21">
          <cell r="K21" t="str">
            <v>LeveAlta</v>
          </cell>
          <cell r="L21" t="str">
            <v>Moderado</v>
          </cell>
        </row>
        <row r="22">
          <cell r="K22" t="str">
            <v>LeveMuy Alta</v>
          </cell>
          <cell r="L22" t="str">
            <v>Alto</v>
          </cell>
        </row>
        <row r="23">
          <cell r="K23" t="str">
            <v>MenorMuy Baja</v>
          </cell>
          <cell r="L23" t="str">
            <v>Bajo</v>
          </cell>
        </row>
        <row r="24">
          <cell r="K24" t="str">
            <v>MenorBaja</v>
          </cell>
          <cell r="L24" t="str">
            <v>Moderado</v>
          </cell>
        </row>
        <row r="25">
          <cell r="K25" t="str">
            <v>MenorMedia</v>
          </cell>
          <cell r="L25" t="str">
            <v>Moderado</v>
          </cell>
        </row>
        <row r="26">
          <cell r="K26" t="str">
            <v>MenorAlta</v>
          </cell>
          <cell r="L26" t="str">
            <v>Moderado</v>
          </cell>
        </row>
        <row r="27">
          <cell r="K27" t="str">
            <v>MenorMuy Alta</v>
          </cell>
          <cell r="L27" t="str">
            <v>Alto</v>
          </cell>
        </row>
        <row r="28">
          <cell r="K28" t="str">
            <v>ModeradoMuy Baja</v>
          </cell>
          <cell r="L28" t="str">
            <v>Moderado</v>
          </cell>
        </row>
        <row r="29">
          <cell r="K29" t="str">
            <v>ModeradoBaja</v>
          </cell>
          <cell r="L29" t="str">
            <v>Moderado</v>
          </cell>
        </row>
        <row r="30">
          <cell r="A30" t="str">
            <v xml:space="preserve">SELECCIONE EL NOMBRE PROCESO </v>
          </cell>
          <cell r="B30" t="str">
            <v>OBJETIVO PROCESO</v>
          </cell>
          <cell r="C30" t="str">
            <v>RESPONSABLE</v>
          </cell>
          <cell r="K30" t="str">
            <v>ModeradoMedia</v>
          </cell>
          <cell r="L30" t="str">
            <v>Moderado</v>
          </cell>
        </row>
        <row r="31">
          <cell r="A31" t="str">
            <v>1. Gestión Estratégica</v>
          </cell>
          <cell r="B31" t="str">
            <v>Definir el marco estratégico y orientar la gestión de la Caja de la Vivienda Popular, con el fin de asegurar el cumplimiento de la misionalidad y de los objetivos establecidos en el Plan de Desarrollo Distrital, mediante la formulación y aplicación de lineamientos y metodologías que permitan articular y desarrollar los procesos de planeación, ejecución, seguimiento y control; para la mejora continua, la transparencia y democratización de la información pública, la participación incidente de la ciudadanía, y la satisfacción de las necesidades y demandas de los grupos de valor.</v>
          </cell>
          <cell r="C31" t="str">
            <v xml:space="preserve">Jefe Oficina Asesora de Planeación </v>
          </cell>
          <cell r="K31" t="str">
            <v>ModeradoAlta</v>
          </cell>
          <cell r="L31" t="str">
            <v>Alto</v>
          </cell>
        </row>
        <row r="32">
          <cell r="A32" t="str">
            <v>1. Gestión Estratégica (PI 7696)</v>
          </cell>
          <cell r="B32" t="str">
            <v>Fortalecer el modelo de gestión, la infraestructura operacional y los sistemas de información de la Caja de Vivienda Popular.</v>
          </cell>
          <cell r="C32" t="str">
            <v xml:space="preserve">Jefe Oficina Asesora de Planeación </v>
          </cell>
          <cell r="K32" t="str">
            <v>ModeradoMuy Alta</v>
          </cell>
          <cell r="L32" t="str">
            <v>Alto</v>
          </cell>
        </row>
        <row r="33">
          <cell r="A33" t="str">
            <v>2. Gestión de Comunicaciones</v>
          </cell>
          <cell r="B33" t="str">
            <v>Atender las solicitudes de comunicación de los diferentes programas misionales y demás áreas de la CVP, mediante la divulgación oportuna de la información, actividades, proyectos y la gestión institucional que impacta al público interno y externo, con el propósito de mantener una adecuada comunicación organizacional que facilite el desarrollo de los procesos, las relaciones interpersonales, en aras de promover la transparencia, la participación ciudadana y la responsabilidad social.</v>
          </cell>
          <cell r="C33" t="str">
            <v xml:space="preserve">Jefe Oficina Asesora de Comunicaciones </v>
          </cell>
          <cell r="K33" t="str">
            <v>MayorMuy Baja</v>
          </cell>
          <cell r="L33" t="str">
            <v>Alto</v>
          </cell>
        </row>
        <row r="34">
          <cell r="A34" t="str">
            <v>3. Prevención del Daño Antijurídico y Representación Judicial</v>
          </cell>
          <cell r="B34" t="str">
            <v>Prevenir y controlar la comisión de acciones u omisiones que puedan dar lugar a daños antijurídicos a través del análisis histórico de la información, la generación e implementación de controles y la ejecución del respectivo seguimiento, con el propósito de defender los intereses de la CVP.</v>
          </cell>
          <cell r="C34" t="str">
            <v xml:space="preserve">Director Jurídico </v>
          </cell>
          <cell r="K34" t="str">
            <v>MayorBaja</v>
          </cell>
          <cell r="L34" t="str">
            <v>Alto</v>
          </cell>
        </row>
        <row r="35">
          <cell r="A35" t="str">
            <v>4. Reasentamientos</v>
          </cell>
          <cell r="B35" t="str">
            <v>Reasentar hogares estratos 1 y 2 que se encuentran ubicados en zonas de alto riesgo no mitigable, recomendadas por el IDIGER y/o los ordenados mediante sentencias judiciales o actos administrativos y adquirir los predios y/o mejoras de acuerdo con la normatividad vigente.</v>
          </cell>
          <cell r="C35" t="str">
            <v>Director de Reasentamientos</v>
          </cell>
          <cell r="K35" t="str">
            <v>MayorMedia</v>
          </cell>
          <cell r="L35" t="str">
            <v>Alto</v>
          </cell>
        </row>
        <row r="36">
          <cell r="A36" t="str">
            <v>4. Reasentamientos (PI 7698)</v>
          </cell>
          <cell r="B36" t="str">
            <v>Disminuir el número de hogares que habitan en predios localizados en zonas de Alto Riesgo no mitigable o los ordenados mediante sentencias judiciales o actos administrativos.</v>
          </cell>
          <cell r="C36" t="str">
            <v>Director de Reasentamientos</v>
          </cell>
          <cell r="K36" t="str">
            <v>MayorAlta</v>
          </cell>
          <cell r="L36" t="str">
            <v>Alto</v>
          </cell>
        </row>
        <row r="37">
          <cell r="A37" t="str">
            <v>5. Mejoramiento de Vivienda</v>
          </cell>
          <cell r="B37" t="str">
            <v>Ejecutar la política pública de mejoramiento de vivienda aplicando los instrumentos establecidos por la Secretaría Distrital del Hábitat, a través de la prestación de asistencia técnica, social, financiera y jurídica, para el reconocimiento de viviendas en los barrios que hayan sido legalizadas urbanísticamente y/o para el mejoramiento de las condiciones constructivas y/o de habitabilidad de estas viviendas.</v>
          </cell>
          <cell r="C37" t="str">
            <v>Director de Mejoramiento de Vivienda</v>
          </cell>
          <cell r="K37" t="str">
            <v>MayorMuy Alta</v>
          </cell>
          <cell r="L37" t="str">
            <v>Alto</v>
          </cell>
        </row>
        <row r="38">
          <cell r="A38" t="str">
            <v>5. Mejoramiento de Vivienda (PI 7680)</v>
          </cell>
          <cell r="B38" t="str">
            <v>Implementar un instrumento de política pública distrital de mejoramiento y construcción de vivienda denominado Plan Terrazas.</v>
          </cell>
          <cell r="C38" t="str">
            <v>Director de Mejoramiento de Vivienda</v>
          </cell>
          <cell r="K38" t="str">
            <v>CatastróficoMuy Baja</v>
          </cell>
          <cell r="L38" t="str">
            <v>Extremo</v>
          </cell>
        </row>
        <row r="39">
          <cell r="A39" t="str">
            <v xml:space="preserve">6. Mejoramiento de Barrios </v>
          </cell>
          <cell r="B39" t="str">
            <v>Ejecutar las intervenciones de espacio público priorizadas por la Secretaria Distrital del Hábitat en los barrios legalizados ubicados en las UPZ de mejoramiento integral con los recursos asignados, a través de la planificación, formulación, ejecución, liquidación y estabilidad y sostenibilidad de las obras, para contribuir al Programa de Mejoramiento Integral de Barrios.</v>
          </cell>
          <cell r="C39" t="str">
            <v>Director de Mejoramiento de Barrios</v>
          </cell>
          <cell r="K39" t="str">
            <v>CatastróficoBaja</v>
          </cell>
          <cell r="L39" t="str">
            <v>Extremo</v>
          </cell>
        </row>
        <row r="40">
          <cell r="A40" t="str">
            <v>6. Mejoramiento de Barrios  (PI 7703)</v>
          </cell>
          <cell r="B40" t="str">
            <v>Realizar mejoramiento integral de espacio público en ocho (8) territorios priorizados.</v>
          </cell>
          <cell r="C40" t="str">
            <v>Director de Mejoramiento de Barrios</v>
          </cell>
          <cell r="K40" t="str">
            <v>CatastróficoMedia</v>
          </cell>
          <cell r="L40" t="str">
            <v>Extremo</v>
          </cell>
        </row>
        <row r="41">
          <cell r="A41" t="str">
            <v>7. Urbanizaciones y Titulación</v>
          </cell>
          <cell r="B41" t="str">
            <v>Titular predios de estrato 1 y 2 y contribuir al saneamiento del Espacio Público en la Ciudad Bogotá D.C. mediante el acompañamiento técnico, jurídico y social a las familias asentadas en predios públicos o privados, ocupados ilegalmente; así mismo generar y realizar el cierre de proyectos urbanísticos para vivienda VIP, en predios de la CVP, con el fin de lograr la obtención del título de propiedad y concretar la entrega de zonas de cesión obligatorias, cumpliendo los requisitos exigidos en la ley.</v>
          </cell>
          <cell r="C41" t="str">
            <v>Director de Urbanizaciones y Titulación</v>
          </cell>
          <cell r="K41" t="str">
            <v>CatastróficoAlta</v>
          </cell>
          <cell r="L41" t="str">
            <v>Extremo</v>
          </cell>
        </row>
        <row r="42">
          <cell r="A42" t="str">
            <v>7. Urbanizaciones y Titulación (PI 7684)</v>
          </cell>
          <cell r="B42" t="str">
            <v>Realizar el acompañamiento técnico, jurídico y social a las familias asentadas VIS o VIP, con el fin de obtener un título de propiedad registrado y concretar la entrega de zonas de cesión obligatorias; facilitando el acceso a una ciudad legal.</v>
          </cell>
          <cell r="C42" t="str">
            <v>Director de Urbanizaciones y Titulación</v>
          </cell>
          <cell r="K42" t="str">
            <v>CatastróficoMuy Alta</v>
          </cell>
          <cell r="L42" t="str">
            <v>Extremo</v>
          </cell>
        </row>
        <row r="43">
          <cell r="A43" t="str">
            <v>8. Servicio al Ciudadano</v>
          </cell>
          <cell r="B43" t="str">
            <v>Atender, identificar, registrar, informar y direccionar a la ciudadanía sobre los trámites y servicios a los que pueden acceder, en torno a los programas que desarrolla la Caja de la Vivienda Popular, a través de los canales de atención dispuestos por la entidad, con el propósito de medir y evaluar el grado de satisfacción de los usuarios sobre los servicios prestados por la CVP y realizar el seguimiento y control a las PQRSD que ingresan a la entidad.</v>
          </cell>
          <cell r="C43" t="str">
            <v>Director de Gestión Corporativa</v>
          </cell>
        </row>
        <row r="44">
          <cell r="A44" t="str">
            <v>9.Gestión_Administrativa</v>
          </cell>
          <cell r="B44" t="str">
            <v>Administrar de manera eficiente y eficaz la infraestructura física, los bienes y servicios que requieran todos los procesos de la entidad como apoyo a su gestión, garantizando que se encuentren en óptimas condiciones para el cumplimiento y desarrollo de sus funciones.</v>
          </cell>
          <cell r="C44" t="str">
            <v xml:space="preserve">Subdirector Administrativo </v>
          </cell>
        </row>
        <row r="45">
          <cell r="A45" t="str">
            <v>10. Gestión Financiera</v>
          </cell>
          <cell r="B45" t="str">
            <v>Programar, registrar y controlar los recursos financieros de la Entidad, mediante la aplicación de herramientas y procedimientos financieros que permitan garantizar la calidad, confiabilidad, razonabilidad y oportunidad de la gestión presupuestal, tesoral, pagos y contable para el cumplimiento de los objetivos de la Entidad</v>
          </cell>
          <cell r="C45" t="str">
            <v>Subdirector Financiero</v>
          </cell>
        </row>
        <row r="46">
          <cell r="A46" t="str">
            <v>11. Gestión Documental</v>
          </cell>
          <cell r="B46" t="str">
            <v>Garantizar la disponibilidad de la información contenida en los documentos de archivo de las dependencias de la Caja de la Vivienda Popular.</v>
          </cell>
          <cell r="C46" t="str">
            <v xml:space="preserve">Subdirector Administrativo </v>
          </cell>
        </row>
        <row r="47">
          <cell r="A47" t="str">
            <v>12. Gestión del Talento Humano</v>
          </cell>
          <cell r="B47" t="str">
            <v>Gestionar, administrar y realizar planes, programas y acciones para el desarrollo del talento humano que fortalezcan sus competencias y el mejoramiento de las condiciones de trabajo, con el propósito de lograr la satisfacción personal y el fortalecimiento institucional para el cumplimiento de la misión y funciones de la Entidad.</v>
          </cell>
          <cell r="C47" t="str">
            <v xml:space="preserve">Subdirector Administrativo </v>
          </cell>
        </row>
        <row r="48">
          <cell r="A48" t="str">
            <v>13. Adquisición de Bienes y Servicios</v>
          </cell>
          <cell r="B48" t="str">
            <v>Coordinar la adquisición de los bienes y servicios necesarios en la Caja de la Vivienda Popular, según la normatividad contractual legal vigente.</v>
          </cell>
          <cell r="C48" t="str">
            <v>Director de Gestión Corporativa</v>
          </cell>
        </row>
        <row r="49">
          <cell r="A49" t="str">
            <v>14. Gestión Tecnología de la Información y Comunicaciones</v>
          </cell>
          <cell r="B49" t="str">
            <v>Generar e implementar soluciones tecnológicas que permitan proveer de forma oportuna, eficiente y transparente, las herramientas de tecnología de la información necesarias para el cumplimiento de los fines de la Cajade la Vivienda Popular , asi como formular lineamientos de estándares y buenas practicas para el manejo de las herramientas tecnologicas y los sistemas de información de la Entidad.</v>
          </cell>
          <cell r="C49" t="str">
            <v>Jefe Oficina de Tecnologías de la Información y las Comunicaciones</v>
          </cell>
        </row>
        <row r="50">
          <cell r="A50" t="str">
            <v>14. Gestión Tecnología de la Información y Comunicaciones (PI 7696)</v>
          </cell>
          <cell r="B50" t="str">
            <v>Fortalecer el modelo de gestión, la infraestructura operacional y los sistemas de información de la Caja de Vivienda Popular.</v>
          </cell>
          <cell r="C50" t="str">
            <v>Jefe Oficina de Tecnologías de la Información y las Comunicaciones</v>
          </cell>
        </row>
        <row r="51">
          <cell r="A51" t="str">
            <v xml:space="preserve">15. Gestión del Control Disciplinario Interno </v>
          </cell>
          <cell r="B51" t="str">
            <v>Adelantar el proceso disciplinario para establecer la responsabilidad disciplinaria de los servidores y ex servidores de la Caja de la Vivienda Popular, originadas en el incumplimiento del ejercicio de sus funciones y deberes, extralimitación en el ejercicio de derechos y prohibiciones, y violación del régimen de inhabilidades, incompatibilidades, impedimentos y conflicto de intereses.</v>
          </cell>
          <cell r="C51" t="str">
            <v xml:space="preserve">Jefe Oficina Control Disciplinario Interno </v>
          </cell>
        </row>
        <row r="52">
          <cell r="A52" t="str">
            <v>16. Evaluación de la Gestión</v>
          </cell>
          <cell r="B52" t="str">
            <v>Medir y evaluar la eficiencia, eficacia y economía de los controles y del Sistema de Control Interno, a través de la aplicación de instrumentos, metodologías de seguimiento y el marco internacional para la práctica profesional de auditoría, con el propósito de contribuir con el mejoramiento continuo y determinar la efectividad de los controles para favorecer la consecución de los objetivos de la entidad, asesorando a la Alta Dirección en la continuidad de la gestión y recomendar las mejoras pertinentes al sistema.</v>
          </cell>
          <cell r="C52" t="str">
            <v xml:space="preserve">Asesor de Control Interno </v>
          </cell>
        </row>
      </sheetData>
      <sheetData sheetId="8">
        <row r="50">
          <cell r="C50" t="str">
            <v>Asignado</v>
          </cell>
          <cell r="D50">
            <v>15</v>
          </cell>
        </row>
        <row r="51">
          <cell r="D51">
            <v>0</v>
          </cell>
        </row>
        <row r="52">
          <cell r="C52" t="str">
            <v>Adecuado</v>
          </cell>
          <cell r="D52">
            <v>15</v>
          </cell>
        </row>
        <row r="53">
          <cell r="D53">
            <v>0</v>
          </cell>
        </row>
        <row r="54">
          <cell r="C54" t="str">
            <v>Oportuna</v>
          </cell>
          <cell r="D54">
            <v>15</v>
          </cell>
        </row>
        <row r="55">
          <cell r="D55">
            <v>0</v>
          </cell>
        </row>
        <row r="56">
          <cell r="C56" t="str">
            <v>Prevenir</v>
          </cell>
          <cell r="D56">
            <v>15</v>
          </cell>
        </row>
        <row r="57">
          <cell r="C57" t="str">
            <v>Detectar</v>
          </cell>
          <cell r="D57">
            <v>10</v>
          </cell>
        </row>
        <row r="58">
          <cell r="D58">
            <v>0</v>
          </cell>
        </row>
        <row r="59">
          <cell r="C59" t="str">
            <v>Confiable</v>
          </cell>
          <cell r="D59">
            <v>15</v>
          </cell>
        </row>
        <row r="60">
          <cell r="D60">
            <v>0</v>
          </cell>
        </row>
        <row r="61">
          <cell r="C61" t="str">
            <v>Se investigan y resuelven oportunamente</v>
          </cell>
          <cell r="D61">
            <v>15</v>
          </cell>
        </row>
        <row r="62">
          <cell r="D62">
            <v>0</v>
          </cell>
        </row>
        <row r="63">
          <cell r="C63" t="str">
            <v>Completa</v>
          </cell>
          <cell r="D63">
            <v>10</v>
          </cell>
        </row>
        <row r="64">
          <cell r="C64" t="str">
            <v>Incompleta</v>
          </cell>
          <cell r="D64">
            <v>5</v>
          </cell>
        </row>
        <row r="65">
          <cell r="D65">
            <v>0</v>
          </cell>
        </row>
      </sheetData>
      <sheetData sheetId="9"/>
      <sheetData sheetId="10"/>
    </sheetDataSet>
  </externalBook>
</externalLink>
</file>

<file path=xl/externalLinks/externalLink9.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xxl21:alternateUrls>
      <xxl21:absoluteUrl r:id="rId2"/>
    </xxl21:alternateUrls>
    <sheetNames>
      <sheetName val="PORTADA"/>
      <sheetName val="Instructivo"/>
      <sheetName val="208-PLA-Ft-78 Mapa Gestión"/>
      <sheetName val="Tabla Valoración controles"/>
      <sheetName val="Tabla probabilidad"/>
      <sheetName val="Tabla Impacto"/>
      <sheetName val="CONTROL DE CAMBIOS"/>
      <sheetName val="FORMULAS"/>
      <sheetName val="CONTROLES"/>
      <sheetName val="Opciones Tratamiento"/>
      <sheetName val="Hoja1"/>
    </sheetNames>
    <sheetDataSet>
      <sheetData sheetId="0"/>
      <sheetData sheetId="1"/>
      <sheetData sheetId="2">
        <row r="124">
          <cell r="L124">
            <v>0.2</v>
          </cell>
          <cell r="O124" t="e">
            <v>#N/A</v>
          </cell>
          <cell r="U124" t="str">
            <v>Tipo Control</v>
          </cell>
          <cell r="AE124">
            <v>0</v>
          </cell>
          <cell r="AF124">
            <v>0</v>
          </cell>
        </row>
        <row r="125">
          <cell r="L125"/>
          <cell r="O125"/>
          <cell r="U125" t="str">
            <v>Tipo Control</v>
          </cell>
        </row>
        <row r="126">
          <cell r="L126"/>
          <cell r="O126"/>
          <cell r="U126" t="str">
            <v>Tipo Control</v>
          </cell>
        </row>
        <row r="127">
          <cell r="L127"/>
          <cell r="O127"/>
          <cell r="U127" t="str">
            <v>Tipo Control</v>
          </cell>
        </row>
        <row r="128">
          <cell r="L128"/>
          <cell r="O128"/>
          <cell r="U128" t="str">
            <v>Tipo Control</v>
          </cell>
        </row>
        <row r="129">
          <cell r="L129"/>
          <cell r="O129"/>
          <cell r="U129" t="str">
            <v>Tipo Control</v>
          </cell>
          <cell r="AG129">
            <v>0.24</v>
          </cell>
        </row>
        <row r="130">
          <cell r="L130">
            <v>0.2</v>
          </cell>
          <cell r="O130" t="e">
            <v>#N/A</v>
          </cell>
          <cell r="U130" t="str">
            <v>Tipo Control</v>
          </cell>
          <cell r="AE130">
            <v>0</v>
          </cell>
          <cell r="AF130">
            <v>0</v>
          </cell>
        </row>
        <row r="131">
          <cell r="L131"/>
          <cell r="O131"/>
          <cell r="U131" t="str">
            <v>Tipo Control</v>
          </cell>
        </row>
        <row r="132">
          <cell r="L132"/>
          <cell r="O132"/>
          <cell r="U132" t="str">
            <v>Tipo Control</v>
          </cell>
        </row>
        <row r="133">
          <cell r="L133"/>
          <cell r="O133"/>
          <cell r="U133" t="str">
            <v>Tipo Control</v>
          </cell>
        </row>
        <row r="134">
          <cell r="L134"/>
          <cell r="O134"/>
          <cell r="U134" t="str">
            <v>Tipo Control</v>
          </cell>
        </row>
        <row r="135">
          <cell r="L135"/>
          <cell r="O135"/>
          <cell r="U135" t="str">
            <v>Tipo Control</v>
          </cell>
          <cell r="AG135">
            <v>0.24</v>
          </cell>
        </row>
        <row r="136">
          <cell r="O136" t="e">
            <v>#N/A</v>
          </cell>
          <cell r="U136" t="str">
            <v>Tipo Control</v>
          </cell>
        </row>
        <row r="137">
          <cell r="O137"/>
          <cell r="U137" t="str">
            <v>Tipo Control</v>
          </cell>
        </row>
        <row r="138">
          <cell r="O138"/>
          <cell r="U138" t="str">
            <v>Tipo Control</v>
          </cell>
        </row>
        <row r="139">
          <cell r="O139"/>
          <cell r="U139" t="str">
            <v>Tipo Control</v>
          </cell>
        </row>
        <row r="140">
          <cell r="O140"/>
          <cell r="U140" t="str">
            <v>Tipo Control</v>
          </cell>
        </row>
        <row r="141">
          <cell r="O141"/>
          <cell r="U141" t="str">
            <v>Tipo Control</v>
          </cell>
          <cell r="AG141">
            <v>0.24</v>
          </cell>
        </row>
        <row r="142">
          <cell r="O142" t="e">
            <v>#N/A</v>
          </cell>
        </row>
        <row r="143">
          <cell r="O143"/>
        </row>
        <row r="144">
          <cell r="O144"/>
        </row>
        <row r="145">
          <cell r="O145"/>
        </row>
        <row r="146">
          <cell r="O146"/>
        </row>
        <row r="147">
          <cell r="O147"/>
          <cell r="AG147">
            <v>0.24</v>
          </cell>
        </row>
        <row r="148">
          <cell r="O148" t="e">
            <v>#N/A</v>
          </cell>
        </row>
        <row r="149">
          <cell r="O149"/>
        </row>
        <row r="150">
          <cell r="O150"/>
        </row>
        <row r="151">
          <cell r="O151"/>
        </row>
        <row r="152">
          <cell r="O152"/>
        </row>
        <row r="153">
          <cell r="O153"/>
          <cell r="AG153">
            <v>0.24</v>
          </cell>
        </row>
        <row r="154">
          <cell r="O154" t="e">
            <v>#N/A</v>
          </cell>
        </row>
        <row r="155">
          <cell r="O155"/>
        </row>
        <row r="156">
          <cell r="O156"/>
        </row>
        <row r="157">
          <cell r="O157"/>
        </row>
        <row r="158">
          <cell r="O158"/>
        </row>
        <row r="159">
          <cell r="O159"/>
          <cell r="AG159">
            <v>0.24</v>
          </cell>
        </row>
        <row r="166">
          <cell r="O166" t="e">
            <v>#N/A</v>
          </cell>
        </row>
        <row r="167">
          <cell r="O167"/>
        </row>
        <row r="168">
          <cell r="O168"/>
        </row>
        <row r="169">
          <cell r="O169"/>
        </row>
        <row r="170">
          <cell r="O170"/>
        </row>
        <row r="171">
          <cell r="O171"/>
          <cell r="AG171">
            <v>0.24</v>
          </cell>
        </row>
        <row r="178">
          <cell r="O178" t="e">
            <v>#N/A</v>
          </cell>
        </row>
        <row r="179">
          <cell r="O179"/>
        </row>
        <row r="180">
          <cell r="O180"/>
        </row>
        <row r="181">
          <cell r="O181"/>
        </row>
        <row r="182">
          <cell r="O182"/>
        </row>
        <row r="183">
          <cell r="O183"/>
          <cell r="AG183">
            <v>0.24</v>
          </cell>
        </row>
        <row r="202">
          <cell r="O202" t="e">
            <v>#N/A</v>
          </cell>
        </row>
        <row r="203">
          <cell r="O203"/>
        </row>
        <row r="204">
          <cell r="O204"/>
        </row>
        <row r="205">
          <cell r="O205"/>
        </row>
        <row r="206">
          <cell r="O206"/>
        </row>
        <row r="207">
          <cell r="O207"/>
          <cell r="AG207">
            <v>0.24</v>
          </cell>
        </row>
      </sheetData>
      <sheetData sheetId="3">
        <row r="4">
          <cell r="D4" t="str">
            <v>Preventivo</v>
          </cell>
          <cell r="F4">
            <v>0.25</v>
          </cell>
        </row>
        <row r="5">
          <cell r="D5" t="str">
            <v>Detectivo</v>
          </cell>
          <cell r="F5">
            <v>0.15</v>
          </cell>
        </row>
        <row r="6">
          <cell r="F6">
            <v>0.1</v>
          </cell>
        </row>
        <row r="7">
          <cell r="D7" t="str">
            <v>Automático</v>
          </cell>
          <cell r="F7">
            <v>0.25</v>
          </cell>
        </row>
        <row r="8">
          <cell r="F8">
            <v>0.15</v>
          </cell>
        </row>
        <row r="9">
          <cell r="D9" t="str">
            <v>Documentado</v>
          </cell>
          <cell r="F9"/>
        </row>
        <row r="10">
          <cell r="F10"/>
        </row>
        <row r="11">
          <cell r="D11" t="str">
            <v>Continua</v>
          </cell>
          <cell r="F11"/>
        </row>
        <row r="12">
          <cell r="F12"/>
        </row>
        <row r="13">
          <cell r="D13" t="str">
            <v>Con Registro</v>
          </cell>
          <cell r="F13"/>
        </row>
        <row r="14">
          <cell r="F14"/>
        </row>
      </sheetData>
      <sheetData sheetId="4"/>
      <sheetData sheetId="5"/>
      <sheetData sheetId="6"/>
      <sheetData sheetId="7">
        <row r="8">
          <cell r="A8" t="str">
            <v>Probabilidad</v>
          </cell>
        </row>
        <row r="10">
          <cell r="A10" t="str">
            <v>Tipo Control</v>
          </cell>
        </row>
        <row r="17">
          <cell r="K17" t="str">
            <v>CONCATE</v>
          </cell>
          <cell r="L17" t="str">
            <v>EVALUCIÓN</v>
          </cell>
        </row>
        <row r="18">
          <cell r="K18" t="str">
            <v>LeveMuy Baja</v>
          </cell>
          <cell r="L18" t="str">
            <v>Bajo</v>
          </cell>
        </row>
        <row r="19">
          <cell r="K19" t="str">
            <v>LeveBaja</v>
          </cell>
          <cell r="L19" t="str">
            <v>Bajo</v>
          </cell>
        </row>
        <row r="20">
          <cell r="K20" t="str">
            <v>LeveMedia</v>
          </cell>
          <cell r="L20" t="str">
            <v>Moderado</v>
          </cell>
        </row>
        <row r="21">
          <cell r="K21" t="str">
            <v>LeveAlta</v>
          </cell>
          <cell r="L21" t="str">
            <v>Moderado</v>
          </cell>
        </row>
        <row r="22">
          <cell r="K22" t="str">
            <v>LeveMuy Alta</v>
          </cell>
          <cell r="L22" t="str">
            <v>Alto</v>
          </cell>
        </row>
        <row r="23">
          <cell r="K23" t="str">
            <v>MenorMuy Baja</v>
          </cell>
          <cell r="L23" t="str">
            <v>Bajo</v>
          </cell>
        </row>
        <row r="24">
          <cell r="K24" t="str">
            <v>MenorBaja</v>
          </cell>
          <cell r="L24" t="str">
            <v>Moderado</v>
          </cell>
        </row>
        <row r="25">
          <cell r="K25" t="str">
            <v>MenorMedia</v>
          </cell>
          <cell r="L25" t="str">
            <v>Moderado</v>
          </cell>
        </row>
        <row r="26">
          <cell r="K26" t="str">
            <v>MenorAlta</v>
          </cell>
          <cell r="L26" t="str">
            <v>Moderado</v>
          </cell>
        </row>
        <row r="27">
          <cell r="K27" t="str">
            <v>MenorMuy Alta</v>
          </cell>
          <cell r="L27" t="str">
            <v>Alto</v>
          </cell>
        </row>
        <row r="28">
          <cell r="K28" t="str">
            <v>ModeradoMuy Baja</v>
          </cell>
          <cell r="L28" t="str">
            <v>Moderado</v>
          </cell>
        </row>
        <row r="29">
          <cell r="K29" t="str">
            <v>ModeradoBaja</v>
          </cell>
          <cell r="L29" t="str">
            <v>Moderado</v>
          </cell>
        </row>
        <row r="30">
          <cell r="A30" t="str">
            <v xml:space="preserve">SELECCIONE EL NOMBRE PROCESO </v>
          </cell>
          <cell r="B30" t="str">
            <v>OBJETIVO PROCESO</v>
          </cell>
          <cell r="C30" t="str">
            <v>RESPONSABLE</v>
          </cell>
          <cell r="K30" t="str">
            <v>ModeradoMedia</v>
          </cell>
          <cell r="L30" t="str">
            <v>Moderado</v>
          </cell>
        </row>
        <row r="31">
          <cell r="A31" t="str">
            <v>1. Gestión Estratégica</v>
          </cell>
          <cell r="B31" t="str">
            <v>Definir el marco estratégico y orientar la gestión de la Caja de la Vivienda Popular, con el fin de asegurar el cumplimiento de la misionalidad y de los objetivos establecidos en el Plan de Desarrollo Distrital, mediante la formulación y aplicación de lineamientos y metodologías que permitan articular y desarrollar los procesos de planeación, ejecución, seguimiento y control; para la mejora continua, la transparencia y democratización de la información pública, la participación incidente de la ciudadanía, y la satisfacción de las necesidades y demandas de los grupos de valor.</v>
          </cell>
          <cell r="C31" t="str">
            <v xml:space="preserve">Jefe Oficina Asesora de Planeación </v>
          </cell>
          <cell r="K31" t="str">
            <v>ModeradoAlta</v>
          </cell>
          <cell r="L31" t="str">
            <v>Alto</v>
          </cell>
        </row>
        <row r="32">
          <cell r="A32" t="str">
            <v>1. Gestión Estratégica (PI 7696)</v>
          </cell>
          <cell r="B32" t="str">
            <v>Fortalecer el modelo de gestión, la infraestructura operacional y los sistemas de información de la Caja de Vivienda Popular.</v>
          </cell>
          <cell r="C32" t="str">
            <v xml:space="preserve">Jefe Oficina Asesora de Planeación </v>
          </cell>
          <cell r="K32" t="str">
            <v>ModeradoMuy Alta</v>
          </cell>
          <cell r="L32" t="str">
            <v>Alto</v>
          </cell>
        </row>
        <row r="33">
          <cell r="A33" t="str">
            <v>2. Gestión de Comunicaciones</v>
          </cell>
          <cell r="B33" t="str">
            <v>Atender las solicitudes de comunicación de los diferentes programas misionales y demás áreas de la CVP, mediante la divulgación oportuna de la información, actividades, proyectos y la gestión institucional que impacta al público interno y externo, con el propósito de mantener una adecuada comunicación organizacional que facilite el desarrollo de los procesos, las relaciones interpersonales, en aras de promover la transparencia, la participación ciudadana y la responsabilidad social.</v>
          </cell>
          <cell r="C33" t="str">
            <v xml:space="preserve">Jefe Oficina Asesora de Comunicaciones </v>
          </cell>
          <cell r="K33" t="str">
            <v>MayorMuy Baja</v>
          </cell>
          <cell r="L33" t="str">
            <v>Alto</v>
          </cell>
        </row>
        <row r="34">
          <cell r="A34" t="str">
            <v>3. Prevención del Daño Antijurídico y Representación Judicial</v>
          </cell>
          <cell r="B34" t="str">
            <v>Prevenir y controlar la comisión de acciones u omisiones que puedan dar lugar a daños antijurídicos a través del análisis histórico de la información, la generación e implementación de controles y la ejecución del respectivo seguimiento, con el propósito de defender los intereses de la CVP.</v>
          </cell>
          <cell r="C34" t="str">
            <v xml:space="preserve">Director Jurídico </v>
          </cell>
          <cell r="K34" t="str">
            <v>MayorBaja</v>
          </cell>
          <cell r="L34" t="str">
            <v>Alto</v>
          </cell>
        </row>
        <row r="35">
          <cell r="A35" t="str">
            <v>4. Reasentamientos</v>
          </cell>
          <cell r="B35" t="str">
            <v>Reasentar hogares estratos 1 y 2 que se encuentran ubicados en zonas de alto riesgo no mitigable, recomendadas por el IDIGER y/o los ordenados mediante sentencias judiciales o actos administrativos y adquirir los predios y/o mejoras de acuerdo con la normatividad vigente.</v>
          </cell>
          <cell r="C35" t="str">
            <v>Director de Reasentamientos</v>
          </cell>
          <cell r="K35" t="str">
            <v>MayorMedia</v>
          </cell>
          <cell r="L35" t="str">
            <v>Alto</v>
          </cell>
        </row>
        <row r="36">
          <cell r="A36" t="str">
            <v>4. Reasentamientos (PI 7698)</v>
          </cell>
          <cell r="B36" t="str">
            <v>Disminuir el número de hogares que habitan en predios localizados en zonas de Alto Riesgo no mitigable o los ordenados mediante sentencias judiciales o actos administrativos.</v>
          </cell>
          <cell r="C36" t="str">
            <v>Director de Reasentamientos</v>
          </cell>
          <cell r="K36" t="str">
            <v>MayorAlta</v>
          </cell>
          <cell r="L36" t="str">
            <v>Alto</v>
          </cell>
        </row>
        <row r="37">
          <cell r="A37" t="str">
            <v>5. Mejoramiento de Vivienda</v>
          </cell>
          <cell r="B37" t="str">
            <v>Ejecutar la política pública de mejoramiento de vivienda aplicando los instrumentos establecidos por la Secretaría Distrital del Hábitat, a través de la prestación de asistencia técnica, social, financiera y jurídica, para el reconocimiento de viviendas en los barrios que hayan sido legalizadas urbanísticamente y/o para el mejoramiento de las condiciones constructivas y/o de habitabilidad de estas viviendas.</v>
          </cell>
          <cell r="C37" t="str">
            <v>Director de Mejoramiento de Vivienda</v>
          </cell>
          <cell r="K37" t="str">
            <v>MayorMuy Alta</v>
          </cell>
          <cell r="L37" t="str">
            <v>Alto</v>
          </cell>
        </row>
        <row r="38">
          <cell r="A38" t="str">
            <v>5. Mejoramiento de Vivienda (PI 7680)</v>
          </cell>
          <cell r="B38" t="str">
            <v>Implementar un instrumento de política pública distrital de mejoramiento y construcción de vivienda denominado Plan Terrazas.</v>
          </cell>
          <cell r="C38" t="str">
            <v>Director de Mejoramiento de Vivienda</v>
          </cell>
          <cell r="K38" t="str">
            <v>CatastróficoMuy Baja</v>
          </cell>
          <cell r="L38" t="str">
            <v>Extremo</v>
          </cell>
        </row>
        <row r="39">
          <cell r="A39" t="str">
            <v xml:space="preserve">6. Mejoramiento de Barrios </v>
          </cell>
          <cell r="B39" t="str">
            <v>Ejecutar las intervenciones de espacio público priorizadas por la Secretaria Distrital del Hábitat en los barrios legalizados ubicados en las UPZ de mejoramiento integral con los recursos asignados, a través de la planificación, formulación, ejecución, liquidación y estabilidad y sostenibilidad de las obras, para contribuir al Programa de Mejoramiento Integral de Barrios.</v>
          </cell>
          <cell r="C39" t="str">
            <v>Director de Mejoramiento de Barrios</v>
          </cell>
          <cell r="K39" t="str">
            <v>CatastróficoBaja</v>
          </cell>
          <cell r="L39" t="str">
            <v>Extremo</v>
          </cell>
        </row>
        <row r="40">
          <cell r="A40" t="str">
            <v>6. Mejoramiento de Barrios  (PI 7703)</v>
          </cell>
          <cell r="B40" t="str">
            <v>Realizar mejoramiento integral de espacio público en ocho (8) territorios priorizados.</v>
          </cell>
          <cell r="C40" t="str">
            <v>Director de Mejoramiento de Barrios</v>
          </cell>
          <cell r="K40" t="str">
            <v>CatastróficoMedia</v>
          </cell>
          <cell r="L40" t="str">
            <v>Extremo</v>
          </cell>
        </row>
        <row r="41">
          <cell r="A41" t="str">
            <v>7. Urbanizaciones y Titulación</v>
          </cell>
          <cell r="B41" t="str">
            <v>Titular predios de estrato 1 y 2 y contribuir al saneamiento del Espacio Público en la Ciudad Bogotá D.C. mediante el acompañamiento técnico, jurídico y social a las familias asentadas en predios públicos o privados, ocupados ilegalmente; así mismo generar y realizar el cierre de proyectos urbanísticos para vivienda VIP, en predios de la CVP, con el fin de lograr la obtención del título de propiedad y concretar la entrega de zonas de cesión obligatorias, cumpliendo los requisitos exigidos en la ley.</v>
          </cell>
          <cell r="C41" t="str">
            <v>Director de Urbanizaciones y Titulación</v>
          </cell>
          <cell r="K41" t="str">
            <v>CatastróficoAlta</v>
          </cell>
          <cell r="L41" t="str">
            <v>Extremo</v>
          </cell>
        </row>
        <row r="42">
          <cell r="A42" t="str">
            <v>7. Urbanizaciones y Titulación (PI 7684)</v>
          </cell>
          <cell r="B42" t="str">
            <v>Realizar el acompañamiento técnico, jurídico y social a las familias asentadas VIS o VIP, con el fin de obtener un título de propiedad registrado y concretar la entrega de zonas de cesión obligatorias; facilitando el acceso a una ciudad legal.</v>
          </cell>
          <cell r="C42" t="str">
            <v>Director de Urbanizaciones y Titulación</v>
          </cell>
          <cell r="K42" t="str">
            <v>CatastróficoMuy Alta</v>
          </cell>
          <cell r="L42" t="str">
            <v>Extremo</v>
          </cell>
        </row>
        <row r="43">
          <cell r="A43" t="str">
            <v>8. Servicio al Ciudadano</v>
          </cell>
          <cell r="B43" t="str">
            <v>Atender, identificar, registrar, informar y direccionar a la ciudadanía sobre los trámites y servicios a los que pueden acceder, en torno a los programas que desarrolla la Caja de la Vivienda Popular, a través de los canales de atención dispuestos por la entidad, con el propósito de medir y evaluar el grado de satisfacción de los usuarios sobre los servicios prestados por la CVP y realizar el seguimiento y control a las PQRSD que ingresan a la entidad.</v>
          </cell>
          <cell r="C43" t="str">
            <v>Director de Gestión Corporativa</v>
          </cell>
        </row>
        <row r="44">
          <cell r="A44" t="str">
            <v>9.Gestión_Administrativa</v>
          </cell>
          <cell r="B44" t="str">
            <v>Administrar de manera eficiente y eficaz la infraestructura física, los bienes y servicios que requieran todos los procesos de la entidad como apoyo a su gestión, garantizando que se encuentren en óptimas condiciones para el cumplimiento y desarrollo de sus funciones.</v>
          </cell>
          <cell r="C44" t="str">
            <v xml:space="preserve">Subdirector Administrativo </v>
          </cell>
        </row>
        <row r="45">
          <cell r="A45" t="str">
            <v>10. Gestión Financiera</v>
          </cell>
          <cell r="B45" t="str">
            <v>Programar, registrar y controlar los recursos financieros de la Entidad, mediante la aplicación de herramientas y procedimientos financieros que permitan garantizar la calidad, confiabilidad, razonabilidad y oportunidad de la gestión presupuestal, tesoral, pagos y contable para el cumplimiento de los objetivos de la Entidad</v>
          </cell>
          <cell r="C45" t="str">
            <v>Subdirector Financiero</v>
          </cell>
        </row>
        <row r="46">
          <cell r="A46" t="str">
            <v>11. Gestión Documental</v>
          </cell>
          <cell r="B46" t="str">
            <v>Garantizar la disponibilidad de la información contenida en los documentos de archivo de las dependencias de la Caja de la Vivienda Popular.</v>
          </cell>
          <cell r="C46" t="str">
            <v xml:space="preserve">Subdirector Administrativo </v>
          </cell>
        </row>
        <row r="47">
          <cell r="A47" t="str">
            <v>12. Gestión del Talento Humano</v>
          </cell>
          <cell r="B47" t="str">
            <v>Gestionar, administrar y realizar planes, programas y acciones para el desarrollo del talento humano que fortalezcan sus competencias y el mejoramiento de las condiciones de trabajo, con el propósito de lograr la satisfacción personal y el fortalecimiento institucional para el cumplimiento de la misión y funciones de la Entidad.</v>
          </cell>
          <cell r="C47" t="str">
            <v xml:space="preserve">Subdirector Administrativo </v>
          </cell>
        </row>
        <row r="48">
          <cell r="A48" t="str">
            <v>13. Adquisición de Bienes y Servicios</v>
          </cell>
          <cell r="B48" t="str">
            <v>Coordinar la adquisición de los bienes y servicios necesarios en la Caja de la Vivienda Popular, según la normatividad contractual legal vigente.</v>
          </cell>
          <cell r="C48" t="str">
            <v>Director de Gestión Corporativa</v>
          </cell>
        </row>
        <row r="49">
          <cell r="A49" t="str">
            <v>14. Gestión Tecnología de la Información y Comunicaciones</v>
          </cell>
          <cell r="B49" t="str">
            <v>Generar e implementar soluciones tecnológicas que permitan proveer de forma oportuna, eficiente y transparente, las herramientas de tecnología de la información necesarias para el cumplimiento de los fines de la Cajade la Vivienda Popular , asi como formular lineamientos de estándares y buenas practicas para el manejo de las herramientas tecnologicas y los sistemas de información de la Entidad.</v>
          </cell>
          <cell r="C49" t="str">
            <v>Jefe Oficina de Tecnologías de la Información y las Comunicaciones</v>
          </cell>
        </row>
        <row r="50">
          <cell r="A50" t="str">
            <v>14. Gestión Tecnología de la Información y Comunicaciones (PI 7696)</v>
          </cell>
          <cell r="B50" t="str">
            <v>Fortalecer el modelo de gestión, la infraestructura operacional y los sistemas de información de la Caja de Vivienda Popular.</v>
          </cell>
          <cell r="C50" t="str">
            <v>Jefe Oficina de Tecnologías de la Información y las Comunicaciones</v>
          </cell>
        </row>
        <row r="51">
          <cell r="A51" t="str">
            <v xml:space="preserve">15. Gestión del Control Disciplinario Interno </v>
          </cell>
          <cell r="B51" t="str">
            <v>Adelantar el proceso disciplinario para establecer la responsabilidad disciplinaria de los servidores y ex servidores de la Caja de la Vivienda Popular, originadas en el incumplimiento del ejercicio de sus funciones y deberes, extralimitación en el ejercicio de derechos y prohibiciones, y violación del régimen de inhabilidades, incompatibilidades, impedimentos y conflicto de intereses.</v>
          </cell>
          <cell r="C51" t="str">
            <v xml:space="preserve">Jefe Oficina Control Disciplinario Interno </v>
          </cell>
        </row>
        <row r="52">
          <cell r="A52" t="str">
            <v>16. Evaluación de la Gestión</v>
          </cell>
          <cell r="B52" t="str">
            <v>Medir y evaluar la eficiencia, eficacia y economía de los controles y del Sistema de Control Interno, a través de la aplicación de instrumentos, metodologías de seguimiento y el marco internacional para la práctica profesional de auditoría, con el propósito de contribuir con el mejoramiento continuo y determinar la efectividad de los controles para favorecer la consecución de los objetivos de la entidad, asesorando a la Alta Dirección en la continuidad de la gestión y recomendar las mejoras pertinentes al sistema.</v>
          </cell>
          <cell r="C52" t="str">
            <v xml:space="preserve">Asesor de Control Interno </v>
          </cell>
        </row>
      </sheetData>
      <sheetData sheetId="8">
        <row r="50">
          <cell r="C50" t="str">
            <v>Asignado</v>
          </cell>
          <cell r="D50">
            <v>15</v>
          </cell>
        </row>
        <row r="51">
          <cell r="D51">
            <v>0</v>
          </cell>
        </row>
        <row r="52">
          <cell r="C52" t="str">
            <v>Adecuado</v>
          </cell>
          <cell r="D52">
            <v>15</v>
          </cell>
        </row>
        <row r="53">
          <cell r="D53">
            <v>0</v>
          </cell>
        </row>
        <row r="54">
          <cell r="C54" t="str">
            <v>Oportuna</v>
          </cell>
          <cell r="D54">
            <v>15</v>
          </cell>
        </row>
        <row r="55">
          <cell r="D55">
            <v>0</v>
          </cell>
        </row>
        <row r="56">
          <cell r="C56" t="str">
            <v>Prevenir</v>
          </cell>
          <cell r="D56">
            <v>15</v>
          </cell>
        </row>
        <row r="57">
          <cell r="C57" t="str">
            <v>Detectar</v>
          </cell>
          <cell r="D57">
            <v>10</v>
          </cell>
        </row>
        <row r="58">
          <cell r="D58">
            <v>0</v>
          </cell>
        </row>
        <row r="59">
          <cell r="C59" t="str">
            <v>Confiable</v>
          </cell>
          <cell r="D59">
            <v>15</v>
          </cell>
        </row>
        <row r="60">
          <cell r="D60">
            <v>0</v>
          </cell>
        </row>
        <row r="61">
          <cell r="C61" t="str">
            <v>Se investigan y resuelven oportunamente</v>
          </cell>
          <cell r="D61">
            <v>15</v>
          </cell>
        </row>
        <row r="62">
          <cell r="D62">
            <v>0</v>
          </cell>
        </row>
        <row r="63">
          <cell r="C63" t="str">
            <v>Completa</v>
          </cell>
          <cell r="D63">
            <v>10</v>
          </cell>
        </row>
        <row r="64">
          <cell r="C64" t="str">
            <v>Incompleta</v>
          </cell>
          <cell r="D64">
            <v>5</v>
          </cell>
        </row>
        <row r="65">
          <cell r="D65">
            <v>0</v>
          </cell>
        </row>
      </sheetData>
      <sheetData sheetId="9"/>
      <sheetData sheetId="10"/>
    </sheetDataSet>
  </externalBook>
</externalLink>
</file>

<file path=xl/externalLinks/externalLink10.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xxl21:alternateUrls>
      <xxl21:absoluteUrl r:id="rId2"/>
    </xxl21:alternateUrls>
    <sheetNames>
      <sheetName val="PORTADA"/>
      <sheetName val="Instructivo"/>
      <sheetName val="Mapa Corrupcion"/>
      <sheetName val="Tabla Valoración controles"/>
      <sheetName val="Impacto Ri Inhe"/>
      <sheetName val="CONTROL DE CAMBIOS"/>
      <sheetName val="CONTROLES"/>
      <sheetName val="FORMULAS"/>
      <sheetName val="Opciones Tratamiento"/>
      <sheetName val="Hoja1"/>
    </sheetNames>
    <sheetDataSet>
      <sheetData sheetId="0"/>
      <sheetData sheetId="1"/>
      <sheetData sheetId="2"/>
      <sheetData sheetId="3"/>
      <sheetData sheetId="4"/>
      <sheetData sheetId="5"/>
      <sheetData sheetId="6"/>
      <sheetData sheetId="7">
        <row r="30">
          <cell r="A30" t="str">
            <v xml:space="preserve">SELECCIONE EL NOMBRE PROCESO </v>
          </cell>
          <cell r="B30" t="str">
            <v>OBJETIVO PROCESO</v>
          </cell>
          <cell r="C30" t="str">
            <v>RESPONSABLE</v>
          </cell>
        </row>
        <row r="31">
          <cell r="A31" t="str">
            <v>1. Gestión Estratégica</v>
          </cell>
          <cell r="B31" t="str">
            <v>Definir el marco estratégico y orientar la gestión de la Caja de la Vivienda Popular, con el fin de asegurar el cumplimiento de la misionalidad y de los objetivos establecidos en el Plan de Desarrollo Distrital, mediante la formulación y aplicación de lineamientos y metodologías que permitan articular y desarrollar los procesos de planeación, ejecución, seguimiento y control; para la mejora continua, la transparencia y democratización de la información pública, la 
participación incidente de la ciudadanía, y la satisfacción de las necesidades y demandas de los grupos de valor.</v>
          </cell>
          <cell r="C31" t="str">
            <v xml:space="preserve">Jefe Oficina Asesora de Planeación </v>
          </cell>
        </row>
        <row r="32">
          <cell r="A32" t="str">
            <v>2. Gestión de Comunicaciones</v>
          </cell>
          <cell r="B32" t="str">
            <v>Atender las solicitudes de comunicación de los diferentes programas misionales y demás áreas de la CVP, mediante la divulgación oportuna de la información, actividades, proyectos y la gestión institucional que impacta al público interno y externo, con el propósito de mantener una adecuada comunicación organizacional que facilite el desarrollo de los procesos, las relaciones interpersonales, en aras de promover la transparencia, la participación ciudadana y la responsabilidad social.</v>
          </cell>
          <cell r="C32" t="str">
            <v xml:space="preserve">Jefe Oficina Asesora de Comunicaciones </v>
          </cell>
        </row>
        <row r="33">
          <cell r="A33" t="str">
            <v>3. Prevención del Daño Antijurídico y Representación Judicial</v>
          </cell>
          <cell r="B33" t="str">
            <v>Prevenir y controlar la comisión de acciones u omisiones que puedan dar lugar a daños antijurídicos a través del análisis histórico de la información, la generación e implementación de controles y la ejecución del respectivo seguimiento, con el propósito de defender los intereses de la CVP</v>
          </cell>
          <cell r="C33" t="str">
            <v xml:space="preserve">Director Jurídico </v>
          </cell>
        </row>
        <row r="34">
          <cell r="A34" t="str">
            <v>4. Reasentamientos</v>
          </cell>
          <cell r="B34" t="str">
            <v xml:space="preserve">Reasentar hogares estratos 1 y 2 que se encuentran ubicados en zonas de alto riesgo no mitigable, recomendadas por el IDIGER y/o los ordenados mediante sentencias judiciales o actos administrativos y adquirir los predios y/o mejoras de acuerdo con la normatividad vigente. </v>
          </cell>
          <cell r="C34" t="str">
            <v>Director de Reasentamientos</v>
          </cell>
        </row>
        <row r="35">
          <cell r="A35" t="str">
            <v>5. Mejoramiento de Vivienda</v>
          </cell>
          <cell r="B35" t="str">
            <v>Ejecutar la política pública de mejoramiento de vivienda aplicando los instrumentos establecidos por la Secretaría Distrital del Hábitat, a través de la prestación de asistencia técnica, social, financiera y jurídica, para el reconocimiento de viviendas en los barrios que hayan sido legalizadas urbanísticamente y/o para el mejoramiento de las condiciones constructivas y/o de habitabilidad de estas viviendas.</v>
          </cell>
          <cell r="C35" t="str">
            <v>Director de Mejoramiento de Vivienda</v>
          </cell>
        </row>
        <row r="36">
          <cell r="A36" t="str">
            <v xml:space="preserve">6. Mejoramiento de Barrios </v>
          </cell>
          <cell r="B36" t="str">
            <v>Ejecutar las intervenciones de espacio público priorizadas por la Secretaria Distrital del Hábitat en los barrios legalizados ubicados en las UPZ de mejoramiento integral con los recursos asignados, a través de la planificación, formulación, ejecución, liquidación y estabilidad y sostenibilidad de las obras, para contribuir al Programa de Mejoramiento Integral de Barrios.</v>
          </cell>
          <cell r="C36" t="str">
            <v>Director de Mejoramiento de Barrios</v>
          </cell>
        </row>
        <row r="37">
          <cell r="A37" t="str">
            <v>7. Urbanizaciones y Titulación</v>
          </cell>
          <cell r="B37" t="str">
            <v>Titular predios de estrato 1 y 2 y contribuir al saneamiento del Espacio Público en la Ciudad Bogotá D.C. mediante el acompañamiento técnico, jurídico y social a las familias asentadas en predios públicos o privados, ocupados ilegalmente; así mismo generar y realizar el cierre de proyectos urbanísticos para vivienda VIP, en predios de la CVP, con el fin de lograr la obtención del título de propiedad y concretar la entrega de zonas de cesión obligatorias,  cumpliendo los requisitos exigidos en la ley.</v>
          </cell>
          <cell r="C37" t="str">
            <v>Director de Urbanizaciones y Titulación</v>
          </cell>
        </row>
        <row r="38">
          <cell r="A38" t="str">
            <v>8. Servicio al Ciudadano</v>
          </cell>
          <cell r="B38" t="str">
            <v>Atender, identificar, registrar, informar y direccionar a la ciudadanía sobre los trámites y servicios a los que pueden acceder, en torno a los programas que desarrolla la Caja de la Vivienda Popular, a través de los canales de atención dispuestos por la entidad, con el propósito de medir y evaluar el grado de satisfacción de los usuarios sobre los servicios prestados por la CVP y realizar el seguimiento y control a las PQRSD que ingresan a la entidad.</v>
          </cell>
          <cell r="C38" t="str">
            <v>Director de Gestión Corporativa</v>
          </cell>
        </row>
        <row r="39">
          <cell r="A39" t="str">
            <v>9.Gestión_Administrativa</v>
          </cell>
          <cell r="B39" t="str">
            <v>Administrar de manera eficiente y eficaz la infraestructura física, los bienes y servicios que requieran todos los procesos de la entidad como apoyo a su gestión, garantizando que se encuentren en óptimas condiciones para el cumplimiento y desarrollo de sus funciones.</v>
          </cell>
          <cell r="C39" t="str">
            <v xml:space="preserve">Subdirector Administrativo </v>
          </cell>
        </row>
        <row r="40">
          <cell r="A40" t="str">
            <v>10. Gestión Financiera</v>
          </cell>
          <cell r="B40" t="str">
            <v>Programar, registrar y controlar los recursos financieros de la Entidad, mediante la aplicación de herramientas y procedimientos financieros que permitan garantizar la calidad, confiabilidad, razonabilidad y oportunidad de la gestión presupuestal, tesoral, pagos y contable para el cumplimiento de los objetivos de la Entidad</v>
          </cell>
          <cell r="C40" t="str">
            <v>Subdirector Financiero</v>
          </cell>
        </row>
        <row r="41">
          <cell r="A41" t="str">
            <v>11. Gestión Documental</v>
          </cell>
          <cell r="B41" t="str">
            <v>Garantizar la disponibilidad de la información contenida en los documentos de archivo de las dependencias de la Caja de la Vivienda Popular</v>
          </cell>
          <cell r="C41" t="str">
            <v xml:space="preserve">Subdirector Administrativo </v>
          </cell>
        </row>
        <row r="42">
          <cell r="A42" t="str">
            <v>12. Gestión del Talento Humano</v>
          </cell>
          <cell r="B42" t="str">
            <v xml:space="preserve">Gestionar, administrar y realizar planes, programas y acciones para el desarrollo del talento humano que fortalezcan sus competencias y el mejoramiento de las condiciones de trabajo, con el propósito de lograr la satisfacción personal y el fortalecimiento institucional para el cumplimiento de la misión y funciones de la Entidad.
</v>
          </cell>
          <cell r="C42" t="str">
            <v xml:space="preserve">Subdirector Administrativo </v>
          </cell>
        </row>
        <row r="43">
          <cell r="A43" t="str">
            <v>13. Adquisición de Bienes y Servicios</v>
          </cell>
          <cell r="B43" t="str">
            <v>Coordinar la adquisición de los bienes y servicios necesarios en la Caja de la Vivienda Popular, según la normatividad contractual legal vigente</v>
          </cell>
          <cell r="C43" t="str">
            <v>Director de Gestión Corporativa</v>
          </cell>
        </row>
        <row r="44">
          <cell r="A44" t="str">
            <v>14. Gestión Tecnología de la Información y Comunicaciones</v>
          </cell>
          <cell r="B44" t="str">
            <v xml:space="preserve">Generar e implementar soluciones tecnológicas que permitan proveer de forma oportuna, eficiente y transparente, las herramientas de tecnología de la información necesarias para el cumplimiento de los fines de la Caja 
de la Vivienda Popular , así como formular lineamientos de estándares y buenas practicas para el manejo de las herramientas tecnológicas y los sistemas de información de la Entidad. </v>
          </cell>
          <cell r="C44" t="str">
            <v>Jefe Oficina de Tecnologías de la Información y las Comunicaciones</v>
          </cell>
        </row>
        <row r="45">
          <cell r="A45" t="str">
            <v xml:space="preserve">15. Gestión de Control Disciplinario Interno </v>
          </cell>
          <cell r="B45" t="str">
            <v xml:space="preserve">Adelantar el proceso disciplinario para establecer la responsabilidad disciplinaria de los servidores y ex servidores de la Caja de la Vivienda Popular, originadas en el incumplimiento del ejercicio de sus funciones y deberes, extralimitación en el ejercicio de derechos y prohibiciones, y violación del régimen de inhabilidades, incompatibilidades, impedimentos y conflicto de intereses.
</v>
          </cell>
          <cell r="C45" t="str">
            <v xml:space="preserve">Jefe de Oficina de Control Disciplinario Interno </v>
          </cell>
        </row>
        <row r="46">
          <cell r="A46" t="str">
            <v>16. Evaluación de la Gestión</v>
          </cell>
          <cell r="B46" t="str">
            <v>Medir y evaluar la eficiencia, eficacia y economía de los controles y del Sistema de Control Interno, a través de la aplicación de instrumentos, metodologías de seguimiento y el marco internacional para la práctica profesional de auditoría, con el  propósito de contribuir con el mejoramiento continuo y determinar la efectividad de los controles para favorecer la consecución de los objetivos de la entidad, asesorando a la Alta Dirección en la continuidad de la gestión y recomendar las  mejoras pertinentes al sistema</v>
          </cell>
          <cell r="C46" t="str">
            <v xml:space="preserve">Asesor de Control Interno </v>
          </cell>
        </row>
      </sheetData>
      <sheetData sheetId="8"/>
      <sheetData sheetId="9"/>
    </sheetDataSet>
  </externalBook>
</externalLink>
</file>

<file path=xl/externalLinks/externalLink11.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xxl21:alternateUrls>
      <xxl21:absoluteUrl r:id="rId2"/>
    </xxl21:alternateUrls>
    <sheetNames>
      <sheetName val="PORTADA"/>
      <sheetName val="Instructivo"/>
      <sheetName val="208-PLA-Ft-78 Mapa Gestión"/>
      <sheetName val="Tabla Valoración controles"/>
      <sheetName val="Tabla probabilidad"/>
      <sheetName val="Tabla Impacto"/>
      <sheetName val="CONTROL DE CAMBIOS"/>
      <sheetName val="FORMULAS"/>
      <sheetName val="CONTROLES"/>
      <sheetName val="Opciones Tratamiento"/>
      <sheetName val="Hoja1"/>
    </sheetNames>
    <sheetDataSet>
      <sheetData sheetId="0"/>
      <sheetData sheetId="1"/>
      <sheetData sheetId="2">
        <row r="142">
          <cell r="L142">
            <v>0.2</v>
          </cell>
          <cell r="O142" t="e">
            <v>#N/A</v>
          </cell>
          <cell r="U142" t="str">
            <v>Tipo Control</v>
          </cell>
          <cell r="AE142">
            <v>0</v>
          </cell>
          <cell r="AF142" t="e">
            <v>#N/A</v>
          </cell>
        </row>
        <row r="143">
          <cell r="L143"/>
          <cell r="O143"/>
          <cell r="U143" t="str">
            <v>Tipo Control</v>
          </cell>
        </row>
        <row r="144">
          <cell r="L144"/>
          <cell r="O144"/>
          <cell r="U144" t="str">
            <v>Tipo Control</v>
          </cell>
        </row>
        <row r="145">
          <cell r="L145"/>
          <cell r="O145"/>
          <cell r="U145" t="str">
            <v>Tipo Control</v>
          </cell>
        </row>
        <row r="146">
          <cell r="L146"/>
          <cell r="O146"/>
          <cell r="U146" t="str">
            <v>Tipo Control</v>
          </cell>
        </row>
        <row r="147">
          <cell r="L147"/>
          <cell r="O147"/>
          <cell r="U147" t="str">
            <v>Tipo Control</v>
          </cell>
        </row>
        <row r="148">
          <cell r="L148">
            <v>0.2</v>
          </cell>
          <cell r="O148" t="e">
            <v>#N/A</v>
          </cell>
          <cell r="U148" t="str">
            <v>Tipo Control</v>
          </cell>
          <cell r="AE148">
            <v>0</v>
          </cell>
          <cell r="AF148" t="e">
            <v>#N/A</v>
          </cell>
        </row>
        <row r="149">
          <cell r="L149"/>
          <cell r="O149"/>
          <cell r="U149" t="str">
            <v>Tipo Control</v>
          </cell>
        </row>
        <row r="150">
          <cell r="L150"/>
          <cell r="O150"/>
          <cell r="U150" t="str">
            <v>Tipo Control</v>
          </cell>
        </row>
        <row r="151">
          <cell r="L151"/>
          <cell r="O151"/>
          <cell r="U151" t="str">
            <v>Tipo Control</v>
          </cell>
        </row>
        <row r="152">
          <cell r="L152"/>
          <cell r="O152"/>
          <cell r="U152" t="str">
            <v>Tipo Control</v>
          </cell>
        </row>
        <row r="153">
          <cell r="L153"/>
          <cell r="O153"/>
          <cell r="U153" t="str">
            <v>Tipo Control</v>
          </cell>
        </row>
        <row r="154">
          <cell r="L154">
            <v>0.2</v>
          </cell>
          <cell r="O154" t="e">
            <v>#N/A</v>
          </cell>
          <cell r="U154" t="str">
            <v>Tipo Control</v>
          </cell>
          <cell r="AE154">
            <v>0</v>
          </cell>
          <cell r="AF154" t="e">
            <v>#N/A</v>
          </cell>
        </row>
        <row r="155">
          <cell r="L155"/>
          <cell r="O155"/>
          <cell r="U155" t="str">
            <v>Tipo Control</v>
          </cell>
        </row>
        <row r="156">
          <cell r="L156"/>
          <cell r="O156"/>
          <cell r="U156" t="str">
            <v>Tipo Control</v>
          </cell>
        </row>
        <row r="157">
          <cell r="L157"/>
          <cell r="O157"/>
          <cell r="U157" t="str">
            <v>Tipo Control</v>
          </cell>
        </row>
        <row r="158">
          <cell r="L158"/>
          <cell r="O158"/>
          <cell r="U158" t="str">
            <v>Tipo Control</v>
          </cell>
        </row>
        <row r="159">
          <cell r="L159"/>
          <cell r="O159"/>
          <cell r="U159" t="str">
            <v>Tipo Control</v>
          </cell>
        </row>
      </sheetData>
      <sheetData sheetId="3">
        <row r="4">
          <cell r="D4" t="str">
            <v>Preventivo</v>
          </cell>
          <cell r="F4">
            <v>0.25</v>
          </cell>
        </row>
        <row r="5">
          <cell r="D5" t="str">
            <v>Detectivo</v>
          </cell>
          <cell r="F5">
            <v>0.15</v>
          </cell>
        </row>
        <row r="6">
          <cell r="F6">
            <v>0.1</v>
          </cell>
        </row>
        <row r="7">
          <cell r="D7" t="str">
            <v>Automático</v>
          </cell>
          <cell r="F7">
            <v>0.25</v>
          </cell>
        </row>
        <row r="8">
          <cell r="F8">
            <v>0.15</v>
          </cell>
        </row>
        <row r="9">
          <cell r="D9" t="str">
            <v>Documentado</v>
          </cell>
          <cell r="F9"/>
        </row>
        <row r="10">
          <cell r="F10"/>
        </row>
        <row r="11">
          <cell r="D11" t="str">
            <v>Continua</v>
          </cell>
          <cell r="F11"/>
        </row>
        <row r="12">
          <cell r="F12"/>
        </row>
        <row r="13">
          <cell r="D13" t="str">
            <v>Con Registro</v>
          </cell>
          <cell r="F13"/>
        </row>
        <row r="14">
          <cell r="F14"/>
        </row>
      </sheetData>
      <sheetData sheetId="4"/>
      <sheetData sheetId="5"/>
      <sheetData sheetId="6"/>
      <sheetData sheetId="7">
        <row r="8">
          <cell r="A8" t="str">
            <v>Probabilidad</v>
          </cell>
        </row>
        <row r="10">
          <cell r="A10" t="str">
            <v>Tipo Control</v>
          </cell>
        </row>
        <row r="17">
          <cell r="K17" t="str">
            <v>CONCATE</v>
          </cell>
          <cell r="L17" t="str">
            <v>EVALUCIÓN</v>
          </cell>
        </row>
        <row r="18">
          <cell r="K18" t="str">
            <v>LeveMuy Baja</v>
          </cell>
          <cell r="L18" t="str">
            <v>Bajo</v>
          </cell>
        </row>
        <row r="19">
          <cell r="K19" t="str">
            <v>LeveBaja</v>
          </cell>
          <cell r="L19" t="str">
            <v>Bajo</v>
          </cell>
        </row>
        <row r="20">
          <cell r="K20" t="str">
            <v>LeveMedia</v>
          </cell>
          <cell r="L20" t="str">
            <v>Moderado</v>
          </cell>
        </row>
        <row r="21">
          <cell r="K21" t="str">
            <v>LeveAlta</v>
          </cell>
          <cell r="L21" t="str">
            <v>Moderado</v>
          </cell>
        </row>
        <row r="22">
          <cell r="K22" t="str">
            <v>LeveMuy Alta</v>
          </cell>
          <cell r="L22" t="str">
            <v>Alto</v>
          </cell>
        </row>
        <row r="23">
          <cell r="K23" t="str">
            <v>MenorMuy Baja</v>
          </cell>
          <cell r="L23" t="str">
            <v>Bajo</v>
          </cell>
        </row>
        <row r="24">
          <cell r="K24" t="str">
            <v>MenorBaja</v>
          </cell>
          <cell r="L24" t="str">
            <v>Moderado</v>
          </cell>
        </row>
        <row r="25">
          <cell r="K25" t="str">
            <v>MenorMedia</v>
          </cell>
          <cell r="L25" t="str">
            <v>Moderado</v>
          </cell>
        </row>
        <row r="26">
          <cell r="K26" t="str">
            <v>MenorAlta</v>
          </cell>
          <cell r="L26" t="str">
            <v>Moderado</v>
          </cell>
        </row>
        <row r="27">
          <cell r="K27" t="str">
            <v>MenorMuy Alta</v>
          </cell>
          <cell r="L27" t="str">
            <v>Alto</v>
          </cell>
        </row>
        <row r="28">
          <cell r="K28" t="str">
            <v>ModeradoMuy Baja</v>
          </cell>
          <cell r="L28" t="str">
            <v>Moderado</v>
          </cell>
        </row>
        <row r="29">
          <cell r="K29" t="str">
            <v>ModeradoBaja</v>
          </cell>
          <cell r="L29" t="str">
            <v>Moderado</v>
          </cell>
        </row>
        <row r="30">
          <cell r="A30" t="str">
            <v xml:space="preserve">SELECCIONE EL NOMBRE PROCESO </v>
          </cell>
          <cell r="B30" t="str">
            <v>OBJETIVO PROCESO</v>
          </cell>
          <cell r="C30" t="str">
            <v>RESPONSABLE</v>
          </cell>
          <cell r="K30" t="str">
            <v>ModeradoMedia</v>
          </cell>
          <cell r="L30" t="str">
            <v>Moderado</v>
          </cell>
        </row>
        <row r="31">
          <cell r="A31" t="str">
            <v>1. Gestión Estratégica</v>
          </cell>
          <cell r="B31" t="str">
            <v>Definir el marco estratégico y orientar la gestión de la Caja de la Vivienda Popular, con el fin de asegurar el cumplimiento de la misionalidad y de los objetivos establecidos en el Plan de Desarrollo Distrital, mediante la formulación y aplicación de lineamientos y metodologías que permitan articular y desarrollar los procesos de planeación, ejecución, seguimiento y control; para la mejora continua, la transparencia y democratización de la información pública, la participación incidente de la ciudadanía, y la satisfacción de las necesidades y demandas de los grupos de valor.</v>
          </cell>
          <cell r="C31" t="str">
            <v xml:space="preserve">Jefe Oficina Asesora de Planeación </v>
          </cell>
          <cell r="K31" t="str">
            <v>ModeradoAlta</v>
          </cell>
          <cell r="L31" t="str">
            <v>Alto</v>
          </cell>
        </row>
        <row r="32">
          <cell r="A32" t="str">
            <v>1. Gestión Estratégica (PI 7696)</v>
          </cell>
          <cell r="B32" t="str">
            <v>Fortalecer el modelo de gestión, la infraestructura operacional y los sistemas de información de la Caja de Vivienda Popular.</v>
          </cell>
          <cell r="C32" t="str">
            <v xml:space="preserve">Jefe Oficina Asesora de Planeación </v>
          </cell>
          <cell r="K32" t="str">
            <v>ModeradoMuy Alta</v>
          </cell>
          <cell r="L32" t="str">
            <v>Alto</v>
          </cell>
        </row>
        <row r="33">
          <cell r="A33" t="str">
            <v>2. Gestión de Comunicaciones</v>
          </cell>
          <cell r="B33" t="str">
            <v>Atender las solicitudes de comunicación de los diferentes programas misionales y demás áreas de la CVP, mediante la divulgación oportuna de la información, actividades, proyectos y la gestión institucional que impacta al público interno y externo, con el propósito de mantener una adecuada comunicación organizacional que facilite el desarrollo de los procesos, las relaciones interpersonales, en aras de promover la transparencia, la participación ciudadana y la responsabilidad social.</v>
          </cell>
          <cell r="C33" t="str">
            <v xml:space="preserve">Jefe Oficina Asesora de Comunicaciones </v>
          </cell>
          <cell r="K33" t="str">
            <v>MayorMuy Baja</v>
          </cell>
          <cell r="L33" t="str">
            <v>Alto</v>
          </cell>
        </row>
        <row r="34">
          <cell r="A34" t="str">
            <v>3. Prevención del Daño Antijurídico y Representación Judicial</v>
          </cell>
          <cell r="B34" t="str">
            <v>Prevenir y controlar la comisión de acciones u omisiones que puedan dar lugar a daños antijurídicos a través del análisis histórico de la información, la generación e implementación de controles y la ejecución del respectivo seguimiento, con el propósito de defender los intereses de la CVP.</v>
          </cell>
          <cell r="C34" t="str">
            <v xml:space="preserve">Director Jurídico </v>
          </cell>
          <cell r="K34" t="str">
            <v>MayorBaja</v>
          </cell>
          <cell r="L34" t="str">
            <v>Alto</v>
          </cell>
        </row>
        <row r="35">
          <cell r="A35" t="str">
            <v>4. Reasentamientos</v>
          </cell>
          <cell r="B35" t="str">
            <v>Reasentar hogares estratos 1 y 2 que se encuentran ubicados en zonas de alto riesgo no mitigable, recomendadas por el IDIGER y/o los ordenados mediante sentencias judiciales o actos administrativos y adquirir los predios y/o mejoras de acuerdo con la normatividad vigente.</v>
          </cell>
          <cell r="C35" t="str">
            <v>Director de Reasentamientos</v>
          </cell>
          <cell r="K35" t="str">
            <v>MayorMedia</v>
          </cell>
          <cell r="L35" t="str">
            <v>Alto</v>
          </cell>
        </row>
        <row r="36">
          <cell r="A36" t="str">
            <v>4. Reasentamientos (PI 7698)</v>
          </cell>
          <cell r="B36" t="str">
            <v>Disminuir el número de hogares que habitan en predios localizados en zonas de Alto Riesgo no mitigable o los ordenados mediante sentencias judiciales o actos administrativos.</v>
          </cell>
          <cell r="C36" t="str">
            <v>Director de Reasentamientos</v>
          </cell>
          <cell r="K36" t="str">
            <v>MayorAlta</v>
          </cell>
          <cell r="L36" t="str">
            <v>Alto</v>
          </cell>
        </row>
        <row r="37">
          <cell r="A37" t="str">
            <v>5. Mejoramiento de Vivienda</v>
          </cell>
          <cell r="B37" t="str">
            <v>Ejecutar la política pública de mejoramiento de vivienda aplicando los instrumentos establecidos por la Secretaría Distrital del Hábitat, a través de la prestación de asistencia técnica, social, financiera y jurídica, para el reconocimiento de viviendas en los barrios que hayan sido legalizadas urbanísticamente y/o para el mejoramiento de las condiciones constructivas y/o de habitabilidad de estas viviendas.</v>
          </cell>
          <cell r="C37" t="str">
            <v>Director de Mejoramiento de Vivienda</v>
          </cell>
          <cell r="K37" t="str">
            <v>MayorMuy Alta</v>
          </cell>
          <cell r="L37" t="str">
            <v>Alto</v>
          </cell>
        </row>
        <row r="38">
          <cell r="A38" t="str">
            <v>5. Mejoramiento de Vivienda (PI 7680)</v>
          </cell>
          <cell r="B38" t="str">
            <v>Implementar un instrumento de política pública distrital de mejoramiento y construcción de vivienda denominado Plan Terrazas.</v>
          </cell>
          <cell r="C38" t="str">
            <v>Director de Mejoramiento de Vivienda</v>
          </cell>
          <cell r="K38" t="str">
            <v>CatastróficoMuy Baja</v>
          </cell>
          <cell r="L38" t="str">
            <v>Extremo</v>
          </cell>
        </row>
        <row r="39">
          <cell r="A39" t="str">
            <v xml:space="preserve">6. Mejoramiento de Barrios </v>
          </cell>
          <cell r="B39" t="str">
            <v>Ejecutar las intervenciones de espacio público priorizadas por la Secretaria Distrital del Hábitat en los barrios legalizados ubicados en las UPZ de mejoramiento integral con los recursos asignados, a través de la planificación, formulación, ejecución, liquidación y estabilidad y sostenibilidad de las obras, para contribuir al Programa de Mejoramiento Integral de Barrios.</v>
          </cell>
          <cell r="C39" t="str">
            <v>Director de Mejoramiento de Barrios</v>
          </cell>
          <cell r="K39" t="str">
            <v>CatastróficoBaja</v>
          </cell>
          <cell r="L39" t="str">
            <v>Extremo</v>
          </cell>
        </row>
        <row r="40">
          <cell r="A40" t="str">
            <v>6. Mejoramiento de Barrios  (PI 7703)</v>
          </cell>
          <cell r="B40" t="str">
            <v>Realizar mejoramiento integral de espacio público en ocho (8) territorios priorizados.</v>
          </cell>
          <cell r="C40" t="str">
            <v>Director de Mejoramiento de Barrios</v>
          </cell>
          <cell r="K40" t="str">
            <v>CatastróficoMedia</v>
          </cell>
          <cell r="L40" t="str">
            <v>Extremo</v>
          </cell>
        </row>
        <row r="41">
          <cell r="A41" t="str">
            <v>7. Urbanizaciones y Titulación</v>
          </cell>
          <cell r="B41" t="str">
            <v>Titular predios de estrato 1 y 2 y contribuir al saneamiento del Espacio Público en la Ciudad Bogotá D.C. mediante el acompañamiento técnico, jurídico y social a las familias asentadas en predios públicos o privados, ocupados ilegalmente; así mismo generar y realizar el cierre de proyectos urbanísticos para vivienda VIP, en predios de la CVP, con el fin de lograr la obtención del título de propiedad y concretar la entrega de zonas de cesión obligatorias, cumpliendo los requisitos exigidos en la ley.</v>
          </cell>
          <cell r="C41" t="str">
            <v>Director de Urbanizaciones y Titulación</v>
          </cell>
          <cell r="K41" t="str">
            <v>CatastróficoAlta</v>
          </cell>
          <cell r="L41" t="str">
            <v>Extremo</v>
          </cell>
        </row>
        <row r="42">
          <cell r="A42" t="str">
            <v>7. Urbanizaciones y Titulación (PI 7684)</v>
          </cell>
          <cell r="B42" t="str">
            <v>Realizar el acompañamiento técnico, jurídico y social a las familias asentadas VIS o VIP, con el fin de obtener un título de propiedad registrado y concretar la entrega de zonas de cesión obligatorias; facilitando el acceso a una ciudad legal.</v>
          </cell>
          <cell r="C42" t="str">
            <v>Director de Urbanizaciones y Titulación</v>
          </cell>
          <cell r="K42" t="str">
            <v>CatastróficoMuy Alta</v>
          </cell>
          <cell r="L42" t="str">
            <v>Extremo</v>
          </cell>
        </row>
        <row r="43">
          <cell r="A43" t="str">
            <v>8. Servicio al Ciudadano</v>
          </cell>
          <cell r="B43" t="str">
            <v>Atender, identificar, registrar, informar y direccionar a la ciudadanía sobre los trámites y servicios a los que pueden acceder, en torno a los programas que desarrolla la Caja de la Vivienda Popular, a través de los canales de atención dispuestos por la entidad, con el propósito de medir y evaluar el grado de satisfacción de los usuarios sobre los servicios prestados por la CVP y realizar el seguimiento y control a las PQRSD que ingresan a la entidad.</v>
          </cell>
          <cell r="C43" t="str">
            <v>Director de Gestión Corporativa</v>
          </cell>
        </row>
        <row r="44">
          <cell r="A44" t="str">
            <v>9.Gestión_Administrativa</v>
          </cell>
          <cell r="B44" t="str">
            <v>Administrar de manera eficiente y eficaz la infraestructura física, los bienes y servicios que requieran todos los procesos de la entidad como apoyo a su gestión, garantizando que se encuentren en óptimas condiciones para el cumplimiento y desarrollo de sus funciones.</v>
          </cell>
          <cell r="C44" t="str">
            <v xml:space="preserve">Subdirector Administrativo </v>
          </cell>
        </row>
        <row r="45">
          <cell r="A45" t="str">
            <v>10. Gestión Financiera</v>
          </cell>
          <cell r="B45" t="str">
            <v>Programar, registrar y controlar los recursos financieros de la Entidad, mediante la aplicación de herramientas y procedimientos financieros que permitan garantizar la calidad, confiabilidad, razonabilidad y oportunidad de la gestión presupuestal, tesoral, pagos y contable para el cumplimiento de los objetivos de la Entidad</v>
          </cell>
          <cell r="C45" t="str">
            <v>Subdirector Financiero</v>
          </cell>
        </row>
        <row r="46">
          <cell r="A46" t="str">
            <v>11. Gestión Documental</v>
          </cell>
          <cell r="B46" t="str">
            <v>Garantizar la disponibilidad de la información contenida en los documentos de archivo de las dependencias de la Caja de la Vivienda Popular.</v>
          </cell>
          <cell r="C46" t="str">
            <v xml:space="preserve">Subdirector Administrativo </v>
          </cell>
        </row>
        <row r="47">
          <cell r="A47" t="str">
            <v>12. Gestión del Talento Humano</v>
          </cell>
          <cell r="B47" t="str">
            <v>Gestionar, administrar y realizar planes, programas y acciones para el desarrollo del talento humano que fortalezcan sus competencias y el mejoramiento de las condiciones de trabajo, con el propósito de lograr la satisfacción personal y el fortalecimiento institucional para el cumplimiento de la misión y funciones de la Entidad.</v>
          </cell>
          <cell r="C47" t="str">
            <v xml:space="preserve">Subdirector Administrativo </v>
          </cell>
        </row>
        <row r="48">
          <cell r="A48" t="str">
            <v>13. Adquisición de Bienes y Servicios</v>
          </cell>
          <cell r="B48" t="str">
            <v>Coordinar la adquisición de los bienes y servicios necesarios en la Caja de la Vivienda Popular, según la normatividad contractual legal vigente.</v>
          </cell>
          <cell r="C48" t="str">
            <v>Director de Gestión Corporativa</v>
          </cell>
        </row>
        <row r="49">
          <cell r="A49" t="str">
            <v>14. Gestión Tecnología de la Información y Comunicaciones</v>
          </cell>
          <cell r="B49" t="str">
            <v>Generar e implementar soluciones tecnológicas que permitan proveer de forma oportuna, eficiente y transparente, las herramientas de tecnología de la información necesarias para el cumplimiento de los fines de la Cajade la Vivienda Popular , asi como formular lineamientos de estándares y buenas practicas para el manejo de las herramientas tecnologicas y los sistemas de información de la Entidad.</v>
          </cell>
          <cell r="C49" t="str">
            <v>Jefe Oficina de Tecnologías de la Información y las Comunicaciones</v>
          </cell>
        </row>
        <row r="50">
          <cell r="A50" t="str">
            <v>14. Gestión Tecnología de la Información y Comunicaciones (PI 7696)</v>
          </cell>
          <cell r="B50" t="str">
            <v>Fortalecer el modelo de gestión, la infraestructura operacional y los sistemas de información de la Caja de Vivienda Popular.</v>
          </cell>
          <cell r="C50" t="str">
            <v>Jefe Oficina de Tecnologías de la Información y las Comunicaciones</v>
          </cell>
        </row>
        <row r="51">
          <cell r="A51" t="str">
            <v xml:space="preserve">15. Gestión del Control Disciplinario Interno </v>
          </cell>
          <cell r="B51" t="str">
            <v>Adelantar el proceso disciplinario para establecer la responsabilidad disciplinaria de los servidores y ex servidores de la Caja de la Vivienda Popular, originadas en el incumplimiento del ejercicio de sus funciones y deberes, extralimitación en el ejercicio de derechos y prohibiciones, y violación del régimen de inhabilidades, incompatibilidades, impedimentos y conflicto de intereses.</v>
          </cell>
          <cell r="C51" t="str">
            <v xml:space="preserve">Jefe Oficina Control Disciplinario Interno </v>
          </cell>
        </row>
        <row r="52">
          <cell r="A52" t="str">
            <v>16. Evaluación de la Gestión</v>
          </cell>
          <cell r="B52" t="str">
            <v>Medir y evaluar la eficiencia, eficacia y economía de los controles y del Sistema de Control Interno, a través de la aplicación de instrumentos, metodologías de seguimiento y el marco internacional para la práctica profesional de auditoría, con el propósito de contribuir con el mejoramiento continuo y determinar la efectividad de los controles para favorecer la consecución de los objetivos de la entidad, asesorando a la Alta Dirección en la continuidad de la gestión y recomendar las mejoras pertinentes al sistema.</v>
          </cell>
          <cell r="C52" t="str">
            <v xml:space="preserve">Asesor de Control Interno </v>
          </cell>
        </row>
      </sheetData>
      <sheetData sheetId="8">
        <row r="50">
          <cell r="C50" t="str">
            <v>Asignado</v>
          </cell>
          <cell r="D50">
            <v>15</v>
          </cell>
        </row>
        <row r="51">
          <cell r="D51">
            <v>0</v>
          </cell>
        </row>
        <row r="52">
          <cell r="C52" t="str">
            <v>Adecuado</v>
          </cell>
          <cell r="D52">
            <v>15</v>
          </cell>
        </row>
        <row r="53">
          <cell r="D53">
            <v>0</v>
          </cell>
        </row>
        <row r="54">
          <cell r="C54" t="str">
            <v>Oportuna</v>
          </cell>
          <cell r="D54">
            <v>15</v>
          </cell>
        </row>
        <row r="55">
          <cell r="D55">
            <v>0</v>
          </cell>
        </row>
        <row r="56">
          <cell r="C56" t="str">
            <v>Prevenir</v>
          </cell>
          <cell r="D56">
            <v>15</v>
          </cell>
        </row>
        <row r="57">
          <cell r="C57" t="str">
            <v>Detectar</v>
          </cell>
          <cell r="D57">
            <v>10</v>
          </cell>
        </row>
        <row r="58">
          <cell r="D58">
            <v>0</v>
          </cell>
        </row>
        <row r="59">
          <cell r="C59" t="str">
            <v>Confiable</v>
          </cell>
          <cell r="D59">
            <v>15</v>
          </cell>
        </row>
        <row r="60">
          <cell r="D60">
            <v>0</v>
          </cell>
        </row>
        <row r="61">
          <cell r="C61" t="str">
            <v>Se investigan y resuelven oportunamente</v>
          </cell>
          <cell r="D61">
            <v>15</v>
          </cell>
        </row>
        <row r="62">
          <cell r="D62">
            <v>0</v>
          </cell>
        </row>
        <row r="63">
          <cell r="C63" t="str">
            <v>Completa</v>
          </cell>
          <cell r="D63">
            <v>10</v>
          </cell>
        </row>
        <row r="64">
          <cell r="C64" t="str">
            <v>Incompleta</v>
          </cell>
          <cell r="D64">
            <v>5</v>
          </cell>
        </row>
        <row r="65">
          <cell r="D65">
            <v>0</v>
          </cell>
        </row>
      </sheetData>
      <sheetData sheetId="9"/>
      <sheetData sheetId="10"/>
    </sheetDataSet>
  </externalBook>
</externalLink>
</file>

<file path=xl/externalLinks/externalLink12.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xxl21:alternateUrls>
      <xxl21:absoluteUrl r:id="rId2"/>
    </xxl21:alternateUrls>
    <sheetNames>
      <sheetName val="PORTADA"/>
      <sheetName val="Instructivo"/>
      <sheetName val="208-PLA-Ft-78 Mapa Gestión"/>
      <sheetName val="Tabla Valoración controles"/>
      <sheetName val="Tabla probabilidad"/>
      <sheetName val="Tabla Impacto"/>
      <sheetName val="CONTROL DE CAMBIOS"/>
      <sheetName val="FORMULAS"/>
      <sheetName val="CONTROLES"/>
      <sheetName val="Opciones Tratamiento"/>
      <sheetName val="Hoja1"/>
    </sheetNames>
    <sheetDataSet>
      <sheetData sheetId="0"/>
      <sheetData sheetId="1"/>
      <sheetData sheetId="2">
        <row r="160">
          <cell r="L160">
            <v>0.2</v>
          </cell>
          <cell r="O160" t="e">
            <v>#N/A</v>
          </cell>
          <cell r="U160" t="str">
            <v>Tipo Control</v>
          </cell>
          <cell r="AE160">
            <v>0</v>
          </cell>
          <cell r="AF160" t="e">
            <v>#N/A</v>
          </cell>
        </row>
        <row r="161">
          <cell r="L161"/>
          <cell r="O161"/>
          <cell r="U161" t="str">
            <v>Tipo Control</v>
          </cell>
        </row>
        <row r="162">
          <cell r="L162"/>
          <cell r="O162"/>
          <cell r="U162" t="str">
            <v>Tipo Control</v>
          </cell>
        </row>
        <row r="163">
          <cell r="L163"/>
          <cell r="O163"/>
          <cell r="U163" t="str">
            <v>Tipo Control</v>
          </cell>
        </row>
        <row r="164">
          <cell r="L164"/>
          <cell r="O164"/>
          <cell r="U164" t="str">
            <v>Tipo Control</v>
          </cell>
        </row>
        <row r="165">
          <cell r="L165"/>
          <cell r="O165"/>
          <cell r="U165" t="str">
            <v>Tipo Control</v>
          </cell>
        </row>
        <row r="166">
          <cell r="L166">
            <v>0.2</v>
          </cell>
          <cell r="O166" t="e">
            <v>#N/A</v>
          </cell>
          <cell r="U166" t="str">
            <v>Tipo Control</v>
          </cell>
          <cell r="AE166">
            <v>0</v>
          </cell>
          <cell r="AF166" t="e">
            <v>#N/A</v>
          </cell>
        </row>
        <row r="167">
          <cell r="L167"/>
          <cell r="O167"/>
          <cell r="U167" t="str">
            <v>Tipo Control</v>
          </cell>
        </row>
        <row r="168">
          <cell r="L168"/>
          <cell r="O168"/>
          <cell r="U168" t="str">
            <v>Tipo Control</v>
          </cell>
        </row>
        <row r="169">
          <cell r="L169"/>
          <cell r="O169"/>
          <cell r="U169" t="str">
            <v>Tipo Control</v>
          </cell>
        </row>
        <row r="170">
          <cell r="L170"/>
          <cell r="O170"/>
          <cell r="U170" t="str">
            <v>Tipo Control</v>
          </cell>
        </row>
        <row r="171">
          <cell r="L171"/>
          <cell r="O171"/>
          <cell r="U171" t="str">
            <v>Tipo Control</v>
          </cell>
        </row>
        <row r="172">
          <cell r="L172">
            <v>0.2</v>
          </cell>
          <cell r="O172" t="e">
            <v>#N/A</v>
          </cell>
          <cell r="U172" t="str">
            <v>Tipo Control</v>
          </cell>
          <cell r="AE172">
            <v>0</v>
          </cell>
          <cell r="AF172" t="e">
            <v>#N/A</v>
          </cell>
        </row>
        <row r="173">
          <cell r="L173"/>
          <cell r="O173"/>
          <cell r="U173" t="str">
            <v>Tipo Control</v>
          </cell>
        </row>
        <row r="174">
          <cell r="L174"/>
          <cell r="O174"/>
          <cell r="U174" t="str">
            <v>Tipo Control</v>
          </cell>
        </row>
        <row r="175">
          <cell r="L175"/>
          <cell r="O175"/>
          <cell r="U175" t="str">
            <v>Tipo Control</v>
          </cell>
        </row>
        <row r="176">
          <cell r="L176"/>
          <cell r="O176"/>
          <cell r="U176" t="str">
            <v>Tipo Control</v>
          </cell>
        </row>
        <row r="177">
          <cell r="L177"/>
          <cell r="O177"/>
          <cell r="U177" t="str">
            <v>Tipo Control</v>
          </cell>
        </row>
        <row r="178">
          <cell r="L178">
            <v>0.2</v>
          </cell>
          <cell r="O178" t="e">
            <v>#N/A</v>
          </cell>
          <cell r="U178" t="str">
            <v>Tipo Control</v>
          </cell>
          <cell r="AE178">
            <v>0</v>
          </cell>
          <cell r="AF178" t="e">
            <v>#N/A</v>
          </cell>
        </row>
        <row r="179">
          <cell r="L179"/>
          <cell r="O179"/>
          <cell r="U179" t="str">
            <v>Tipo Control</v>
          </cell>
        </row>
        <row r="180">
          <cell r="L180"/>
          <cell r="O180"/>
          <cell r="U180" t="str">
            <v>Tipo Control</v>
          </cell>
        </row>
        <row r="181">
          <cell r="L181"/>
          <cell r="O181"/>
          <cell r="U181" t="str">
            <v>Tipo Control</v>
          </cell>
        </row>
        <row r="182">
          <cell r="L182"/>
          <cell r="O182"/>
          <cell r="U182" t="str">
            <v>Tipo Control</v>
          </cell>
        </row>
        <row r="183">
          <cell r="L183"/>
          <cell r="O183"/>
          <cell r="U183" t="str">
            <v>Tipo Control</v>
          </cell>
        </row>
        <row r="184">
          <cell r="L184">
            <v>0.2</v>
          </cell>
          <cell r="O184" t="e">
            <v>#N/A</v>
          </cell>
          <cell r="U184" t="str">
            <v>Tipo Control</v>
          </cell>
          <cell r="AE184">
            <v>0</v>
          </cell>
          <cell r="AF184" t="e">
            <v>#N/A</v>
          </cell>
        </row>
        <row r="185">
          <cell r="L185"/>
          <cell r="O185"/>
          <cell r="U185" t="str">
            <v>Tipo Control</v>
          </cell>
        </row>
        <row r="186">
          <cell r="L186"/>
          <cell r="O186"/>
          <cell r="U186" t="str">
            <v>Tipo Control</v>
          </cell>
        </row>
        <row r="187">
          <cell r="L187"/>
          <cell r="O187"/>
          <cell r="U187" t="str">
            <v>Tipo Control</v>
          </cell>
        </row>
        <row r="188">
          <cell r="L188"/>
          <cell r="O188"/>
          <cell r="U188" t="str">
            <v>Tipo Control</v>
          </cell>
        </row>
        <row r="189">
          <cell r="L189"/>
          <cell r="O189"/>
          <cell r="U189" t="str">
            <v>Tipo Control</v>
          </cell>
        </row>
        <row r="190">
          <cell r="L190">
            <v>0.2</v>
          </cell>
          <cell r="O190" t="e">
            <v>#N/A</v>
          </cell>
          <cell r="U190" t="str">
            <v>Tipo Control</v>
          </cell>
          <cell r="AE190">
            <v>0</v>
          </cell>
          <cell r="AF190" t="e">
            <v>#N/A</v>
          </cell>
        </row>
        <row r="191">
          <cell r="L191"/>
          <cell r="O191"/>
          <cell r="U191" t="str">
            <v>Tipo Control</v>
          </cell>
        </row>
        <row r="192">
          <cell r="L192"/>
          <cell r="O192"/>
          <cell r="U192" t="str">
            <v>Tipo Control</v>
          </cell>
        </row>
        <row r="193">
          <cell r="L193"/>
          <cell r="O193"/>
          <cell r="U193" t="str">
            <v>Tipo Control</v>
          </cell>
        </row>
        <row r="194">
          <cell r="L194"/>
          <cell r="O194"/>
          <cell r="U194" t="str">
            <v>Tipo Control</v>
          </cell>
        </row>
        <row r="195">
          <cell r="L195"/>
          <cell r="O195"/>
          <cell r="U195" t="str">
            <v>Tipo Control</v>
          </cell>
        </row>
        <row r="196">
          <cell r="L196">
            <v>0.2</v>
          </cell>
          <cell r="O196" t="e">
            <v>#N/A</v>
          </cell>
          <cell r="U196" t="str">
            <v>Tipo Control</v>
          </cell>
          <cell r="AE196">
            <v>0</v>
          </cell>
          <cell r="AF196" t="e">
            <v>#N/A</v>
          </cell>
        </row>
        <row r="197">
          <cell r="L197"/>
          <cell r="O197"/>
          <cell r="U197" t="str">
            <v>Tipo Control</v>
          </cell>
        </row>
        <row r="198">
          <cell r="L198"/>
          <cell r="O198"/>
          <cell r="U198" t="str">
            <v>Tipo Control</v>
          </cell>
        </row>
        <row r="199">
          <cell r="L199"/>
          <cell r="O199"/>
          <cell r="U199" t="str">
            <v>Tipo Control</v>
          </cell>
        </row>
        <row r="200">
          <cell r="L200"/>
          <cell r="O200"/>
          <cell r="U200" t="str">
            <v>Tipo Control</v>
          </cell>
        </row>
        <row r="201">
          <cell r="L201"/>
          <cell r="O201"/>
          <cell r="U201" t="str">
            <v>Tipo Control</v>
          </cell>
        </row>
        <row r="202">
          <cell r="L202">
            <v>0.2</v>
          </cell>
          <cell r="O202" t="e">
            <v>#N/A</v>
          </cell>
          <cell r="U202" t="str">
            <v>Tipo Control</v>
          </cell>
          <cell r="AE202">
            <v>0</v>
          </cell>
          <cell r="AF202" t="e">
            <v>#N/A</v>
          </cell>
        </row>
        <row r="203">
          <cell r="L203"/>
          <cell r="O203"/>
          <cell r="U203" t="str">
            <v>Tipo Control</v>
          </cell>
        </row>
        <row r="204">
          <cell r="L204"/>
          <cell r="O204"/>
          <cell r="U204" t="str">
            <v>Tipo Control</v>
          </cell>
        </row>
        <row r="205">
          <cell r="L205"/>
          <cell r="O205"/>
          <cell r="U205" t="str">
            <v>Tipo Control</v>
          </cell>
        </row>
        <row r="206">
          <cell r="L206"/>
          <cell r="O206"/>
          <cell r="U206" t="str">
            <v>Tipo Control</v>
          </cell>
        </row>
        <row r="207">
          <cell r="L207"/>
          <cell r="O207"/>
          <cell r="U207" t="str">
            <v>Tipo Control</v>
          </cell>
        </row>
        <row r="208">
          <cell r="L208">
            <v>0.2</v>
          </cell>
          <cell r="O208" t="e">
            <v>#N/A</v>
          </cell>
          <cell r="U208" t="str">
            <v>Tipo Control</v>
          </cell>
          <cell r="AE208">
            <v>0</v>
          </cell>
          <cell r="AF208" t="e">
            <v>#N/A</v>
          </cell>
        </row>
        <row r="209">
          <cell r="L209"/>
          <cell r="O209"/>
          <cell r="U209" t="str">
            <v>Tipo Control</v>
          </cell>
        </row>
        <row r="210">
          <cell r="L210"/>
          <cell r="O210"/>
          <cell r="U210" t="str">
            <v>Tipo Control</v>
          </cell>
        </row>
        <row r="211">
          <cell r="L211"/>
          <cell r="O211"/>
          <cell r="U211" t="str">
            <v>Tipo Control</v>
          </cell>
        </row>
        <row r="212">
          <cell r="L212"/>
          <cell r="O212"/>
          <cell r="U212" t="str">
            <v>Tipo Control</v>
          </cell>
        </row>
        <row r="213">
          <cell r="L213"/>
          <cell r="O213"/>
          <cell r="U213" t="str">
            <v>Tipo Control</v>
          </cell>
        </row>
        <row r="214">
          <cell r="L214">
            <v>0.2</v>
          </cell>
          <cell r="O214" t="e">
            <v>#N/A</v>
          </cell>
          <cell r="U214" t="str">
            <v>Tipo Control</v>
          </cell>
          <cell r="AE214">
            <v>0</v>
          </cell>
          <cell r="AF214" t="e">
            <v>#N/A</v>
          </cell>
        </row>
        <row r="215">
          <cell r="L215"/>
          <cell r="O215"/>
          <cell r="U215" t="str">
            <v>Tipo Control</v>
          </cell>
        </row>
        <row r="216">
          <cell r="L216"/>
          <cell r="O216"/>
          <cell r="U216" t="str">
            <v>Tipo Control</v>
          </cell>
        </row>
        <row r="217">
          <cell r="L217"/>
          <cell r="O217"/>
          <cell r="U217" t="str">
            <v>Tipo Control</v>
          </cell>
        </row>
        <row r="218">
          <cell r="L218"/>
          <cell r="O218"/>
          <cell r="U218" t="str">
            <v>Tipo Control</v>
          </cell>
        </row>
        <row r="219">
          <cell r="L219"/>
          <cell r="O219"/>
          <cell r="U219" t="str">
            <v>Tipo Control</v>
          </cell>
        </row>
      </sheetData>
      <sheetData sheetId="3">
        <row r="4">
          <cell r="D4" t="str">
            <v>Preventivo</v>
          </cell>
          <cell r="F4">
            <v>0.25</v>
          </cell>
        </row>
        <row r="5">
          <cell r="D5" t="str">
            <v>Detectivo</v>
          </cell>
          <cell r="F5">
            <v>0.15</v>
          </cell>
        </row>
        <row r="6">
          <cell r="F6">
            <v>0.1</v>
          </cell>
        </row>
        <row r="7">
          <cell r="D7" t="str">
            <v>Automático</v>
          </cell>
          <cell r="F7">
            <v>0.25</v>
          </cell>
        </row>
        <row r="8">
          <cell r="F8">
            <v>0.15</v>
          </cell>
        </row>
        <row r="9">
          <cell r="D9" t="str">
            <v>Documentado</v>
          </cell>
          <cell r="F9"/>
        </row>
        <row r="10">
          <cell r="F10"/>
        </row>
        <row r="11">
          <cell r="D11" t="str">
            <v>Continua</v>
          </cell>
          <cell r="F11"/>
        </row>
        <row r="12">
          <cell r="F12"/>
        </row>
        <row r="13">
          <cell r="D13" t="str">
            <v>Con Registro</v>
          </cell>
          <cell r="F13"/>
        </row>
        <row r="14">
          <cell r="F14"/>
        </row>
      </sheetData>
      <sheetData sheetId="4"/>
      <sheetData sheetId="5"/>
      <sheetData sheetId="6"/>
      <sheetData sheetId="7">
        <row r="8">
          <cell r="A8" t="str">
            <v>Probabilidad</v>
          </cell>
        </row>
        <row r="10">
          <cell r="A10" t="str">
            <v>Tipo Control</v>
          </cell>
        </row>
        <row r="17">
          <cell r="K17" t="str">
            <v>CONCATE</v>
          </cell>
          <cell r="L17" t="str">
            <v>EVALUCIÓN</v>
          </cell>
        </row>
        <row r="18">
          <cell r="K18" t="str">
            <v>LeveMuy Baja</v>
          </cell>
          <cell r="L18" t="str">
            <v>Bajo</v>
          </cell>
        </row>
        <row r="19">
          <cell r="K19" t="str">
            <v>LeveBaja</v>
          </cell>
          <cell r="L19" t="str">
            <v>Bajo</v>
          </cell>
        </row>
        <row r="20">
          <cell r="K20" t="str">
            <v>LeveMedia</v>
          </cell>
          <cell r="L20" t="str">
            <v>Moderado</v>
          </cell>
        </row>
        <row r="21">
          <cell r="K21" t="str">
            <v>LeveAlta</v>
          </cell>
          <cell r="L21" t="str">
            <v>Moderado</v>
          </cell>
        </row>
        <row r="22">
          <cell r="K22" t="str">
            <v>LeveMuy Alta</v>
          </cell>
          <cell r="L22" t="str">
            <v>Alto</v>
          </cell>
        </row>
        <row r="23">
          <cell r="K23" t="str">
            <v>MenorMuy Baja</v>
          </cell>
          <cell r="L23" t="str">
            <v>Bajo</v>
          </cell>
        </row>
        <row r="24">
          <cell r="K24" t="str">
            <v>MenorBaja</v>
          </cell>
          <cell r="L24" t="str">
            <v>Moderado</v>
          </cell>
        </row>
        <row r="25">
          <cell r="K25" t="str">
            <v>MenorMedia</v>
          </cell>
          <cell r="L25" t="str">
            <v>Moderado</v>
          </cell>
        </row>
        <row r="26">
          <cell r="K26" t="str">
            <v>MenorAlta</v>
          </cell>
          <cell r="L26" t="str">
            <v>Moderado</v>
          </cell>
        </row>
        <row r="27">
          <cell r="K27" t="str">
            <v>MenorMuy Alta</v>
          </cell>
          <cell r="L27" t="str">
            <v>Alto</v>
          </cell>
        </row>
        <row r="28">
          <cell r="K28" t="str">
            <v>ModeradoMuy Baja</v>
          </cell>
          <cell r="L28" t="str">
            <v>Moderado</v>
          </cell>
        </row>
        <row r="29">
          <cell r="K29" t="str">
            <v>ModeradoBaja</v>
          </cell>
          <cell r="L29" t="str">
            <v>Moderado</v>
          </cell>
        </row>
        <row r="30">
          <cell r="A30" t="str">
            <v xml:space="preserve">SELECCIONE EL NOMBRE PROCESO </v>
          </cell>
          <cell r="B30" t="str">
            <v>OBJETIVO PROCESO</v>
          </cell>
          <cell r="C30" t="str">
            <v>RESPONSABLE</v>
          </cell>
          <cell r="K30" t="str">
            <v>ModeradoMedia</v>
          </cell>
          <cell r="L30" t="str">
            <v>Moderado</v>
          </cell>
        </row>
        <row r="31">
          <cell r="A31" t="str">
            <v>1. Gestión Estratégica</v>
          </cell>
          <cell r="B31" t="str">
            <v>Definir el marco estratégico y orientar la gestión de la Caja de la Vivienda Popular, con el fin de asegurar el cumplimiento de la misionalidad y de los objetivos establecidos en el Plan de Desarrollo Distrital, mediante la formulación y aplicación de lineamientos y metodologías que permitan articular y desarrollar los procesos de planeación, ejecución, seguimiento y control; para la mejora continua, la transparencia y democratización de la información pública, la participación incidente de la ciudadanía, y la satisfacción de las necesidades y demandas de los grupos de valor.</v>
          </cell>
          <cell r="C31" t="str">
            <v xml:space="preserve">Jefe Oficina Asesora de Planeación </v>
          </cell>
          <cell r="K31" t="str">
            <v>ModeradoAlta</v>
          </cell>
          <cell r="L31" t="str">
            <v>Alto</v>
          </cell>
        </row>
        <row r="32">
          <cell r="A32" t="str">
            <v>1. Gestión Estratégica (PI 7696)</v>
          </cell>
          <cell r="B32" t="str">
            <v>Fortalecer el modelo de gestión, la infraestructura operacional y los sistemas de información de la Caja de Vivienda Popular.</v>
          </cell>
          <cell r="C32" t="str">
            <v xml:space="preserve">Jefe Oficina Asesora de Planeación </v>
          </cell>
          <cell r="K32" t="str">
            <v>ModeradoMuy Alta</v>
          </cell>
          <cell r="L32" t="str">
            <v>Alto</v>
          </cell>
        </row>
        <row r="33">
          <cell r="A33" t="str">
            <v>2. Gestión de Comunicaciones</v>
          </cell>
          <cell r="B33" t="str">
            <v>Atender las solicitudes de comunicación de los diferentes programas misionales y demás áreas de la CVP, mediante la divulgación oportuna de la información, actividades, proyectos y la gestión institucional que impacta al público interno y externo, con el propósito de mantener una adecuada comunicación organizacional que facilite el desarrollo de los procesos, las relaciones interpersonales, en aras de promover la transparencia, la participación ciudadana y la responsabilidad social.</v>
          </cell>
          <cell r="C33" t="str">
            <v xml:space="preserve">Jefe Oficina Asesora de Comunicaciones </v>
          </cell>
          <cell r="K33" t="str">
            <v>MayorMuy Baja</v>
          </cell>
          <cell r="L33" t="str">
            <v>Alto</v>
          </cell>
        </row>
        <row r="34">
          <cell r="A34" t="str">
            <v>3. Prevención del Daño Antijurídico y Representación Judicial</v>
          </cell>
          <cell r="B34" t="str">
            <v>Prevenir y controlar la comisión de acciones u omisiones que puedan dar lugar a daños antijurídicos a través del análisis histórico de la información, la generación e implementación de controles y la ejecución del respectivo seguimiento, con el propósito de defender los intereses de la CVP.</v>
          </cell>
          <cell r="C34" t="str">
            <v xml:space="preserve">Director Jurídico </v>
          </cell>
          <cell r="K34" t="str">
            <v>MayorBaja</v>
          </cell>
          <cell r="L34" t="str">
            <v>Alto</v>
          </cell>
        </row>
        <row r="35">
          <cell r="A35" t="str">
            <v>4. Reasentamientos</v>
          </cell>
          <cell r="B35" t="str">
            <v>Reasentar hogares estratos 1 y 2 que se encuentran ubicados en zonas de alto riesgo no mitigable, recomendadas por el IDIGER y/o los ordenados mediante sentencias judiciales o actos administrativos y adquirir los predios y/o mejoras de acuerdo con la normatividad vigente.</v>
          </cell>
          <cell r="C35" t="str">
            <v>Director de Reasentamientos</v>
          </cell>
          <cell r="K35" t="str">
            <v>MayorMedia</v>
          </cell>
          <cell r="L35" t="str">
            <v>Alto</v>
          </cell>
        </row>
        <row r="36">
          <cell r="A36" t="str">
            <v>4. Reasentamientos (PI 7698)</v>
          </cell>
          <cell r="B36" t="str">
            <v>Disminuir el número de hogares que habitan en predios localizados en zonas de Alto Riesgo no mitigable o los ordenados mediante sentencias judiciales o actos administrativos.</v>
          </cell>
          <cell r="C36" t="str">
            <v>Director de Reasentamientos</v>
          </cell>
          <cell r="K36" t="str">
            <v>MayorAlta</v>
          </cell>
          <cell r="L36" t="str">
            <v>Alto</v>
          </cell>
        </row>
        <row r="37">
          <cell r="A37" t="str">
            <v>5. Mejoramiento de Vivienda</v>
          </cell>
          <cell r="B37" t="str">
            <v>Ejecutar la política pública de mejoramiento de vivienda aplicando los instrumentos establecidos por la Secretaría Distrital del Hábitat, a través de la prestación de asistencia técnica, social, financiera y jurídica, para el reconocimiento de viviendas en los barrios que hayan sido legalizadas urbanísticamente y/o para el mejoramiento de las condiciones constructivas y/o de habitabilidad de estas viviendas.</v>
          </cell>
          <cell r="C37" t="str">
            <v>Director de Mejoramiento de Vivienda</v>
          </cell>
          <cell r="K37" t="str">
            <v>MayorMuy Alta</v>
          </cell>
          <cell r="L37" t="str">
            <v>Alto</v>
          </cell>
        </row>
        <row r="38">
          <cell r="A38" t="str">
            <v>5. Mejoramiento de Vivienda (PI 7680)</v>
          </cell>
          <cell r="B38" t="str">
            <v>Implementar un instrumento de política pública distrital de mejoramiento y construcción de vivienda denominado Plan Terrazas.</v>
          </cell>
          <cell r="C38" t="str">
            <v>Director de Mejoramiento de Vivienda</v>
          </cell>
          <cell r="K38" t="str">
            <v>CatastróficoMuy Baja</v>
          </cell>
          <cell r="L38" t="str">
            <v>Extremo</v>
          </cell>
        </row>
        <row r="39">
          <cell r="A39" t="str">
            <v xml:space="preserve">6. Mejoramiento de Barrios </v>
          </cell>
          <cell r="B39" t="str">
            <v>Ejecutar las intervenciones de espacio público priorizadas por la Secretaria Distrital del Hábitat en los barrios legalizados ubicados en las UPZ de mejoramiento integral con los recursos asignados, a través de la planificación, formulación, ejecución, liquidación y estabilidad y sostenibilidad de las obras, para contribuir al Programa de Mejoramiento Integral de Barrios.</v>
          </cell>
          <cell r="C39" t="str">
            <v>Director de Mejoramiento de Barrios</v>
          </cell>
          <cell r="K39" t="str">
            <v>CatastróficoBaja</v>
          </cell>
          <cell r="L39" t="str">
            <v>Extremo</v>
          </cell>
        </row>
        <row r="40">
          <cell r="A40" t="str">
            <v>6. Mejoramiento de Barrios  (PI 7703)</v>
          </cell>
          <cell r="B40" t="str">
            <v>Realizar mejoramiento integral de espacio público en ocho (8) territorios priorizados.</v>
          </cell>
          <cell r="C40" t="str">
            <v>Director de Mejoramiento de Barrios</v>
          </cell>
          <cell r="K40" t="str">
            <v>CatastróficoMedia</v>
          </cell>
          <cell r="L40" t="str">
            <v>Extremo</v>
          </cell>
        </row>
        <row r="41">
          <cell r="A41" t="str">
            <v>7. Urbanizaciones y Titulación</v>
          </cell>
          <cell r="B41" t="str">
            <v>Titular predios de estrato 1 y 2 y contribuir al saneamiento del Espacio Público en la Ciudad Bogotá D.C. mediante el acompañamiento técnico, jurídico y social a las familias asentadas en predios públicos o privados, ocupados ilegalmente; así mismo generar y realizar el cierre de proyectos urbanísticos para vivienda VIP, en predios de la CVP, con el fin de lograr la obtención del título de propiedad y concretar la entrega de zonas de cesión obligatorias, cumpliendo los requisitos exigidos en la ley.</v>
          </cell>
          <cell r="C41" t="str">
            <v>Director de Urbanizaciones y Titulación</v>
          </cell>
          <cell r="K41" t="str">
            <v>CatastróficoAlta</v>
          </cell>
          <cell r="L41" t="str">
            <v>Extremo</v>
          </cell>
        </row>
        <row r="42">
          <cell r="A42" t="str">
            <v>7. Urbanizaciones y Titulación (PI 7684)</v>
          </cell>
          <cell r="B42" t="str">
            <v>Realizar el acompañamiento técnico, jurídico y social a las familias asentadas VIS o VIP, con el fin de obtener un título de propiedad registrado y concretar la entrega de zonas de cesión obligatorias; facilitando el acceso a una ciudad legal.</v>
          </cell>
          <cell r="C42" t="str">
            <v>Director de Urbanizaciones y Titulación</v>
          </cell>
          <cell r="K42" t="str">
            <v>CatastróficoMuy Alta</v>
          </cell>
          <cell r="L42" t="str">
            <v>Extremo</v>
          </cell>
        </row>
        <row r="43">
          <cell r="A43" t="str">
            <v>8. Servicio al Ciudadano</v>
          </cell>
          <cell r="B43" t="str">
            <v>Atender, identificar, registrar, informar y direccionar a la ciudadanía sobre los trámites y servicios a los que pueden acceder, en torno a los programas que desarrolla la Caja de la Vivienda Popular, a través de los canales de atención dispuestos por la entidad, con el propósito de medir y evaluar el grado de satisfacción de los usuarios sobre los servicios prestados por la CVP y realizar el seguimiento y control a las PQRSD que ingresan a la entidad.</v>
          </cell>
          <cell r="C43" t="str">
            <v>Director de Gestión Corporativa</v>
          </cell>
        </row>
        <row r="44">
          <cell r="A44" t="str">
            <v>9.Gestión_Administrativa</v>
          </cell>
          <cell r="B44" t="str">
            <v>Administrar de manera eficiente y eficaz la infraestructura física, los bienes y servicios que requieran todos los procesos de la entidad como apoyo a su gestión, garantizando que se encuentren en óptimas condiciones para el cumplimiento y desarrollo de sus funciones.</v>
          </cell>
          <cell r="C44" t="str">
            <v xml:space="preserve">Subdirector Administrativo </v>
          </cell>
        </row>
        <row r="45">
          <cell r="A45" t="str">
            <v>10. Gestión Financiera</v>
          </cell>
          <cell r="B45" t="str">
            <v>Programar, registrar y controlar los recursos financieros de la Entidad, mediante la aplicación de herramientas y procedimientos financieros que permitan garantizar la calidad, confiabilidad, razonabilidad y oportunidad de la gestión presupuestal, tesoral, pagos y contable para el cumplimiento de los objetivos de la Entidad</v>
          </cell>
          <cell r="C45" t="str">
            <v>Subdirector Financiero</v>
          </cell>
        </row>
        <row r="46">
          <cell r="A46" t="str">
            <v>11. Gestión Documental</v>
          </cell>
          <cell r="B46" t="str">
            <v>Garantizar la disponibilidad de la información contenida en los documentos de archivo de las dependencias de la Caja de la Vivienda Popular.</v>
          </cell>
          <cell r="C46" t="str">
            <v xml:space="preserve">Subdirector Administrativo </v>
          </cell>
        </row>
        <row r="47">
          <cell r="A47" t="str">
            <v>12. Gestión del Talento Humano</v>
          </cell>
          <cell r="B47" t="str">
            <v>Gestionar, administrar y realizar planes, programas y acciones para el desarrollo del talento humano que fortalezcan sus competencias y el mejoramiento de las condiciones de trabajo, con el propósito de lograr la satisfacción personal y el fortalecimiento institucional para el cumplimiento de la misión y funciones de la Entidad.</v>
          </cell>
          <cell r="C47" t="str">
            <v xml:space="preserve">Subdirector Administrativo </v>
          </cell>
        </row>
        <row r="48">
          <cell r="A48" t="str">
            <v>13. Adquisición de Bienes y Servicios</v>
          </cell>
          <cell r="B48" t="str">
            <v>Coordinar la adquisición de los bienes y servicios necesarios en la Caja de la Vivienda Popular, según la normatividad contractual legal vigente.</v>
          </cell>
          <cell r="C48" t="str">
            <v>Director de Gestión Corporativa</v>
          </cell>
        </row>
        <row r="49">
          <cell r="A49" t="str">
            <v>14. Gestión Tecnología de la Información y Comunicaciones</v>
          </cell>
          <cell r="B49" t="str">
            <v>Generar e implementar soluciones tecnológicas que permitan proveer de forma oportuna, eficiente y transparente, las herramientas de tecnología de la información necesarias para el cumplimiento de los fines de la Cajade la Vivienda Popular , asi como formular lineamientos de estándares y buenas practicas para el manejo de las herramientas tecnologicas y los sistemas de información de la Entidad.</v>
          </cell>
          <cell r="C49" t="str">
            <v>Jefe Oficina de Tecnologías de la Información y las Comunicaciones</v>
          </cell>
        </row>
        <row r="50">
          <cell r="A50" t="str">
            <v>14. Gestión Tecnología de la Información y Comunicaciones (PI 7696)</v>
          </cell>
          <cell r="B50" t="str">
            <v>Fortalecer el modelo de gestión, la infraestructura operacional y los sistemas de información de la Caja de Vivienda Popular.</v>
          </cell>
          <cell r="C50" t="str">
            <v>Jefe Oficina de Tecnologías de la Información y las Comunicaciones</v>
          </cell>
        </row>
        <row r="51">
          <cell r="A51" t="str">
            <v xml:space="preserve">15. Gestión del Control Disciplinario Interno </v>
          </cell>
          <cell r="B51" t="str">
            <v>Adelantar el proceso disciplinario para establecer la responsabilidad disciplinaria de los servidores y ex servidores de la Caja de la Vivienda Popular, originadas en el incumplimiento del ejercicio de sus funciones y deberes, extralimitación en el ejercicio de derechos y prohibiciones, y violación del régimen de inhabilidades, incompatibilidades, impedimentos y conflicto de intereses.</v>
          </cell>
          <cell r="C51" t="str">
            <v xml:space="preserve">Jefe Oficina Control Disciplinario Interno </v>
          </cell>
        </row>
        <row r="52">
          <cell r="A52" t="str">
            <v>16. Evaluación de la Gestión</v>
          </cell>
          <cell r="B52" t="str">
            <v>Medir y evaluar la eficiencia, eficacia y economía de los controles y del Sistema de Control Interno, a través de la aplicación de instrumentos, metodologías de seguimiento y el marco internacional para la práctica profesional de auditoría, con el propósito de contribuir con el mejoramiento continuo y determinar la efectividad de los controles para favorecer la consecución de los objetivos de la entidad, asesorando a la Alta Dirección en la continuidad de la gestión y recomendar las mejoras pertinentes al sistema.</v>
          </cell>
          <cell r="C52" t="str">
            <v xml:space="preserve">Asesor de Control Interno </v>
          </cell>
        </row>
      </sheetData>
      <sheetData sheetId="8">
        <row r="50">
          <cell r="C50" t="str">
            <v>Asignado</v>
          </cell>
          <cell r="D50">
            <v>15</v>
          </cell>
        </row>
        <row r="51">
          <cell r="D51">
            <v>0</v>
          </cell>
        </row>
        <row r="52">
          <cell r="C52" t="str">
            <v>Adecuado</v>
          </cell>
          <cell r="D52">
            <v>15</v>
          </cell>
        </row>
        <row r="53">
          <cell r="D53">
            <v>0</v>
          </cell>
        </row>
        <row r="54">
          <cell r="C54" t="str">
            <v>Oportuna</v>
          </cell>
          <cell r="D54">
            <v>15</v>
          </cell>
        </row>
        <row r="55">
          <cell r="D55">
            <v>0</v>
          </cell>
        </row>
        <row r="56">
          <cell r="C56" t="str">
            <v>Prevenir</v>
          </cell>
          <cell r="D56">
            <v>15</v>
          </cell>
        </row>
        <row r="57">
          <cell r="C57" t="str">
            <v>Detectar</v>
          </cell>
          <cell r="D57">
            <v>10</v>
          </cell>
        </row>
        <row r="58">
          <cell r="D58">
            <v>0</v>
          </cell>
        </row>
        <row r="59">
          <cell r="C59" t="str">
            <v>Confiable</v>
          </cell>
          <cell r="D59">
            <v>15</v>
          </cell>
        </row>
        <row r="60">
          <cell r="D60">
            <v>0</v>
          </cell>
        </row>
        <row r="61">
          <cell r="C61" t="str">
            <v>Se investigan y resuelven oportunamente</v>
          </cell>
          <cell r="D61">
            <v>15</v>
          </cell>
        </row>
        <row r="62">
          <cell r="D62">
            <v>0</v>
          </cell>
        </row>
        <row r="63">
          <cell r="C63" t="str">
            <v>Completa</v>
          </cell>
          <cell r="D63">
            <v>10</v>
          </cell>
        </row>
        <row r="64">
          <cell r="C64" t="str">
            <v>Incompleta</v>
          </cell>
          <cell r="D64">
            <v>5</v>
          </cell>
        </row>
        <row r="65">
          <cell r="D65">
            <v>0</v>
          </cell>
        </row>
      </sheetData>
      <sheetData sheetId="9"/>
      <sheetData sheetId="10"/>
    </sheetDataSet>
  </externalBook>
</externalLink>
</file>

<file path=xl/externalLinks/externalLink13.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PORTADA"/>
      <sheetName val="Instructivo"/>
      <sheetName val="208-PLA-Ft-78 Mapa Gestión"/>
      <sheetName val="Tabla Valoración controles"/>
      <sheetName val="Tabla probabilidad"/>
      <sheetName val="Tabla Impacto"/>
      <sheetName val="CONTROL DE CAMBIOS"/>
      <sheetName val="FORMULAS"/>
      <sheetName val="CONTROLES"/>
      <sheetName val="Opciones Tratamiento"/>
      <sheetName val="Hoja1"/>
    </sheetNames>
    <sheetDataSet>
      <sheetData sheetId="0" refreshError="1"/>
      <sheetData sheetId="1" refreshError="1"/>
      <sheetData sheetId="2" refreshError="1">
        <row r="11">
          <cell r="J11">
            <v>90</v>
          </cell>
        </row>
        <row r="220">
          <cell r="U220" t="str">
            <v>Tipo Control</v>
          </cell>
        </row>
        <row r="221">
          <cell r="L221">
            <v>0.6</v>
          </cell>
          <cell r="O221">
            <v>0.4</v>
          </cell>
          <cell r="U221" t="str">
            <v>Detectivo</v>
          </cell>
        </row>
        <row r="222">
          <cell r="U222" t="str">
            <v>Tipo Control</v>
          </cell>
        </row>
        <row r="223">
          <cell r="U223" t="str">
            <v>Tipo Control</v>
          </cell>
        </row>
        <row r="224">
          <cell r="U224" t="str">
            <v>Tipo Control</v>
          </cell>
        </row>
        <row r="225">
          <cell r="U225" t="str">
            <v>Tipo Control</v>
          </cell>
        </row>
        <row r="226">
          <cell r="U226" t="str">
            <v>Tipo Control</v>
          </cell>
        </row>
        <row r="227">
          <cell r="L227">
            <v>0.6</v>
          </cell>
          <cell r="O227">
            <v>0.6</v>
          </cell>
          <cell r="U227" t="str">
            <v>Detectivo</v>
          </cell>
        </row>
        <row r="228">
          <cell r="U228" t="str">
            <v>Detectivo</v>
          </cell>
        </row>
        <row r="229">
          <cell r="U229" t="str">
            <v>Tipo Control</v>
          </cell>
        </row>
        <row r="230">
          <cell r="U230" t="str">
            <v>Tipo Control</v>
          </cell>
        </row>
        <row r="231">
          <cell r="U231" t="str">
            <v>Tipo Control</v>
          </cell>
        </row>
        <row r="232">
          <cell r="U232" t="str">
            <v>Tipo Control</v>
          </cell>
        </row>
        <row r="233">
          <cell r="L233">
            <v>0.6</v>
          </cell>
          <cell r="O233">
            <v>0.6</v>
          </cell>
          <cell r="U233" t="str">
            <v>Detectivo</v>
          </cell>
        </row>
        <row r="234">
          <cell r="U234" t="str">
            <v>Tipo Control</v>
          </cell>
        </row>
        <row r="235">
          <cell r="U235" t="str">
            <v>Tipo Control</v>
          </cell>
        </row>
        <row r="236">
          <cell r="U236" t="str">
            <v>Tipo Control</v>
          </cell>
        </row>
        <row r="237">
          <cell r="U237" t="str">
            <v>Tipo Control</v>
          </cell>
        </row>
      </sheetData>
      <sheetData sheetId="3" refreshError="1">
        <row r="4">
          <cell r="D4" t="str">
            <v>Preventivo</v>
          </cell>
          <cell r="F4">
            <v>0.25</v>
          </cell>
        </row>
        <row r="5">
          <cell r="D5" t="str">
            <v>Detectivo</v>
          </cell>
          <cell r="F5">
            <v>0.15</v>
          </cell>
        </row>
        <row r="6">
          <cell r="F6">
            <v>0.1</v>
          </cell>
        </row>
        <row r="7">
          <cell r="D7" t="str">
            <v>Automático</v>
          </cell>
          <cell r="F7">
            <v>0.25</v>
          </cell>
        </row>
        <row r="8">
          <cell r="F8">
            <v>0.15</v>
          </cell>
        </row>
        <row r="9">
          <cell r="D9" t="str">
            <v>Documentado</v>
          </cell>
        </row>
        <row r="13">
          <cell r="D13" t="str">
            <v>Con Registro</v>
          </cell>
        </row>
      </sheetData>
      <sheetData sheetId="4" refreshError="1"/>
      <sheetData sheetId="5" refreshError="1"/>
      <sheetData sheetId="6" refreshError="1"/>
      <sheetData sheetId="7" refreshError="1">
        <row r="1">
          <cell r="I1" t="str">
            <v>ZONA</v>
          </cell>
          <cell r="J1" t="str">
            <v>%</v>
          </cell>
        </row>
        <row r="2">
          <cell r="I2" t="str">
            <v>Leve</v>
          </cell>
          <cell r="J2">
            <v>0.2</v>
          </cell>
        </row>
        <row r="3">
          <cell r="I3" t="str">
            <v>Menor</v>
          </cell>
          <cell r="J3">
            <v>0.4</v>
          </cell>
        </row>
        <row r="4">
          <cell r="I4" t="str">
            <v>Moderado</v>
          </cell>
          <cell r="J4">
            <v>0.6</v>
          </cell>
        </row>
        <row r="5">
          <cell r="I5" t="str">
            <v>Mayor</v>
          </cell>
          <cell r="J5">
            <v>0.8</v>
          </cell>
        </row>
        <row r="6">
          <cell r="I6" t="str">
            <v>Catastrófico</v>
          </cell>
          <cell r="J6">
            <v>1</v>
          </cell>
        </row>
        <row r="8">
          <cell r="A8" t="str">
            <v>Probabilidad</v>
          </cell>
        </row>
        <row r="10">
          <cell r="A10" t="str">
            <v>Tipo Control</v>
          </cell>
        </row>
        <row r="17">
          <cell r="K17" t="str">
            <v>CONCATE</v>
          </cell>
          <cell r="L17" t="str">
            <v>EVALUCIÓN</v>
          </cell>
        </row>
        <row r="18">
          <cell r="K18" t="str">
            <v>LeveMuy Baja</v>
          </cell>
          <cell r="L18" t="str">
            <v>Bajo</v>
          </cell>
        </row>
        <row r="19">
          <cell r="K19" t="str">
            <v>LeveBaja</v>
          </cell>
          <cell r="L19" t="str">
            <v>Bajo</v>
          </cell>
        </row>
        <row r="20">
          <cell r="K20" t="str">
            <v>LeveMedia</v>
          </cell>
          <cell r="L20" t="str">
            <v>Moderado</v>
          </cell>
        </row>
        <row r="21">
          <cell r="K21" t="str">
            <v>LeveAlta</v>
          </cell>
          <cell r="L21" t="str">
            <v>Moderado</v>
          </cell>
        </row>
        <row r="22">
          <cell r="K22" t="str">
            <v>LeveMuy Alta</v>
          </cell>
          <cell r="L22" t="str">
            <v>Alto</v>
          </cell>
        </row>
        <row r="23">
          <cell r="K23" t="str">
            <v>MenorMuy Baja</v>
          </cell>
          <cell r="L23" t="str">
            <v>Bajo</v>
          </cell>
        </row>
        <row r="24">
          <cell r="K24" t="str">
            <v>MenorBaja</v>
          </cell>
          <cell r="L24" t="str">
            <v>Moderado</v>
          </cell>
        </row>
        <row r="25">
          <cell r="K25" t="str">
            <v>MenorMedia</v>
          </cell>
          <cell r="L25" t="str">
            <v>Moderado</v>
          </cell>
        </row>
        <row r="26">
          <cell r="K26" t="str">
            <v>MenorAlta</v>
          </cell>
          <cell r="L26" t="str">
            <v>Moderado</v>
          </cell>
        </row>
        <row r="27">
          <cell r="K27" t="str">
            <v>MenorMuy Alta</v>
          </cell>
          <cell r="L27" t="str">
            <v>Alto</v>
          </cell>
        </row>
        <row r="28">
          <cell r="K28" t="str">
            <v>ModeradoMuy Baja</v>
          </cell>
          <cell r="L28" t="str">
            <v>Moderado</v>
          </cell>
        </row>
        <row r="29">
          <cell r="K29" t="str">
            <v>ModeradoBaja</v>
          </cell>
          <cell r="L29" t="str">
            <v>Moderado</v>
          </cell>
        </row>
        <row r="30">
          <cell r="A30" t="str">
            <v xml:space="preserve">SELECCIONE EL NOMBRE PROCESO </v>
          </cell>
          <cell r="B30" t="str">
            <v>OBJETIVO PROCESO</v>
          </cell>
          <cell r="C30" t="str">
            <v>RESPONSABLE</v>
          </cell>
          <cell r="K30" t="str">
            <v>ModeradoMedia</v>
          </cell>
          <cell r="L30" t="str">
            <v>Moderado</v>
          </cell>
        </row>
        <row r="31">
          <cell r="A31" t="str">
            <v>1. Gestión Estratégica</v>
          </cell>
          <cell r="B31" t="str">
            <v>Definir el marco estratégico y orientar la gestión de la Caja de la Vivienda Popular, con el fin de asegurar el cumplimiento de la misionalidad y de los objetivos establecidos en el Plan de Desarrollo Distrital, mediante la formulación y aplicación de lineamientos y metodologías que permitan articular y desarrollar los procesos de planeación, ejecución, seguimiento y control; para la mejora continua, la transparencia y democratización de la información pública,  la participación incidente de la ciudadanía, y la satisfacción de las necesidades y demandas de los grupos de valor.</v>
          </cell>
          <cell r="C31" t="str">
            <v xml:space="preserve">Jefe Oficina Asesora de Planeación </v>
          </cell>
          <cell r="K31" t="str">
            <v>ModeradoAlta</v>
          </cell>
          <cell r="L31" t="str">
            <v>Alto</v>
          </cell>
        </row>
        <row r="32">
          <cell r="A32" t="str">
            <v>1. Gestión Estratégica (PI 7696)</v>
          </cell>
          <cell r="B32" t="str">
            <v>Fortalecer el modelo de gestión, la infraestructura operacional y los sistemas de información de la Caja de Vivienda Popular.</v>
          </cell>
          <cell r="C32" t="str">
            <v xml:space="preserve">Jefe Oficina Asesora de Planeación </v>
          </cell>
          <cell r="K32" t="str">
            <v>ModeradoMuy Alta</v>
          </cell>
          <cell r="L32" t="str">
            <v>Alto</v>
          </cell>
        </row>
        <row r="33">
          <cell r="A33" t="str">
            <v>2. Gestión de Comunicaciones</v>
          </cell>
          <cell r="B33" t="str">
            <v>Atender las solicitudes de comunicación de los diferentes programas misionales y demás áreas de la CVP, mediante la divulgación oportuna de la información, actividades, proyectos y la gestión institucional que impacta al público interno y externo, con el propósito de mantener una adecuada comunicación organizacional que facilite el desarrollo de los procesos, las relaciones interpersonales, en aras de promover la transparencia, la participación ciudadana y la responsabilidad social.</v>
          </cell>
          <cell r="C33" t="str">
            <v xml:space="preserve">Jefe Oficina Asesora de Comunicaciones </v>
          </cell>
          <cell r="K33" t="str">
            <v>MayorMuy Baja</v>
          </cell>
          <cell r="L33" t="str">
            <v>Alto</v>
          </cell>
        </row>
        <row r="34">
          <cell r="A34" t="str">
            <v>3. Prevención del Daño Antijurídico y Representación Judicial</v>
          </cell>
          <cell r="B34" t="str">
            <v>Prevenir y controlar la comisión de acciones u omisiones que puedan dar lugar a daños antijurídicos a través del análisis histórico de la información, la generación e implementación de controles y la ejecución del respectivo seguimiento, con el propósito de defender los intereses de la CVP.</v>
          </cell>
          <cell r="C34" t="str">
            <v xml:space="preserve">Director Jurídico </v>
          </cell>
          <cell r="K34" t="str">
            <v>MayorBaja</v>
          </cell>
          <cell r="L34" t="str">
            <v>Alto</v>
          </cell>
        </row>
        <row r="35">
          <cell r="A35" t="str">
            <v>4. Reasentamientos</v>
          </cell>
          <cell r="B35" t="str">
            <v>Reasentar hogares estratos 1 y 2 que se encuentran ubicados en zonas de alto riesgo no mitigable, recomendadas por el IDIGER y/o los ordenados mediante sentencias judiciales o actos administrativos y adquirir los predios y/o mejoras de acuerdo con la normatividad vigente.</v>
          </cell>
          <cell r="C35" t="str">
            <v>Director de Reasentamientos</v>
          </cell>
          <cell r="K35" t="str">
            <v>MayorMedia</v>
          </cell>
          <cell r="L35" t="str">
            <v>Alto</v>
          </cell>
        </row>
        <row r="36">
          <cell r="A36" t="str">
            <v>4. Reasentamientos (PI 7698)</v>
          </cell>
          <cell r="B36" t="str">
            <v>Disminuir el número de hogares que habitan en predios localizados en zonas de Alto Riesgo no mitigable o los ordenados mediante sentencias judiciales o actos administrativos.</v>
          </cell>
          <cell r="C36" t="str">
            <v>Director de Reasentamientos</v>
          </cell>
          <cell r="K36" t="str">
            <v>MayorAlta</v>
          </cell>
          <cell r="L36" t="str">
            <v>Alto</v>
          </cell>
        </row>
        <row r="37">
          <cell r="A37" t="str">
            <v>5. Mejoramiento de Vivienda</v>
          </cell>
          <cell r="B37" t="str">
            <v>Ejecutar la política pública de mejoramiento de vivienda aplicando los instrumentos establecidos por la Secretaría Distrital del Hábitat, a través de la prestación de asistencia técnica, social, financiera y jurídica, para el reconocimiento de viviendas en los barrios que hayan sido legalizadas urbanísticamente y/o para el mejoramiento de las condiciones constructivas y/o de habitabilidad de estas viviendas</v>
          </cell>
          <cell r="C37" t="str">
            <v>Director de Mejoramiento de Vivienda</v>
          </cell>
          <cell r="K37" t="str">
            <v>MayorMuy Alta</v>
          </cell>
          <cell r="L37" t="str">
            <v>Alto</v>
          </cell>
        </row>
        <row r="38">
          <cell r="A38" t="str">
            <v>5. Mejoramiento de Vivienda (PI 7680)</v>
          </cell>
          <cell r="B38" t="str">
            <v>Implementar un instrumento de política pública distrital de mejoramiento y construcción de vivienda denominado Plan Terrazas.</v>
          </cell>
          <cell r="C38" t="str">
            <v>Director de Mejoramiento de Vivienda</v>
          </cell>
          <cell r="K38" t="str">
            <v>CatastróficoMuy Baja</v>
          </cell>
          <cell r="L38" t="str">
            <v>Extremo</v>
          </cell>
        </row>
        <row r="39">
          <cell r="A39" t="str">
            <v xml:space="preserve">6. Mejoramiento de Barrios </v>
          </cell>
          <cell r="B39" t="str">
            <v>Ejecutar las intervenciones de espacio público priorizadas por la Secretaria Distrital del Hábitat de barrios legalizados en UPZ de mejoramiento integral con los recursos asignados, a través de la planificación, formulación, ejecución, liquidación y estabilidad y sostenibilidad de las obras, para contribuir al Programa de Mejoramiento Integral de Barrios.</v>
          </cell>
          <cell r="C39" t="str">
            <v>Director de Mejoramiento de Barrios</v>
          </cell>
          <cell r="K39" t="str">
            <v>CatastróficoBaja</v>
          </cell>
          <cell r="L39" t="str">
            <v>Extremo</v>
          </cell>
        </row>
        <row r="40">
          <cell r="A40" t="str">
            <v>6. Mejoramiento de Barrios  (PI 7703)</v>
          </cell>
          <cell r="B40" t="str">
            <v>Realizar mejoramiento integral de espacio público en ocho (8) territorios priorizados.</v>
          </cell>
          <cell r="C40" t="str">
            <v>Director de Mejoramiento de Barrios</v>
          </cell>
          <cell r="K40" t="str">
            <v>CatastróficoMedia</v>
          </cell>
          <cell r="L40" t="str">
            <v>Extremo</v>
          </cell>
        </row>
        <row r="41">
          <cell r="A41" t="str">
            <v>7. Urbanizaciones y Titulación</v>
          </cell>
          <cell r="B41" t="str">
            <v>Titular predios de estrato 1 y 2 y contribuir al saneamiento del Espacio Público en la Ciudad Bogotá D.C. mediante el acompañamiento técnico, jurídico y social a las familias asentadas en predios públicos o privados, ocupados ilegalmente; así mismo generar y realizar el cierre de proyectos urbanísticos para vivienda VIP, en 
predios de la CVP, con el fin de lograr la obtención del título de propiedad y concretar la entrega de zonas de cesión obligatorias, cumpliendo los requisitos exigidos en la ley.</v>
          </cell>
          <cell r="C41" t="str">
            <v>Director de Urbanizaciones y Titulación</v>
          </cell>
          <cell r="K41" t="str">
            <v>CatastróficoAlta</v>
          </cell>
          <cell r="L41" t="str">
            <v>Extremo</v>
          </cell>
        </row>
        <row r="42">
          <cell r="A42" t="str">
            <v>7. Urbanizaciones y Titulación (PI 7684)</v>
          </cell>
          <cell r="B42" t="str">
            <v>Realizar el acompañamiento técnico, jurídico y social a las familias asentadas VIS o VIP, con el fin de obtener un título de propiedad registrado y concretar la entrega de zonas de cesión obligatorias; facilitando el acceso a una ciudad legal.</v>
          </cell>
          <cell r="C42" t="str">
            <v>Director de Urbanizaciones y Titulación</v>
          </cell>
          <cell r="K42" t="str">
            <v>CatastróficoMuy Alta</v>
          </cell>
          <cell r="L42" t="str">
            <v>Extremo</v>
          </cell>
        </row>
        <row r="43">
          <cell r="A43" t="str">
            <v>8. Servicio al Ciudadano</v>
          </cell>
          <cell r="B43" t="str">
            <v>Atender, identificar, registrar, orientar, informar y direccionar a la ciudadanía sobre los trámites y servicios a los que pueden acceder, entorno a los programas de Titulación de Predios, Mejoramiento de Vivienda, Mejoramiento de Barrios y Reasentamientos Humanos que desarrolla la Caja de la Vivienda Popular (CVP) con el propósito de elevar la calidad de vida de la población de estratos 1 y 2 que habita en barrios de origen informal o en zonas de riesgo, a través de los canales de atención dispuestos por la entidad.</v>
          </cell>
          <cell r="C43" t="str">
            <v>Director de Gestión Corporativa</v>
          </cell>
        </row>
        <row r="44">
          <cell r="A44" t="str">
            <v>9.Gestión_Administrativa</v>
          </cell>
          <cell r="B44" t="str">
            <v>Administrar de manera eficiente y eficaz la infraestructura física, los bienes y servicios que requieran todos los procesos de la entidad como apoyo a su gestión, garantizando que se encuentren en óptimas condiciones para el cumplimiento y desarrollo de sus funciones.</v>
          </cell>
          <cell r="C44" t="str">
            <v xml:space="preserve">Subdirector Administrativo </v>
          </cell>
        </row>
        <row r="45">
          <cell r="A45" t="str">
            <v>10. Gestión Financiera</v>
          </cell>
          <cell r="B45" t="str">
            <v>Programar, registrar y controlar los recursos financieros de la Entidad, mediante la aplicación de herramientas y procedimientos financieros que permitan garantizar la calidad, confiabilidad, razonabilidad y oportunidad de la gestión presupuestal, tesoral, pagos y contable  para el cumplimiento de los objetivos de la Entidad</v>
          </cell>
          <cell r="C45" t="str">
            <v>Subdirector Financiero</v>
          </cell>
        </row>
        <row r="46">
          <cell r="A46" t="str">
            <v>11. Gestión Documental</v>
          </cell>
          <cell r="B46" t="str">
            <v>Garantizar la disponibilidad de la información contenida en los documentos de archivo de las dependencias de la Caja de la Vivienda Popular.</v>
          </cell>
          <cell r="C46" t="str">
            <v xml:space="preserve">Subdirector Administrativo </v>
          </cell>
        </row>
        <row r="47">
          <cell r="A47" t="str">
            <v>12. Gestión del Talento Humano</v>
          </cell>
          <cell r="B47" t="str">
            <v>Gestionar, administrar y realizar planes, programas y acciones para el desarrollo del talento humano que fortalezcan sus competencias y el mejoramiento de las condiciones de trabajo, con el propósito de lograr  la satisfacción personal y el fortalecimiento institucional para el cumplimiento de la misión y funciones de la Entidad.</v>
          </cell>
          <cell r="C47" t="str">
            <v xml:space="preserve">Subdirector Administrativo </v>
          </cell>
        </row>
        <row r="48">
          <cell r="A48" t="str">
            <v>13. Adquisición de Bienes y Servicios</v>
          </cell>
          <cell r="B48" t="str">
            <v xml:space="preserve">Coordinar la adquisición de los bienes y servicios de la Caja de la Vivienda Popular, según la normatividad legal vigente en los temas referentes a contratación estatal, atendiendo principios de transparencia, economía y responsabilidad, con el fin de lograr una entera satisfacción de las necesidades de funcionamiento y operatividad de la entidad que coadyuven al desarollo de la misionalidad de la misma. </v>
          </cell>
          <cell r="C48" t="str">
            <v>Director de Gestión Corporativa</v>
          </cell>
        </row>
        <row r="49">
          <cell r="A49" t="str">
            <v>14. Gestión Tecnología de la Información y Comunicaciones</v>
          </cell>
          <cell r="B49" t="str">
            <v>Generar e implementar soluciones tecnológicas que permitan proveer de forma oportuna, eficiente y transparente, las herramientas de tecnologia de la  información necesarias para el cumplimiento de los fines de la Caja de la Vivienda Popular , asi como formular lineamientos de estándares y buenas practicas para el manejo de las herramientas tecnologicas y los sistemas de información de la Entidad.</v>
          </cell>
          <cell r="C49" t="str">
            <v>Jefe Oficina de Tecnologías de la Información y las Comunicaciones</v>
          </cell>
        </row>
        <row r="50">
          <cell r="A50" t="str">
            <v>14. Gestión Tecnología de la Información y Comunicaciones (PI 7696)</v>
          </cell>
          <cell r="B50" t="str">
            <v>Fortalecer el modelo de gestión, la infraestructura operacional y los sistemas de información de la Caja de Vivienda Popular.</v>
          </cell>
          <cell r="C50" t="str">
            <v>Jefe Oficina de Tecnologías de la Información y las Comunicaciones</v>
          </cell>
        </row>
        <row r="51">
          <cell r="A51" t="str">
            <v xml:space="preserve">15. Gestión del Control Disciplinario Interno </v>
          </cell>
          <cell r="B51" t="str">
            <v xml:space="preserve">Adelantar los trámites tendientes a establecer la responsabilidad disciplinaria de los servidores y exservidores de la Caja de la Vivienda Popular, originadas en el incumplimiento del ejercicio de sus funciones. Igualmente, implementar estrategias de prevención y sensibilización relacionadas con asuntos disciplinarios, con el fin de reestablecer el ordenamiento jurídico y garantizar el cumplimiento de la normatividad vigente por parte de los funcionarios de la entidad. </v>
          </cell>
          <cell r="C51" t="str">
            <v>Director de Gestión Corporativa</v>
          </cell>
        </row>
        <row r="52">
          <cell r="A52" t="str">
            <v>16. Evaluación de la Gestión</v>
          </cell>
          <cell r="B52" t="str">
            <v>Medir y evaluar la eficiencia, eficacia y economía de los controles y del Sistema de Control Interno, a través de la aplicación de instrumentos, metodologías de seguimiento y el marco internacional para la práctica profesional de auditoría, con el propósito de contribuir con el mejoramiento continuo y determinar la efectividad de los controles para favorecer la consecución de los objetivos de la entidad, asesorando a la Alta Dirección en la continuidad de la gestión y recomendar las mejoras pertinentes al sistema.</v>
          </cell>
          <cell r="C52" t="str">
            <v xml:space="preserve">Asesor de Control Interno </v>
          </cell>
        </row>
      </sheetData>
      <sheetData sheetId="8" refreshError="1">
        <row r="50">
          <cell r="C50" t="str">
            <v>Asignado</v>
          </cell>
          <cell r="D50">
            <v>15</v>
          </cell>
        </row>
        <row r="51">
          <cell r="D51">
            <v>0</v>
          </cell>
        </row>
        <row r="52">
          <cell r="C52" t="str">
            <v>Adecuado</v>
          </cell>
          <cell r="D52">
            <v>15</v>
          </cell>
        </row>
        <row r="53">
          <cell r="D53">
            <v>0</v>
          </cell>
        </row>
        <row r="54">
          <cell r="C54" t="str">
            <v>Oportuna</v>
          </cell>
          <cell r="D54">
            <v>15</v>
          </cell>
          <cell r="F54" t="str">
            <v>Preventivo</v>
          </cell>
          <cell r="G54" t="str">
            <v>Prevenir</v>
          </cell>
        </row>
        <row r="55">
          <cell r="D55">
            <v>0</v>
          </cell>
          <cell r="G55" t="str">
            <v>Detectar</v>
          </cell>
        </row>
        <row r="56">
          <cell r="C56" t="str">
            <v>Prevenir</v>
          </cell>
          <cell r="D56">
            <v>15</v>
          </cell>
        </row>
        <row r="57">
          <cell r="C57" t="str">
            <v>Detectar</v>
          </cell>
          <cell r="D57">
            <v>10</v>
          </cell>
        </row>
        <row r="58">
          <cell r="D58">
            <v>0</v>
          </cell>
        </row>
        <row r="59">
          <cell r="C59" t="str">
            <v>Confiable</v>
          </cell>
          <cell r="D59">
            <v>15</v>
          </cell>
        </row>
        <row r="60">
          <cell r="D60">
            <v>0</v>
          </cell>
        </row>
        <row r="61">
          <cell r="C61" t="str">
            <v>Se investigan y resuelven oportunamente</v>
          </cell>
          <cell r="D61">
            <v>15</v>
          </cell>
        </row>
        <row r="62">
          <cell r="D62">
            <v>0</v>
          </cell>
        </row>
        <row r="63">
          <cell r="C63" t="str">
            <v>Completa</v>
          </cell>
          <cell r="D63">
            <v>10</v>
          </cell>
        </row>
        <row r="64">
          <cell r="C64" t="str">
            <v>Incompleta</v>
          </cell>
          <cell r="D64">
            <v>5</v>
          </cell>
        </row>
        <row r="65">
          <cell r="D65">
            <v>0</v>
          </cell>
        </row>
      </sheetData>
      <sheetData sheetId="9" refreshError="1"/>
      <sheetData sheetId="10" refreshError="1"/>
    </sheetDataSet>
  </externalBook>
</externalLink>
</file>

<file path=xl/externalLinks/externalLink14.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xxl21:alternateUrls>
      <xxl21:absoluteUrl r:id="rId2"/>
    </xxl21:alternateUrls>
    <sheetNames>
      <sheetName val="PORTADA"/>
      <sheetName val="Instructivo"/>
      <sheetName val="208-PLA-Ft-78 Mapa Gestión"/>
      <sheetName val="Tabla Valoración controles"/>
      <sheetName val="Tabla probabilidad"/>
      <sheetName val="Tabla Impacto"/>
      <sheetName val="CONTROL DE CAMBIOS"/>
      <sheetName val="FORMULAS"/>
      <sheetName val="CONTROLES"/>
      <sheetName val="Opciones Tratamiento"/>
      <sheetName val="Hoja1"/>
    </sheetNames>
    <sheetDataSet>
      <sheetData sheetId="0" refreshError="1"/>
      <sheetData sheetId="1" refreshError="1"/>
      <sheetData sheetId="2"/>
      <sheetData sheetId="3">
        <row r="4">
          <cell r="D4" t="str">
            <v>Preventivo</v>
          </cell>
          <cell r="F4">
            <v>0.25</v>
          </cell>
        </row>
        <row r="5">
          <cell r="D5" t="str">
            <v>Detectivo</v>
          </cell>
          <cell r="F5">
            <v>0.15</v>
          </cell>
        </row>
        <row r="6">
          <cell r="F6">
            <v>0.1</v>
          </cell>
        </row>
        <row r="7">
          <cell r="D7" t="str">
            <v>Automático</v>
          </cell>
          <cell r="F7">
            <v>0.25</v>
          </cell>
        </row>
        <row r="8">
          <cell r="F8">
            <v>0.15</v>
          </cell>
        </row>
        <row r="9">
          <cell r="D9" t="str">
            <v>Documentado</v>
          </cell>
        </row>
        <row r="13">
          <cell r="D13" t="str">
            <v>Con Registro</v>
          </cell>
        </row>
      </sheetData>
      <sheetData sheetId="4" refreshError="1"/>
      <sheetData sheetId="5" refreshError="1"/>
      <sheetData sheetId="6" refreshError="1"/>
      <sheetData sheetId="7">
        <row r="2">
          <cell r="M2">
            <v>2</v>
          </cell>
          <cell r="N2">
            <v>0.2</v>
          </cell>
        </row>
        <row r="3">
          <cell r="M3">
            <v>24</v>
          </cell>
          <cell r="N3">
            <v>0.4</v>
          </cell>
        </row>
        <row r="4">
          <cell r="M4">
            <v>500</v>
          </cell>
          <cell r="N4">
            <v>0.6</v>
          </cell>
        </row>
        <row r="5">
          <cell r="M5">
            <v>5000</v>
          </cell>
          <cell r="N5">
            <v>0.8</v>
          </cell>
        </row>
        <row r="6">
          <cell r="N6">
            <v>1</v>
          </cell>
        </row>
        <row r="10">
          <cell r="A10" t="str">
            <v>Tipo Control</v>
          </cell>
        </row>
        <row r="30">
          <cell r="A30" t="str">
            <v xml:space="preserve">SELECCIONE EL NOMBRE PROCESO </v>
          </cell>
          <cell r="B30" t="str">
            <v>OBJETIVO PROCESO</v>
          </cell>
          <cell r="C30" t="str">
            <v>RESPONSABLE</v>
          </cell>
        </row>
        <row r="31">
          <cell r="A31" t="str">
            <v>1. Gestión Estratégica</v>
          </cell>
          <cell r="B31" t="str">
            <v>Definir el marco estratégico y orientar la gestión de la Caja de la Vivienda Popular, con el fin de asegurar el cumplimiento de la misionalidad y de los objetivos establecidos en el Plan de Desarrollo Distrital, mediante la formulación y aplicación de lineamientos y metodologías que permitan articular y desarrollar los procesos de planeación, ejecución, seguimiento y control; para la mejora continua, la transparencia y democratización de la información pública,  la participación incidente de la ciudadanía, y la satisfacción de las necesidades y demandas de los grupos de valor.</v>
          </cell>
          <cell r="C31" t="str">
            <v xml:space="preserve">Jefe Oficina Asesora de Planeación </v>
          </cell>
        </row>
        <row r="32">
          <cell r="A32" t="str">
            <v>1. Gestión Estratégica (PI 7696)</v>
          </cell>
          <cell r="B32" t="str">
            <v>Fortalecer el modelo de gestión, la infraestructura operacional y los sistemas de información de la Caja de Vivienda Popular.</v>
          </cell>
          <cell r="C32" t="str">
            <v xml:space="preserve">Jefe Oficina Asesora de Planeación </v>
          </cell>
        </row>
        <row r="33">
          <cell r="A33" t="str">
            <v>2. Gestión de Comunicaciones</v>
          </cell>
          <cell r="B33" t="str">
            <v>Atender las solicitudes de comunicación de los diferentes programas misionales y demás áreas de la CVP, mediante la divulgación oportuna de la información, actividades, proyectos y la gestión institucional que impacta al público interno y externo, con el propósito de mantener una adecuada comunicación organizacional que facilite el desarrollo de los procesos, las relaciones interpersonales, en aras de promover la transparencia, la participación ciudadana y la responsabilidad social.</v>
          </cell>
          <cell r="C33" t="str">
            <v xml:space="preserve">Jefe Oficina Asesora de Comunicaciones </v>
          </cell>
        </row>
        <row r="34">
          <cell r="A34" t="str">
            <v>3. Prevención del Daño Antijurídico y Representación Judicial</v>
          </cell>
          <cell r="B34" t="str">
            <v>Prevenir y controlar la comisión de acciones u omisiones que puedan dar lugar a daños antijurídicos a través del análisis histórico de la información, la generación e implementación de controles y la ejecución del respectivo seguimiento, con el propósito de defender los intereses de la CVP.</v>
          </cell>
          <cell r="C34" t="str">
            <v xml:space="preserve">Director Jurídico </v>
          </cell>
        </row>
        <row r="35">
          <cell r="A35" t="str">
            <v>4. Reasentamientos</v>
          </cell>
          <cell r="B35" t="str">
            <v>Reasentar hogares estratos 1 y 2 que se encuentran ubicados en zonas de alto riesgo no mitigable, recomendadas por el IDIGER y/o los ordenados mediante sentencias judiciales o actos administrativos y adquirir los predios y/o mejoras de acuerdo con la normatividad vigente.</v>
          </cell>
          <cell r="C35" t="str">
            <v>Director de Reasentamientos</v>
          </cell>
        </row>
        <row r="36">
          <cell r="A36" t="str">
            <v>4. Reasentamientos (PI 7698)</v>
          </cell>
          <cell r="B36" t="str">
            <v>Disminuir el número de hogares que habitan en predios localizados en zonas de Alto Riesgo no mitigable o los ordenados mediante sentencias judiciales o actos administrativos.</v>
          </cell>
          <cell r="C36" t="str">
            <v>Director de Reasentamientos</v>
          </cell>
        </row>
        <row r="37">
          <cell r="A37" t="str">
            <v>5. Mejoramiento de Vivienda</v>
          </cell>
          <cell r="B37" t="str">
            <v>Ejecutar la política pública de mejoramiento de vivienda aplicando los instrumentos establecidos por la Secretaría Distrital del Hábitat, a través de la prestación de asistencia técnica, social, financiera y jurídica, para el reconocimiento de viviendas en los barrios que hayan sido legalizadas urbanísticamente y/o para el mejoramiento de las condiciones constructivas y/o de habitabilidad de estas viviendas</v>
          </cell>
          <cell r="C37" t="str">
            <v>Director de Mejoramiento de Vivienda</v>
          </cell>
        </row>
        <row r="38">
          <cell r="A38" t="str">
            <v>5. Mejoramiento de Vivienda (PI 7680)</v>
          </cell>
          <cell r="B38" t="str">
            <v>Implementar un instrumento de política pública distrital de mejoramiento y construcción de vivienda denominado Plan Terrazas.</v>
          </cell>
          <cell r="C38" t="str">
            <v>Director de Mejoramiento de Vivienda</v>
          </cell>
        </row>
        <row r="39">
          <cell r="A39" t="str">
            <v xml:space="preserve">6. Mejoramiento de Barrios </v>
          </cell>
          <cell r="B39" t="str">
            <v>Ejecutar las intervenciones de espacio público priorizadas por la Secretaria Distrital del Hábitat de barrios legalizados en UPZ de mejoramiento integral con los recursos asignados, a través de la planificación, formulación, ejecución, liquidación y estabilidad y sostenibilidad de las obras, para contribuir al Programa de Mejoramiento Integral de Barrios.</v>
          </cell>
          <cell r="C39" t="str">
            <v>Director de Mejoramiento de Barrios</v>
          </cell>
        </row>
        <row r="40">
          <cell r="A40" t="str">
            <v>6. Mejoramiento de Barrios  (PI 7703)</v>
          </cell>
          <cell r="B40" t="str">
            <v>Realizar mejoramiento integral de espacio público en ocho (8) territorios priorizados.</v>
          </cell>
          <cell r="C40" t="str">
            <v>Director de Mejoramiento de Barrios</v>
          </cell>
        </row>
        <row r="41">
          <cell r="A41" t="str">
            <v>7. Urbanizaciones y Titulación</v>
          </cell>
          <cell r="B41" t="str">
            <v>Titular predios de estrato 1 y 2 y contribuir al saneamiento del Espacio Público en la Ciudad Bogotá D.C. mediante el acompañamiento técnico, jurídico y social a las familias asentadas en predios públicos o privados, ocupados ilegalmente; así mismo generar y realizar el cierre de proyectos urbanísticos para vivienda VIP, en 
predios de la CVP, con el fin de lograr la obtención del título de propiedad y concretar la entrega de zonas de cesión obligatorias, cumpliendo los requisitos exigidos en la ley.</v>
          </cell>
          <cell r="C41" t="str">
            <v>Director de Urbanizaciones y Titulación</v>
          </cell>
        </row>
        <row r="42">
          <cell r="A42" t="str">
            <v>7. Urbanizaciones y Titulación (PI 7684)</v>
          </cell>
          <cell r="B42" t="str">
            <v>Realizar el acompañamiento técnico, jurídico y social a las familias asentadas VIS o VIP, con el fin de obtener un título de propiedad registrado y concretar la entrega de zonas de cesión obligatorias; facilitando el acceso a una ciudad legal.</v>
          </cell>
          <cell r="C42" t="str">
            <v>Director de Urbanizaciones y Titulación</v>
          </cell>
        </row>
        <row r="43">
          <cell r="A43" t="str">
            <v>8. Servicio al Ciudadano</v>
          </cell>
          <cell r="B43" t="str">
            <v>Atender, identificar, registrar, orientar, informar y direccionar a la ciudadanía sobre los trámites y servicios a los que pueden acceder, entorno a los programas de Titulación de Predios, Mejoramiento de Vivienda, Mejoramiento de Barrios y Reasentamientos Humanos que desarrolla la Caja de la Vivienda Popular (CVP) con el propósito de elevar la calidad de vida de la población de estratos 1 y 2 que habita en barrios de origen informal o en zonas de riesgo, a través de los canales de atención dispuestos por la entidad.</v>
          </cell>
          <cell r="C43" t="str">
            <v>Director de Gestión Corporativa</v>
          </cell>
        </row>
        <row r="44">
          <cell r="A44" t="str">
            <v>9.Gestión_Administrativa</v>
          </cell>
          <cell r="B44" t="str">
            <v>Administrar de manera eficiente y eficaz la infraestructura física, los bienes y servicios que requieran todos los procesos de la entidad como apoyo a su gestión, garantizando que se encuentren en óptimas condiciones para el cumplimiento y desarrollo de sus funciones.</v>
          </cell>
          <cell r="C44" t="str">
            <v xml:space="preserve">Subdirector Administrativo </v>
          </cell>
        </row>
        <row r="45">
          <cell r="A45" t="str">
            <v>10. Gestión Financiera</v>
          </cell>
          <cell r="B45" t="str">
            <v>Programar, registrar y controlar los recursos financieros de la Entidad, mediante la aplicación de herramientas y procedimientos financieros que permitan garantizar la calidad, confiabilidad, razonabilidad y oportunidad de la gestión presupuestal, tesoral, pagos y contable  para el cumplimiento de los objetivos de la Entidad</v>
          </cell>
          <cell r="C45" t="str">
            <v>Subdirector Financiero</v>
          </cell>
        </row>
        <row r="46">
          <cell r="A46" t="str">
            <v>11. Gestión Documental</v>
          </cell>
          <cell r="B46" t="str">
            <v>Garantizar la disponibilidad de la información contenida en los documentos de archivo de las dependencias de la Caja de la Vivienda Popular.</v>
          </cell>
          <cell r="C46" t="str">
            <v xml:space="preserve">Subdirector Administrativo </v>
          </cell>
        </row>
        <row r="47">
          <cell r="A47" t="str">
            <v>12. Gestión del Talento Humano</v>
          </cell>
          <cell r="B47" t="str">
            <v>Gestionar, administrar y realizar planes, programas y acciones para el desarrollo del talento humano que fortalezcan sus competencias y el mejoramiento de las condiciones de trabajo, con el propósito de lograr  la satisfacción personal y el fortalecimiento institucional para el cumplimiento de la misión y funciones de la Entidad.</v>
          </cell>
          <cell r="C47" t="str">
            <v xml:space="preserve">Subdirector Administrativo </v>
          </cell>
        </row>
        <row r="48">
          <cell r="A48" t="str">
            <v>13. Adquisición de Bienes y Servicios</v>
          </cell>
          <cell r="B48" t="str">
            <v xml:space="preserve">Coordinar la adquisición de los bienes y servicios de la Caja de la Vivienda Popular, según la normatividad legal vigente en los temas referentes a contratación estatal, atendiendo principios de transparencia, economía y responsabilidad, con el fin de lograr una entera satisfacción de las necesidades de funcionamiento y operatividad de la entidad que coadyuven al desarollo de la misionalidad de la misma. </v>
          </cell>
          <cell r="C48" t="str">
            <v>Director de Gestión Corporativa</v>
          </cell>
        </row>
        <row r="49">
          <cell r="A49" t="str">
            <v>14. Gestión Tecnología de la Información y Comunicaciones</v>
          </cell>
          <cell r="B49" t="str">
            <v>Generar e implementar soluciones tecnológicas que permitan proveer de forma oportuna, eficiente y transparente, las herramientas de tecnologia de la  información necesarias para el cumplimiento de los fines de la Caja de la Vivienda Popular , asi como formular lineamientos de estándares y buenas practicas para el manejo de las herramientas tecnologicas y los sistemas de información de la Entidad.</v>
          </cell>
          <cell r="C49" t="str">
            <v>Jefe Oficina de Tecnologías de la Información y las Comunicaciones</v>
          </cell>
        </row>
        <row r="50">
          <cell r="A50" t="str">
            <v>14. Gestión Tecnología de la Información y Comunicaciones (PI 7696)</v>
          </cell>
          <cell r="B50" t="str">
            <v>Fortalecer el modelo de gestión, la infraestructura operacional y los sistemas de información de la Caja de Vivienda Popular.</v>
          </cell>
          <cell r="C50" t="str">
            <v>Jefe Oficina de Tecnologías de la Información y las Comunicaciones</v>
          </cell>
        </row>
        <row r="51">
          <cell r="A51" t="str">
            <v xml:space="preserve">15. Gestión del Control Disciplinario Interno </v>
          </cell>
          <cell r="B51" t="str">
            <v xml:space="preserve">Adelantar los trámites tendientes a establecer la responsabilidad disciplinaria de los servidores y exservidores de la Caja de la Vivienda Popular, originadas en el incumplimiento del ejercicio de sus funciones. Igualmente, implementar estrategias de prevención y sensibilización relacionadas con asuntos disciplinarios, con el fin de reestablecer el ordenamiento jurídico y garantizar el cumplimiento de la normatividad vigente por parte de los funcionarios de la entidad. </v>
          </cell>
          <cell r="C51" t="str">
            <v>Director de Gestión Corporativa</v>
          </cell>
        </row>
        <row r="52">
          <cell r="A52" t="str">
            <v>16. Evaluación de la Gestión</v>
          </cell>
          <cell r="B52" t="str">
            <v>Medir y evaluar la eficiencia, eficacia y economía de los controles y del Sistema de Control Interno, a través de la aplicación de instrumentos, metodologías de seguimiento y el marco internacional para la práctica profesional de auditoría, con el propósito de contribuir con el mejoramiento continuo y determinar la efectividad de los controles para favorecer la consecución de los objetivos de la entidad, asesorando a la Alta Dirección en la continuidad de la gestión y recomendar las mejoras pertinentes al sistema.</v>
          </cell>
          <cell r="C52" t="str">
            <v xml:space="preserve">Asesor de Control Interno </v>
          </cell>
        </row>
      </sheetData>
      <sheetData sheetId="8">
        <row r="50">
          <cell r="C50" t="str">
            <v>Asignado</v>
          </cell>
          <cell r="D50">
            <v>15</v>
          </cell>
        </row>
        <row r="51">
          <cell r="D51">
            <v>0</v>
          </cell>
        </row>
        <row r="52">
          <cell r="C52" t="str">
            <v>Adecuado</v>
          </cell>
          <cell r="D52">
            <v>15</v>
          </cell>
        </row>
        <row r="53">
          <cell r="D53">
            <v>0</v>
          </cell>
        </row>
        <row r="54">
          <cell r="C54" t="str">
            <v>Oportuna</v>
          </cell>
          <cell r="D54">
            <v>15</v>
          </cell>
          <cell r="F54" t="str">
            <v>Preventivo</v>
          </cell>
          <cell r="G54" t="str">
            <v>Prevenir</v>
          </cell>
        </row>
        <row r="55">
          <cell r="D55">
            <v>0</v>
          </cell>
          <cell r="G55" t="str">
            <v>Detectar</v>
          </cell>
        </row>
        <row r="56">
          <cell r="C56" t="str">
            <v>Prevenir</v>
          </cell>
          <cell r="D56">
            <v>15</v>
          </cell>
        </row>
        <row r="57">
          <cell r="C57" t="str">
            <v>Detectar</v>
          </cell>
          <cell r="D57">
            <v>10</v>
          </cell>
        </row>
        <row r="58">
          <cell r="D58">
            <v>0</v>
          </cell>
        </row>
        <row r="59">
          <cell r="C59" t="str">
            <v>Confiable</v>
          </cell>
          <cell r="D59">
            <v>15</v>
          </cell>
        </row>
        <row r="60">
          <cell r="D60">
            <v>0</v>
          </cell>
        </row>
        <row r="61">
          <cell r="C61" t="str">
            <v>Se investigan y resuelven oportunamente</v>
          </cell>
          <cell r="D61">
            <v>15</v>
          </cell>
        </row>
        <row r="62">
          <cell r="D62">
            <v>0</v>
          </cell>
        </row>
        <row r="63">
          <cell r="C63" t="str">
            <v>Completa</v>
          </cell>
          <cell r="D63">
            <v>10</v>
          </cell>
        </row>
        <row r="64">
          <cell r="C64" t="str">
            <v>Incompleta</v>
          </cell>
          <cell r="D64">
            <v>5</v>
          </cell>
        </row>
        <row r="65">
          <cell r="D65">
            <v>0</v>
          </cell>
        </row>
      </sheetData>
      <sheetData sheetId="9" refreshError="1"/>
      <sheetData sheetId="10" refreshError="1"/>
    </sheetDataSet>
  </externalBook>
</externalLink>
</file>

<file path=xl/externalLinks/externalLink15.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xxl21:alternateUrls>
      <xxl21:absoluteUrl r:id="rId2"/>
    </xxl21:alternateUrls>
    <sheetNames>
      <sheetName val="PORTADA"/>
      <sheetName val="Instructivo"/>
      <sheetName val="208-PLA-Ft-78 Mapa Gestión"/>
      <sheetName val="Tabla Valoración controles"/>
      <sheetName val="Tabla probabilidad"/>
      <sheetName val="Tabla Impacto"/>
      <sheetName val="CONTROL DE CAMBIOS"/>
      <sheetName val="FORMULAS"/>
      <sheetName val="CONTROLES"/>
      <sheetName val="Opciones Tratamiento"/>
      <sheetName val="Hoja1"/>
    </sheetNames>
    <sheetDataSet>
      <sheetData sheetId="0"/>
      <sheetData sheetId="1"/>
      <sheetData sheetId="2">
        <row r="258">
          <cell r="U258" t="str">
            <v>Tipo Control</v>
          </cell>
        </row>
        <row r="259">
          <cell r="U259" t="str">
            <v>Tipo Control</v>
          </cell>
        </row>
        <row r="260">
          <cell r="U260" t="str">
            <v>Tipo Control</v>
          </cell>
        </row>
        <row r="261">
          <cell r="U261" t="str">
            <v>Tipo Control</v>
          </cell>
        </row>
        <row r="263">
          <cell r="N263" t="str">
            <v>Menor</v>
          </cell>
          <cell r="U263" t="str">
            <v>Preventivo</v>
          </cell>
        </row>
        <row r="264">
          <cell r="U264" t="str">
            <v>Tipo Control</v>
          </cell>
        </row>
        <row r="265">
          <cell r="U265" t="str">
            <v>Tipo Control</v>
          </cell>
        </row>
        <row r="266">
          <cell r="U266" t="str">
            <v>Tipo Control</v>
          </cell>
        </row>
        <row r="267">
          <cell r="U267" t="str">
            <v>Tipo Control</v>
          </cell>
        </row>
        <row r="269">
          <cell r="N269" t="str">
            <v>Menor</v>
          </cell>
        </row>
      </sheetData>
      <sheetData sheetId="3">
        <row r="4">
          <cell r="D4" t="str">
            <v>Preventivo</v>
          </cell>
          <cell r="F4">
            <v>0.25</v>
          </cell>
        </row>
        <row r="5">
          <cell r="D5" t="str">
            <v>Detectivo</v>
          </cell>
          <cell r="F5">
            <v>0.15</v>
          </cell>
        </row>
        <row r="6">
          <cell r="F6">
            <v>0.1</v>
          </cell>
        </row>
        <row r="7">
          <cell r="D7" t="str">
            <v>Automático</v>
          </cell>
          <cell r="F7">
            <v>0.25</v>
          </cell>
        </row>
        <row r="8">
          <cell r="F8">
            <v>0.15</v>
          </cell>
        </row>
        <row r="9">
          <cell r="D9" t="str">
            <v>Documentado</v>
          </cell>
        </row>
        <row r="13">
          <cell r="D13" t="str">
            <v>Con Registro</v>
          </cell>
        </row>
      </sheetData>
      <sheetData sheetId="4"/>
      <sheetData sheetId="5"/>
      <sheetData sheetId="6"/>
      <sheetData sheetId="7">
        <row r="2">
          <cell r="M2">
            <v>2</v>
          </cell>
          <cell r="N2">
            <v>0.2</v>
          </cell>
        </row>
        <row r="3">
          <cell r="M3">
            <v>24</v>
          </cell>
          <cell r="N3">
            <v>0.4</v>
          </cell>
        </row>
        <row r="4">
          <cell r="M4">
            <v>500</v>
          </cell>
          <cell r="N4">
            <v>0.6</v>
          </cell>
        </row>
        <row r="5">
          <cell r="M5">
            <v>5000</v>
          </cell>
          <cell r="N5">
            <v>0.8</v>
          </cell>
        </row>
        <row r="6">
          <cell r="N6">
            <v>1</v>
          </cell>
        </row>
        <row r="9">
          <cell r="A9" t="str">
            <v>Impacto</v>
          </cell>
        </row>
        <row r="10">
          <cell r="A10" t="str">
            <v>Tipo Control</v>
          </cell>
        </row>
        <row r="15">
          <cell r="A15" t="str">
            <v>Tipo Control</v>
          </cell>
        </row>
        <row r="16">
          <cell r="A16" t="str">
            <v>Preventivo</v>
          </cell>
          <cell r="B16" t="str">
            <v>Probabilidad</v>
          </cell>
        </row>
        <row r="17">
          <cell r="A17" t="str">
            <v>Detectivo</v>
          </cell>
          <cell r="B17" t="str">
            <v>Probabilidad</v>
          </cell>
          <cell r="K17" t="str">
            <v>CONCATE</v>
          </cell>
          <cell r="L17" t="str">
            <v>EVALUCIÓN</v>
          </cell>
        </row>
        <row r="18">
          <cell r="A18" t="str">
            <v>Correctivo</v>
          </cell>
          <cell r="B18" t="str">
            <v>Impacto</v>
          </cell>
          <cell r="K18" t="str">
            <v>LeveMuy Baja</v>
          </cell>
          <cell r="L18" t="str">
            <v>Bajo</v>
          </cell>
        </row>
        <row r="19">
          <cell r="K19" t="str">
            <v>LeveBaja</v>
          </cell>
          <cell r="L19" t="str">
            <v>Bajo</v>
          </cell>
        </row>
        <row r="20">
          <cell r="K20" t="str">
            <v>LeveMedia</v>
          </cell>
          <cell r="L20" t="str">
            <v>Moderado</v>
          </cell>
        </row>
        <row r="21">
          <cell r="K21" t="str">
            <v>LeveAlta</v>
          </cell>
          <cell r="L21" t="str">
            <v>Moderado</v>
          </cell>
        </row>
        <row r="22">
          <cell r="K22" t="str">
            <v>LeveMuy Alta</v>
          </cell>
          <cell r="L22" t="str">
            <v>Alto</v>
          </cell>
        </row>
        <row r="23">
          <cell r="K23" t="str">
            <v>MenorMuy Baja</v>
          </cell>
          <cell r="L23" t="str">
            <v>Bajo</v>
          </cell>
        </row>
        <row r="24">
          <cell r="K24" t="str">
            <v>MenorBaja</v>
          </cell>
          <cell r="L24" t="str">
            <v>Moderado</v>
          </cell>
        </row>
        <row r="25">
          <cell r="K25" t="str">
            <v>MenorMedia</v>
          </cell>
          <cell r="L25" t="str">
            <v>Moderado</v>
          </cell>
        </row>
        <row r="26">
          <cell r="K26" t="str">
            <v>MenorAlta</v>
          </cell>
          <cell r="L26" t="str">
            <v>Moderado</v>
          </cell>
        </row>
        <row r="27">
          <cell r="K27" t="str">
            <v>MenorMuy Alta</v>
          </cell>
          <cell r="L27" t="str">
            <v>Alto</v>
          </cell>
        </row>
        <row r="28">
          <cell r="K28" t="str">
            <v>ModeradoMuy Baja</v>
          </cell>
          <cell r="L28" t="str">
            <v>Moderado</v>
          </cell>
        </row>
        <row r="29">
          <cell r="K29" t="str">
            <v>ModeradoBaja</v>
          </cell>
          <cell r="L29" t="str">
            <v>Moderado</v>
          </cell>
        </row>
        <row r="30">
          <cell r="A30" t="str">
            <v xml:space="preserve">SELECCIONE EL NOMBRE PROCESO </v>
          </cell>
          <cell r="B30" t="str">
            <v>OBJETIVO PROCESO</v>
          </cell>
          <cell r="C30" t="str">
            <v>RESPONSABLE</v>
          </cell>
          <cell r="K30" t="str">
            <v>ModeradoMedia</v>
          </cell>
          <cell r="L30" t="str">
            <v>Moderado</v>
          </cell>
        </row>
        <row r="31">
          <cell r="A31" t="str">
            <v>1. Gestión Estratégica</v>
          </cell>
          <cell r="B31" t="str">
            <v>Definir el marco estratégico y orientar la gestión de la Caja de la Vivienda Popular, con el fin de asegurar el cumplimiento de la misionalidad y de los objetivos establecidos en el Plan de Desarrollo Distrital, mediante la formulación y aplicación de lineamientos y metodologías que permitan articular y desarrollar los procesos de planeación, ejecución, seguimiento y control; para la mejora continua, la transparencia y democratización de la información pública,  la participación incidente de la ciudadanía, y la satisfacción de las necesidades y demandas de los grupos de valor.</v>
          </cell>
          <cell r="C31" t="str">
            <v xml:space="preserve">Jefe Oficina Asesora de Planeación </v>
          </cell>
          <cell r="K31" t="str">
            <v>ModeradoAlta</v>
          </cell>
          <cell r="L31" t="str">
            <v>Alto</v>
          </cell>
        </row>
        <row r="32">
          <cell r="A32" t="str">
            <v>1. Gestión Estratégica (PI 7696)</v>
          </cell>
          <cell r="B32" t="str">
            <v>Fortalecer el modelo de gestión, la infraestructura operacional y los sistemas de información de la Caja de Vivienda Popular.</v>
          </cell>
          <cell r="C32" t="str">
            <v xml:space="preserve">Jefe Oficina Asesora de Planeación </v>
          </cell>
          <cell r="K32" t="str">
            <v>ModeradoMuy Alta</v>
          </cell>
          <cell r="L32" t="str">
            <v>Alto</v>
          </cell>
        </row>
        <row r="33">
          <cell r="A33" t="str">
            <v>2. Gestión de Comunicaciones</v>
          </cell>
          <cell r="B33" t="str">
            <v>Atender las solicitudes de comunicación de los diferentes programas misionales y demás áreas de la CVP, mediante la divulgación oportuna de la información, actividades, proyectos y la gestión institucional que impacta al público interno y externo, con el propósito de mantener una adecuada comunicación organizacional que facilite el desarrollo de los procesos, las relaciones interpersonales, en aras de promover la transparencia, la participación ciudadana y la responsabilidad social.</v>
          </cell>
          <cell r="C33" t="str">
            <v xml:space="preserve">Jefe Oficina Asesora de Comunicaciones </v>
          </cell>
          <cell r="K33" t="str">
            <v>MayorMuy Baja</v>
          </cell>
          <cell r="L33" t="str">
            <v>Alto</v>
          </cell>
        </row>
        <row r="34">
          <cell r="A34" t="str">
            <v>3. Prevención del Daño Antijurídico y Representación Judicial</v>
          </cell>
          <cell r="B34" t="str">
            <v>Prevenir y controlar la comisión de acciones u omisiones que puedan dar lugar a daños antijurídicos a través del análisis histórico de la información, la generación e implementación de controles y la ejecución del respectivo seguimiento, con el propósito de defender los intereses de la CVP.</v>
          </cell>
          <cell r="C34" t="str">
            <v xml:space="preserve">Director Jurídico </v>
          </cell>
          <cell r="K34" t="str">
            <v>MayorBaja</v>
          </cell>
          <cell r="L34" t="str">
            <v>Alto</v>
          </cell>
        </row>
        <row r="35">
          <cell r="A35" t="str">
            <v>4. Reasentamientos</v>
          </cell>
          <cell r="B35" t="str">
            <v>Reasentar hogares estratos 1 y 2 que se encuentran ubicados en zonas de alto riesgo no mitigable, recomendadas por el IDIGER y/o los ordenados mediante sentencias judiciales o actos administrativos y adquirir los predios y/o mejoras de acuerdo con la normatividad vigente.</v>
          </cell>
          <cell r="C35" t="str">
            <v>Director de Reasentamientos</v>
          </cell>
          <cell r="K35" t="str">
            <v>MayorMedia</v>
          </cell>
          <cell r="L35" t="str">
            <v>Alto</v>
          </cell>
        </row>
        <row r="36">
          <cell r="A36" t="str">
            <v>4. Reasentamientos (PI 7698)</v>
          </cell>
          <cell r="B36" t="str">
            <v>Disminuir el número de hogares que habitan en predios localizados en zonas de Alto Riesgo no mitigable o los ordenados mediante sentencias judiciales o actos administrativos.</v>
          </cell>
          <cell r="C36" t="str">
            <v>Director de Reasentamientos</v>
          </cell>
          <cell r="K36" t="str">
            <v>MayorAlta</v>
          </cell>
          <cell r="L36" t="str">
            <v>Alto</v>
          </cell>
        </row>
        <row r="37">
          <cell r="A37" t="str">
            <v>5. Mejoramiento de Vivienda</v>
          </cell>
          <cell r="B37" t="str">
            <v>Ejecutar la política pública de mejoramiento de vivienda aplicando los instrumentos establecidos por la Secretaría Distrital del Hábitat, a través de la prestación de asistencia técnica, social, financiera y jurídica, para el reconocimiento de viviendas en los barrios que hayan sido legalizadas urbanísticamente y/o para el mejoramiento de las condiciones constructivas y/o de habitabilidad de estas viviendas</v>
          </cell>
          <cell r="C37" t="str">
            <v>Director de Mejoramiento de Vivienda</v>
          </cell>
          <cell r="K37" t="str">
            <v>MayorMuy Alta</v>
          </cell>
          <cell r="L37" t="str">
            <v>Alto</v>
          </cell>
        </row>
        <row r="38">
          <cell r="A38" t="str">
            <v>5. Mejoramiento de Vivienda (PI 7680)</v>
          </cell>
          <cell r="B38" t="str">
            <v>Implementar un instrumento de política pública distrital de mejoramiento y construcción de vivienda denominado Plan Terrazas.</v>
          </cell>
          <cell r="C38" t="str">
            <v>Director de Mejoramiento de Vivienda</v>
          </cell>
          <cell r="K38" t="str">
            <v>CatastróficoMuy Baja</v>
          </cell>
          <cell r="L38" t="str">
            <v>Extremo</v>
          </cell>
        </row>
        <row r="39">
          <cell r="A39" t="str">
            <v xml:space="preserve">6. Mejoramiento de Barrios </v>
          </cell>
          <cell r="B39" t="str">
            <v>Ejecutar las intervenciones de espacio público priorizadas por la Secretaria Distrital del Hábitat de barrios legalizados en UPZ de mejoramiento integral con los recursos asignados, a través de la planificación, formulación, ejecución, liquidación y estabilidad y sostenibilidad de las obras, para contribuir al Programa de Mejoramiento Integral de Barrios.</v>
          </cell>
          <cell r="C39" t="str">
            <v>Director de Mejoramiento de Barrios</v>
          </cell>
          <cell r="K39" t="str">
            <v>CatastróficoBaja</v>
          </cell>
          <cell r="L39" t="str">
            <v>Extremo</v>
          </cell>
        </row>
        <row r="40">
          <cell r="A40" t="str">
            <v>6. Mejoramiento de Barrios  (PI 7703)</v>
          </cell>
          <cell r="B40" t="str">
            <v>Realizar mejoramiento integral de espacio público en ocho (8) territorios priorizados.</v>
          </cell>
          <cell r="C40" t="str">
            <v>Director de Mejoramiento de Barrios</v>
          </cell>
          <cell r="K40" t="str">
            <v>CatastróficoMedia</v>
          </cell>
          <cell r="L40" t="str">
            <v>Extremo</v>
          </cell>
        </row>
        <row r="41">
          <cell r="A41" t="str">
            <v>7. Urbanizaciones y Titulación</v>
          </cell>
          <cell r="B41" t="str">
            <v>Titular predios de estrato 1 y 2 y contribuir al saneamiento del Espacio Público en la Ciudad Bogotá D.C. mediante el acompañamiento técnico, jurídico y social a las familias asentadas en predios públicos o privados, ocupados ilegalmente; así mismo generar y realizar el cierre de proyectos urbanísticos para vivienda VIP, en 
predios de la CVP, con el fin de lograr la obtención del título de propiedad y concretar la entrega de zonas de cesión obligatorias, cumpliendo los requisitos exigidos en la ley.</v>
          </cell>
          <cell r="C41" t="str">
            <v>Director de Urbanizaciones y Titulación</v>
          </cell>
          <cell r="K41" t="str">
            <v>CatastróficoAlta</v>
          </cell>
          <cell r="L41" t="str">
            <v>Extremo</v>
          </cell>
        </row>
        <row r="42">
          <cell r="A42" t="str">
            <v>7. Urbanizaciones y Titulación (PI 7684)</v>
          </cell>
          <cell r="B42" t="str">
            <v>Realizar el acompañamiento técnico, jurídico y social a las familias asentadas VIS o VIP, con el fin de obtener un título de propiedad registrado y concretar la entrega de zonas de cesión obligatorias; facilitando el acceso a una ciudad legal.</v>
          </cell>
          <cell r="C42" t="str">
            <v>Director de Urbanizaciones y Titulación</v>
          </cell>
          <cell r="K42" t="str">
            <v>CatastróficoMuy Alta</v>
          </cell>
          <cell r="L42" t="str">
            <v>Extremo</v>
          </cell>
        </row>
        <row r="43">
          <cell r="A43" t="str">
            <v>8. Servicio al Ciudadano</v>
          </cell>
          <cell r="B43" t="str">
            <v>Atender, identificar, registrar, orientar, informar y direccionar a la ciudadanía sobre los trámites y servicios a los que pueden acceder, entorno a los programas de Titulación de Predios, Mejoramiento de Vivienda, Mejoramiento de Barrios y Reasentamientos Humanos que desarrolla la Caja de la Vivienda Popular (CVP) con el propósito de elevar la calidad de vida de la población de estratos 1 y 2 que habita en barrios de origen informal o en zonas de riesgo, a través de los canales de atención dispuestos por la entidad.</v>
          </cell>
          <cell r="C43" t="str">
            <v>Director de Gestión Corporativa</v>
          </cell>
        </row>
        <row r="44">
          <cell r="A44" t="str">
            <v>9.Gestión_Administrativa</v>
          </cell>
          <cell r="B44" t="str">
            <v>Administrar de manera eficiente y eficaz la infraestructura física, los bienes y servicios que requieran todos los procesos de la entidad como apoyo a su gestión, garantizando que se encuentren en óptimas condiciones para el cumplimiento y desarrollo de sus funciones.</v>
          </cell>
          <cell r="C44" t="str">
            <v xml:space="preserve">Subdirector Administrativo </v>
          </cell>
        </row>
        <row r="45">
          <cell r="A45" t="str">
            <v>10. Gestión Financiera</v>
          </cell>
          <cell r="B45" t="str">
            <v>Programar, registrar y controlar los recursos financieros de la Entidad, mediante la aplicación de herramientas y procedimientos financieros que permitan garantizar la calidad, confiabilidad, razonabilidad y oportunidad de la gestión presupuestal, tesoral, pagos y contable  para el cumplimiento de los objetivos de la Entidad</v>
          </cell>
          <cell r="C45" t="str">
            <v>Subdirector Financiero</v>
          </cell>
        </row>
        <row r="46">
          <cell r="A46" t="str">
            <v>11. Gestión Documental</v>
          </cell>
          <cell r="B46" t="str">
            <v>Garantizar la disponibilidad de la información contenida en los documentos de archivo de las dependencias de la Caja de la Vivienda Popular.</v>
          </cell>
          <cell r="C46" t="str">
            <v xml:space="preserve">Subdirector Administrativo </v>
          </cell>
        </row>
        <row r="47">
          <cell r="A47" t="str">
            <v>12. Gestión del Talento Humano</v>
          </cell>
          <cell r="B47" t="str">
            <v>Gestionar, administrar y realizar planes, programas y acciones para el desarrollo del talento humano que fortalezcan sus competencias y el mejoramiento de las condiciones de trabajo, con el propósito de lograr  la satisfacción personal y el fortalecimiento institucional para el cumplimiento de la misión y funciones de la Entidad.</v>
          </cell>
          <cell r="C47" t="str">
            <v xml:space="preserve">Subdirector Administrativo </v>
          </cell>
        </row>
        <row r="48">
          <cell r="A48" t="str">
            <v>13. Adquisición de Bienes y Servicios</v>
          </cell>
          <cell r="B48" t="str">
            <v xml:space="preserve">Coordinar la adquisición de los bienes y servicios de la Caja de la Vivienda Popular, según la normatividad legal vigente en los temas referentes a contratación estatal, atendiendo principios de transparencia, economía y responsabilidad, con el fin de lograr una entera satisfacción de las necesidades de funcionamiento y operatividad de la entidad que coadyuven al desarollo de la misionalidad de la misma. </v>
          </cell>
          <cell r="C48" t="str">
            <v>Director de Gestión Corporativa</v>
          </cell>
        </row>
        <row r="49">
          <cell r="A49" t="str">
            <v>14. Gestión Tecnología de la Información y Comunicaciones</v>
          </cell>
          <cell r="B49" t="str">
            <v>Generar e implementar soluciones tecnológicas que permitan proveer de forma oportuna, eficiente y transparente, las herramientas de tecnologia de la  información necesarias para el cumplimiento de los fines de la Caja de la Vivienda Popular , asi como formular lineamientos de estándares y buenas practicas para el manejo de las herramientas tecnologicas y los sistemas de información de la Entidad.</v>
          </cell>
          <cell r="C49" t="str">
            <v>Jefe Oficina de Tecnologías de la Información y las Comunicaciones</v>
          </cell>
        </row>
        <row r="50">
          <cell r="A50" t="str">
            <v>14. Gestión Tecnología de la Información y Comunicaciones (PI 7696)</v>
          </cell>
          <cell r="B50" t="str">
            <v>Fortalecer el modelo de gestión, la infraestructura operacional y los sistemas de información de la Caja de Vivienda Popular.</v>
          </cell>
          <cell r="C50" t="str">
            <v>Jefe Oficina de Tecnologías de la Información y las Comunicaciones</v>
          </cell>
        </row>
        <row r="51">
          <cell r="A51" t="str">
            <v xml:space="preserve">15. Gestión del Control Disciplinario Interno </v>
          </cell>
          <cell r="B51" t="str">
            <v xml:space="preserve">Adelantar los trámites tendientes a establecer la responsabilidad disciplinaria de los servidores y exservidores de la Caja de la Vivienda Popular, originadas en el incumplimiento del ejercicio de sus funciones. Igualmente, implementar estrategias de prevención y sensibilización relacionadas con asuntos disciplinarios, con el fin de reestablecer el ordenamiento jurídico y garantizar el cumplimiento de la normatividad vigente por parte de los funcionarios de la entidad. </v>
          </cell>
          <cell r="C51" t="str">
            <v>Director de Gestión Corporativa</v>
          </cell>
        </row>
        <row r="52">
          <cell r="A52" t="str">
            <v>16. Evaluación de la Gestión</v>
          </cell>
          <cell r="B52" t="str">
            <v>Medir y evaluar la eficiencia, eficacia y economía de los controles y del Sistema de Control Interno, a través de la aplicación de instrumentos, metodologías de seguimiento y el marco internacional para la práctica profesional de auditoría, con el propósito de contribuir con el mejoramiento continuo y determinar la efectividad de los controles para favorecer la consecución de los objetivos de la entidad, asesorando a la Alta Dirección en la continuidad de la gestión y recomendar las mejoras pertinentes al sistema.</v>
          </cell>
          <cell r="C52" t="str">
            <v xml:space="preserve">Asesor de Control Interno </v>
          </cell>
        </row>
      </sheetData>
      <sheetData sheetId="8">
        <row r="50">
          <cell r="C50" t="str">
            <v>Asignado</v>
          </cell>
          <cell r="D50">
            <v>15</v>
          </cell>
        </row>
        <row r="51">
          <cell r="D51">
            <v>0</v>
          </cell>
        </row>
        <row r="52">
          <cell r="C52" t="str">
            <v>Adecuado</v>
          </cell>
          <cell r="D52">
            <v>15</v>
          </cell>
        </row>
        <row r="53">
          <cell r="D53">
            <v>0</v>
          </cell>
        </row>
        <row r="54">
          <cell r="C54" t="str">
            <v>Oportuna</v>
          </cell>
          <cell r="D54">
            <v>15</v>
          </cell>
          <cell r="F54" t="str">
            <v>Preventivo</v>
          </cell>
          <cell r="G54" t="str">
            <v>Prevenir</v>
          </cell>
        </row>
        <row r="55">
          <cell r="D55">
            <v>0</v>
          </cell>
          <cell r="G55" t="str">
            <v>Detectar</v>
          </cell>
        </row>
        <row r="56">
          <cell r="C56" t="str">
            <v>Prevenir</v>
          </cell>
          <cell r="D56">
            <v>15</v>
          </cell>
        </row>
        <row r="57">
          <cell r="C57" t="str">
            <v>Detectar</v>
          </cell>
          <cell r="D57">
            <v>10</v>
          </cell>
        </row>
        <row r="58">
          <cell r="D58">
            <v>0</v>
          </cell>
        </row>
        <row r="59">
          <cell r="C59" t="str">
            <v>Confiable</v>
          </cell>
          <cell r="D59">
            <v>15</v>
          </cell>
        </row>
        <row r="60">
          <cell r="D60">
            <v>0</v>
          </cell>
        </row>
        <row r="61">
          <cell r="C61" t="str">
            <v>Se investigan y resuelven oportunamente</v>
          </cell>
          <cell r="D61">
            <v>15</v>
          </cell>
        </row>
        <row r="62">
          <cell r="D62">
            <v>0</v>
          </cell>
        </row>
        <row r="63">
          <cell r="C63" t="str">
            <v>Completa</v>
          </cell>
          <cell r="D63">
            <v>10</v>
          </cell>
        </row>
        <row r="64">
          <cell r="C64" t="str">
            <v>Incompleta</v>
          </cell>
          <cell r="D64">
            <v>5</v>
          </cell>
        </row>
        <row r="65">
          <cell r="D65">
            <v>0</v>
          </cell>
        </row>
      </sheetData>
      <sheetData sheetId="9"/>
      <sheetData sheetId="10"/>
    </sheetDataSet>
  </externalBook>
</externalLink>
</file>

<file path=xl/externalLinks/externalLink16.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xxl21:alternateUrls>
      <xxl21:absoluteUrl r:id="rId2"/>
    </xxl21:alternateUrls>
    <sheetNames>
      <sheetName val="PORTADA"/>
      <sheetName val="Instructivo"/>
      <sheetName val="208-PLA-Ft-78 Mapa Gestión"/>
      <sheetName val="Tabla Valoración controles"/>
      <sheetName val="Tabla probabilidad"/>
      <sheetName val="Tabla Impacto"/>
      <sheetName val="CONTROL DE CAMBIOS"/>
      <sheetName val="FORMULAS"/>
      <sheetName val="CONTROLES"/>
      <sheetName val="Opciones Tratamiento"/>
      <sheetName val="Hoja1"/>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row r="10">
          <cell r="A10" t="str">
            <v>Tipo Control</v>
          </cell>
        </row>
        <row r="15">
          <cell r="A15" t="str">
            <v>Tipo Control</v>
          </cell>
          <cell r="B15"/>
        </row>
        <row r="16">
          <cell r="A16" t="str">
            <v>Preventivo</v>
          </cell>
          <cell r="B16" t="str">
            <v>Probabilidad</v>
          </cell>
        </row>
        <row r="17">
          <cell r="A17" t="str">
            <v>Detectivo</v>
          </cell>
          <cell r="B17" t="str">
            <v>Probabilidad</v>
          </cell>
        </row>
        <row r="18">
          <cell r="A18" t="str">
            <v>Correctivo</v>
          </cell>
          <cell r="B18" t="str">
            <v>Impacto</v>
          </cell>
        </row>
      </sheetData>
      <sheetData sheetId="8" refreshError="1"/>
      <sheetData sheetId="9" refreshError="1"/>
      <sheetData sheetId="10" refreshError="1"/>
    </sheetDataSet>
  </externalBook>
</externalLink>
</file>

<file path=xl/externalLinks/externalLink17.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FORMULAS"/>
    </sheetNames>
    <sheetDataSet>
      <sheetData sheetId="0" refreshError="1"/>
    </sheetDataSet>
  </externalBook>
</externalLink>
</file>

<file path=xl/pivotCache/_rels/pivotCacheDefinition1.xml.rels><?xml version="1.0" encoding="UTF-8" standalone="yes"?>
<Relationships xmlns="http://schemas.openxmlformats.org/package/2006/relationships"><Relationship Id="rId1" Type="http://schemas.openxmlformats.org/officeDocument/2006/relationships/pivotCacheRecords" Target="pivotCacheRecords1.xml"/></Relationships>
</file>

<file path=xl/pivotCache/pivotCacheDefinition1.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r:id="rId1" refreshedBy="Andres Marin" refreshedDate="44186.276661689815" createdVersion="6" refreshedVersion="6" minRefreshableVersion="3" recordCount="10" xr:uid="{00000000-000A-0000-FFFF-FFFF00000000}">
  <cacheSource type="worksheet">
    <worksheetSource name="Tabla1"/>
  </cacheSource>
  <cacheFields count="2">
    <cacheField name="Criterios" numFmtId="0">
      <sharedItems count="2">
        <s v="Afectación Económica o presupuestal"/>
        <s v="Pérdida Reputacional"/>
      </sharedItems>
    </cacheField>
    <cacheField name="Subcriterios" numFmtId="0">
      <sharedItems count="10">
        <s v="Afectación menor a 10 SMLMV ."/>
        <s v="Entre 10 y 50 SMLMV "/>
        <s v="Entre 50 y 100 SMLMV "/>
        <s v="Entre 100 y 500 SMLMV "/>
        <s v="Mayor a 500 SMLMV "/>
        <s v="El riesgo afecta la imagen de alguna área de la organización"/>
        <s v="El riesgo afecta la imagen de la entidad internamente, de conocimiento general, nivel interno, de junta dircetiva y accionistas y/o de provedores"/>
        <s v="El riesgo afecta la imagen de la entidad con algunos usuarios de relevancia frente al logro de los objetivos"/>
        <s v="El riesgo afecta la imagen de de la entidad con efecto publicitario sostenido a nivel de sector administrativo, nivel departamental o municipal"/>
        <s v="El riesgo afecta la imagen de la entidad a nivel nacional, con efecto publicitarios sostenible a nivel país"/>
      </sharedItems>
    </cacheField>
  </cacheFields>
  <extLst>
    <ext xmlns:x14="http://schemas.microsoft.com/office/spreadsheetml/2009/9/main" uri="{725AE2AE-9491-48be-B2B4-4EB974FC3084}">
      <x14:pivotCacheDefinition/>
    </ext>
  </extLst>
</pivotCacheDefinition>
</file>

<file path=xl/pivotCache/pivotCacheRecords1.xml><?xml version="1.0" encoding="utf-8"?>
<pivotCacheRecords xmlns="http://schemas.openxmlformats.org/spreadsheetml/2006/main" xmlns:r="http://schemas.openxmlformats.org/officeDocument/2006/relationships" xmlns:mc="http://schemas.openxmlformats.org/markup-compatibility/2006" xmlns:xr="http://schemas.microsoft.com/office/spreadsheetml/2014/revision" mc:Ignorable="xr" count="10">
  <r>
    <x v="0"/>
    <x v="0"/>
  </r>
  <r>
    <x v="0"/>
    <x v="1"/>
  </r>
  <r>
    <x v="0"/>
    <x v="2"/>
  </r>
  <r>
    <x v="0"/>
    <x v="3"/>
  </r>
  <r>
    <x v="0"/>
    <x v="4"/>
  </r>
  <r>
    <x v="1"/>
    <x v="5"/>
  </r>
  <r>
    <x v="1"/>
    <x v="6"/>
  </r>
  <r>
    <x v="1"/>
    <x v="7"/>
  </r>
  <r>
    <x v="1"/>
    <x v="8"/>
  </r>
  <r>
    <x v="1"/>
    <x v="9"/>
  </r>
</pivotCacheRecords>
</file>

<file path=xl/pivotTables/_rels/pivotTable1.xml.rels><?xml version="1.0" encoding="UTF-8" standalone="yes"?>
<Relationships xmlns="http://schemas.openxmlformats.org/package/2006/relationships"><Relationship Id="rId1" Type="http://schemas.openxmlformats.org/officeDocument/2006/relationships/pivotCacheDefinition" Target="../pivotCache/pivotCacheDefinition1.xml"/></Relationships>
</file>

<file path=xl/pivotTables/pivotTable1.xml><?xml version="1.0" encoding="utf-8"?>
<pivotTableDefinition xmlns="http://schemas.openxmlformats.org/spreadsheetml/2006/main" xmlns:mc="http://schemas.openxmlformats.org/markup-compatibility/2006" xmlns:xr="http://schemas.microsoft.com/office/spreadsheetml/2014/revision" mc:Ignorable="xr" xr:uid="{00000000-0007-0000-0500-000000000000}" name="TablaDinámica1" cacheId="0" applyNumberFormats="0" applyBorderFormats="0" applyFontFormats="0" applyPatternFormats="0" applyAlignmentFormats="0" applyWidthHeightFormats="1" dataCaption="Valores" updatedVersion="6" minRefreshableVersion="3" useAutoFormatting="1" rowGrandTotals="0" colGrandTotals="0" itemPrintTitles="1" createdVersion="6" indent="0" compact="0" outline="1" outlineData="1" compactData="0" multipleFieldFilters="0">
  <location ref="D209:E221" firstHeaderRow="1" firstDataRow="1" firstDataCol="2"/>
  <pivotFields count="2">
    <pivotField axis="axisRow" compact="0" showAll="0" defaultSubtotal="0">
      <items count="2">
        <item x="0"/>
        <item x="1"/>
      </items>
    </pivotField>
    <pivotField axis="axisRow" compact="0" showAll="0" defaultSubtotal="0">
      <items count="10">
        <item x="0"/>
        <item x="5"/>
        <item x="6"/>
        <item x="7"/>
        <item x="8"/>
        <item x="9"/>
        <item x="1"/>
        <item x="2"/>
        <item x="3"/>
        <item x="4"/>
      </items>
    </pivotField>
  </pivotFields>
  <rowFields count="2">
    <field x="0"/>
    <field x="1"/>
  </rowFields>
  <rowItems count="12">
    <i>
      <x/>
    </i>
    <i r="1">
      <x/>
    </i>
    <i r="1">
      <x v="6"/>
    </i>
    <i r="1">
      <x v="7"/>
    </i>
    <i r="1">
      <x v="8"/>
    </i>
    <i r="1">
      <x v="9"/>
    </i>
    <i>
      <x v="1"/>
    </i>
    <i r="1">
      <x v="1"/>
    </i>
    <i r="1">
      <x v="2"/>
    </i>
    <i r="1">
      <x v="3"/>
    </i>
    <i r="1">
      <x v="4"/>
    </i>
    <i r="1">
      <x v="5"/>
    </i>
  </rowItems>
  <colItems count="1">
    <i/>
  </colItems>
  <formats count="12">
    <format dxfId="15">
      <pivotArea type="all" dataOnly="0" outline="0" fieldPosition="0"/>
    </format>
    <format dxfId="14">
      <pivotArea field="0" type="button" dataOnly="0" labelOnly="1" outline="0" axis="axisRow" fieldPosition="0"/>
    </format>
    <format dxfId="13">
      <pivotArea field="1" type="button" dataOnly="0" labelOnly="1" outline="0" axis="axisRow" fieldPosition="1"/>
    </format>
    <format dxfId="12">
      <pivotArea dataOnly="0" labelOnly="1" outline="0" fieldPosition="0">
        <references count="1">
          <reference field="0" count="0"/>
        </references>
      </pivotArea>
    </format>
    <format dxfId="11">
      <pivotArea dataOnly="0" labelOnly="1" outline="0" fieldPosition="0">
        <references count="2">
          <reference field="0" count="1" selected="0">
            <x v="0"/>
          </reference>
          <reference field="1" count="5">
            <x v="0"/>
            <x v="6"/>
            <x v="7"/>
            <x v="8"/>
            <x v="9"/>
          </reference>
        </references>
      </pivotArea>
    </format>
    <format dxfId="10">
      <pivotArea dataOnly="0" labelOnly="1" outline="0" fieldPosition="0">
        <references count="2">
          <reference field="0" count="1" selected="0">
            <x v="1"/>
          </reference>
          <reference field="1" count="5">
            <x v="1"/>
            <x v="2"/>
            <x v="3"/>
            <x v="4"/>
            <x v="5"/>
          </reference>
        </references>
      </pivotArea>
    </format>
    <format dxfId="9">
      <pivotArea type="all" dataOnly="0" outline="0" fieldPosition="0"/>
    </format>
    <format dxfId="8">
      <pivotArea field="0" type="button" dataOnly="0" labelOnly="1" outline="0" axis="axisRow" fieldPosition="0"/>
    </format>
    <format dxfId="7">
      <pivotArea field="1" type="button" dataOnly="0" labelOnly="1" outline="0" axis="axisRow" fieldPosition="1"/>
    </format>
    <format dxfId="6">
      <pivotArea dataOnly="0" labelOnly="1" outline="0" fieldPosition="0">
        <references count="1">
          <reference field="0" count="0"/>
        </references>
      </pivotArea>
    </format>
    <format dxfId="5">
      <pivotArea dataOnly="0" labelOnly="1" outline="0" fieldPosition="0">
        <references count="2">
          <reference field="0" count="1" selected="0">
            <x v="0"/>
          </reference>
          <reference field="1" count="5">
            <x v="0"/>
            <x v="6"/>
            <x v="7"/>
            <x v="8"/>
            <x v="9"/>
          </reference>
        </references>
      </pivotArea>
    </format>
    <format dxfId="4">
      <pivotArea dataOnly="0" labelOnly="1" outline="0" fieldPosition="0">
        <references count="2">
          <reference field="0" count="1" selected="0">
            <x v="1"/>
          </reference>
          <reference field="1" count="5">
            <x v="1"/>
            <x v="2"/>
            <x v="3"/>
            <x v="4"/>
            <x v="5"/>
          </reference>
        </references>
      </pivotArea>
    </format>
  </formats>
  <pivotTableStyleInfo name="PivotStyleLight16" showRowHeaders="1" showColHeaders="1" showRowStripes="0" showColStripes="0" showLastColumn="1"/>
  <extLst>
    <ext xmlns:x14="http://schemas.microsoft.com/office/spreadsheetml/2009/9/main" uri="{962EF5D1-5CA2-4c93-8EF4-DBF5C05439D2}">
      <x14:pivotTableDefinition xmlns:xm="http://schemas.microsoft.com/office/excel/2006/main" hideValuesRow="1"/>
    </ext>
    <ext xmlns:xpdl="http://schemas.microsoft.com/office/spreadsheetml/2016/pivotdefaultlayout" uri="{747A6164-185A-40DC-8AA5-F01512510D54}">
      <xpdl:pivotTableDefinition16 EnabledSubtotalsDefault="0" SubtotalsOnTopDefault="0"/>
    </ext>
  </extLst>
</pivotTableDefinition>
</file>

<file path=xl/tables/table1.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1" xr:uid="{00000000-000C-0000-FFFF-FFFF00000000}" name="Tabla1" displayName="Tabla1" ref="B209:C219" totalsRowShown="0" headerRowDxfId="3" dataDxfId="2">
  <autoFilter ref="B209:C219" xr:uid="{00000000-0009-0000-0100-000001000000}"/>
  <tableColumns count="2">
    <tableColumn id="1" xr3:uid="{00000000-0010-0000-0000-000001000000}" name="Criterios" dataDxfId="1"/>
    <tableColumn id="2" xr3:uid="{00000000-0010-0000-0000-000002000000}" name="Subcriterios" dataDxfId="0"/>
  </tableColumns>
  <tableStyleInfo name="TableStyleMedium2" showFirstColumn="0" showLastColumn="0" showRowStripes="1" showColumnStripes="0"/>
</table>
</file>

<file path=xl/theme/theme1.xml><?xml version="1.0" encoding="utf-8"?>
<a:theme xmlns:a="http://schemas.openxmlformats.org/drawingml/2006/main" name="Office Theme 2007 - 2010">
  <a:themeElements>
    <a:clrScheme name="Office 2007 - 2010">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2007 - 2010">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2007 - 2010">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1.bin"/></Relationships>
</file>

<file path=xl/worksheets/_rels/sheet3.xml.rels><?xml version="1.0" encoding="UTF-8" standalone="yes"?>
<Relationships xmlns="http://schemas.openxmlformats.org/package/2006/relationships"><Relationship Id="rId3" Type="http://schemas.openxmlformats.org/officeDocument/2006/relationships/vmlDrawing" Target="../drawings/vmlDrawing1.vml"/><Relationship Id="rId2" Type="http://schemas.openxmlformats.org/officeDocument/2006/relationships/drawing" Target="../drawings/drawing2.xml"/><Relationship Id="rId1" Type="http://schemas.openxmlformats.org/officeDocument/2006/relationships/printerSettings" Target="../printerSettings/printerSettings2.bin"/><Relationship Id="rId4" Type="http://schemas.openxmlformats.org/officeDocument/2006/relationships/comments" Target="../comments1.xml"/></Relationships>
</file>

<file path=xl/worksheets/_rels/sheet5.xml.rels><?xml version="1.0" encoding="UTF-8" standalone="yes"?>
<Relationships xmlns="http://schemas.openxmlformats.org/package/2006/relationships"><Relationship Id="rId1" Type="http://schemas.openxmlformats.org/officeDocument/2006/relationships/printerSettings" Target="../printerSettings/printerSettings3.bin"/></Relationships>
</file>

<file path=xl/worksheets/_rels/sheet6.xml.rels><?xml version="1.0" encoding="UTF-8" standalone="yes"?>
<Relationships xmlns="http://schemas.openxmlformats.org/package/2006/relationships"><Relationship Id="rId3" Type="http://schemas.openxmlformats.org/officeDocument/2006/relationships/table" Target="../tables/table1.xml"/><Relationship Id="rId2" Type="http://schemas.openxmlformats.org/officeDocument/2006/relationships/printerSettings" Target="../printerSettings/printerSettings4.bin"/><Relationship Id="rId1" Type="http://schemas.openxmlformats.org/officeDocument/2006/relationships/pivotTable" Target="../pivotTables/pivotTable1.xml"/></Relationships>
</file>

<file path=xl/worksheets/_rels/sheet7.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8.xml.rels><?xml version="1.0" encoding="UTF-8" standalone="yes"?>
<Relationships xmlns="http://schemas.openxmlformats.org/package/2006/relationships"><Relationship Id="rId1" Type="http://schemas.openxmlformats.org/officeDocument/2006/relationships/printerSettings" Target="../printerSettings/printerSettings5.bin"/></Relationships>
</file>

<file path=xl/worksheets/_rels/sheet9.xml.rels><?xml version="1.0" encoding="UTF-8" standalone="yes"?>
<Relationships xmlns="http://schemas.openxmlformats.org/package/2006/relationships"><Relationship Id="rId1" Type="http://schemas.openxmlformats.org/officeDocument/2006/relationships/drawing" Target="../drawings/drawing4.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dimension ref="A1:M30"/>
  <sheetViews>
    <sheetView workbookViewId="0">
      <selection activeCell="M25" sqref="M25"/>
    </sheetView>
  </sheetViews>
  <sheetFormatPr baseColWidth="10" defaultColWidth="0" defaultRowHeight="15" x14ac:dyDescent="0.25"/>
  <cols>
    <col min="1" max="13" width="11.42578125" style="14" customWidth="1"/>
    <col min="14" max="14" width="11.42578125" style="14" hidden="1" customWidth="1"/>
    <col min="15" max="16384" width="11.42578125" style="14" hidden="1"/>
  </cols>
  <sheetData>
    <row r="1" spans="1:6" ht="3.75" customHeight="1" x14ac:dyDescent="0.25">
      <c r="A1"/>
    </row>
    <row r="6" spans="1:6" x14ac:dyDescent="0.25">
      <c r="A6" s="280"/>
      <c r="B6" s="280"/>
      <c r="C6" s="280"/>
      <c r="D6" s="280"/>
      <c r="E6" s="280"/>
      <c r="F6" s="280"/>
    </row>
    <row r="7" spans="1:6" x14ac:dyDescent="0.25">
      <c r="A7" s="280"/>
      <c r="B7" s="280"/>
      <c r="C7" s="280"/>
      <c r="D7" s="280"/>
      <c r="E7" s="280"/>
      <c r="F7" s="280"/>
    </row>
    <row r="8" spans="1:6" ht="10.5" customHeight="1" x14ac:dyDescent="0.25"/>
    <row r="9" spans="1:6" x14ac:dyDescent="0.25">
      <c r="A9" s="107"/>
      <c r="B9" s="107"/>
      <c r="C9" s="107"/>
      <c r="D9" s="107"/>
      <c r="E9" s="107"/>
      <c r="F9" s="107"/>
    </row>
    <row r="10" spans="1:6" x14ac:dyDescent="0.25">
      <c r="A10" s="107"/>
      <c r="B10" s="107"/>
      <c r="C10" s="107"/>
      <c r="D10" s="107"/>
      <c r="E10" s="107"/>
      <c r="F10" s="107"/>
    </row>
    <row r="11" spans="1:6" x14ac:dyDescent="0.25">
      <c r="A11" s="107"/>
      <c r="B11" s="107"/>
      <c r="C11" s="107"/>
      <c r="D11" s="107"/>
      <c r="E11" s="107"/>
      <c r="F11" s="107"/>
    </row>
    <row r="12" spans="1:6" x14ac:dyDescent="0.25">
      <c r="A12" s="107"/>
      <c r="B12" s="107"/>
      <c r="C12" s="107"/>
      <c r="D12" s="107"/>
      <c r="E12" s="107"/>
      <c r="F12" s="107"/>
    </row>
    <row r="13" spans="1:6" ht="30" customHeight="1" x14ac:dyDescent="0.25">
      <c r="A13" s="281"/>
      <c r="B13" s="281"/>
      <c r="C13" s="281"/>
      <c r="D13" s="281"/>
      <c r="E13" s="281"/>
      <c r="F13" s="281"/>
    </row>
    <row r="14" spans="1:6" x14ac:dyDescent="0.25">
      <c r="A14" s="282"/>
      <c r="B14" s="282"/>
      <c r="C14" s="282"/>
      <c r="D14" s="282"/>
      <c r="E14" s="282"/>
      <c r="F14" s="282"/>
    </row>
    <row r="15" spans="1:6" x14ac:dyDescent="0.25">
      <c r="A15" s="107"/>
      <c r="B15" s="107"/>
      <c r="C15" s="107"/>
      <c r="D15" s="107"/>
      <c r="E15" s="107"/>
      <c r="F15" s="107"/>
    </row>
    <row r="16" spans="1:6" x14ac:dyDescent="0.25">
      <c r="A16" s="107"/>
      <c r="B16" s="107"/>
      <c r="C16" s="107"/>
      <c r="D16" s="107"/>
      <c r="E16" s="107"/>
      <c r="F16" s="107"/>
    </row>
    <row r="28" ht="11.25" customHeight="1" x14ac:dyDescent="0.25"/>
    <row r="29" ht="6" customHeight="1" x14ac:dyDescent="0.25"/>
    <row r="30" ht="2.25" customHeight="1" x14ac:dyDescent="0.25"/>
  </sheetData>
  <mergeCells count="3">
    <mergeCell ref="A6:F7"/>
    <mergeCell ref="A13:F13"/>
    <mergeCell ref="A14:F14"/>
  </mergeCells>
  <pageMargins left="0.7" right="0.7" top="0.75" bottom="0.75" header="0.3" footer="0.3"/>
  <drawing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codeName="Hoja1"/>
  <dimension ref="B1:E51"/>
  <sheetViews>
    <sheetView zoomScale="110" zoomScaleNormal="110" workbookViewId="0">
      <selection activeCell="B6" sqref="B6:E6"/>
    </sheetView>
  </sheetViews>
  <sheetFormatPr baseColWidth="10" defaultRowHeight="12.75" x14ac:dyDescent="0.2"/>
  <cols>
    <col min="1" max="1" width="2.85546875" style="51" customWidth="1"/>
    <col min="2" max="3" width="24.7109375" style="51" customWidth="1"/>
    <col min="4" max="4" width="63.85546875" style="51" customWidth="1"/>
    <col min="5" max="5" width="24.7109375" style="51" customWidth="1"/>
    <col min="6" max="16384" width="11.42578125" style="51"/>
  </cols>
  <sheetData>
    <row r="1" spans="2:5" ht="13.5" thickBot="1" x14ac:dyDescent="0.25"/>
    <row r="2" spans="2:5" ht="18" customHeight="1" x14ac:dyDescent="0.2">
      <c r="B2" s="286" t="s">
        <v>150</v>
      </c>
      <c r="C2" s="287"/>
      <c r="D2" s="287"/>
      <c r="E2" s="288"/>
    </row>
    <row r="3" spans="2:5" ht="45" customHeight="1" x14ac:dyDescent="0.2">
      <c r="B3" s="298" t="s">
        <v>243</v>
      </c>
      <c r="C3" s="299"/>
      <c r="D3" s="299"/>
      <c r="E3" s="300"/>
    </row>
    <row r="4" spans="2:5" x14ac:dyDescent="0.2">
      <c r="B4" s="289" t="s">
        <v>137</v>
      </c>
      <c r="C4" s="290"/>
      <c r="D4" s="290"/>
      <c r="E4" s="291"/>
    </row>
    <row r="5" spans="2:5" ht="30" customHeight="1" x14ac:dyDescent="0.2">
      <c r="B5" s="292" t="s">
        <v>244</v>
      </c>
      <c r="C5" s="293"/>
      <c r="D5" s="293"/>
      <c r="E5" s="294"/>
    </row>
    <row r="6" spans="2:5" ht="77.25" customHeight="1" x14ac:dyDescent="0.2">
      <c r="B6" s="295" t="s">
        <v>207</v>
      </c>
      <c r="C6" s="296"/>
      <c r="D6" s="296"/>
      <c r="E6" s="297"/>
    </row>
    <row r="7" spans="2:5" ht="12" customHeight="1" thickBot="1" x14ac:dyDescent="0.25">
      <c r="B7" s="64"/>
      <c r="C7" s="65"/>
      <c r="D7" s="65"/>
      <c r="E7" s="66"/>
    </row>
    <row r="8" spans="2:5" ht="31.5" customHeight="1" x14ac:dyDescent="0.2">
      <c r="B8" s="67"/>
      <c r="C8" s="73" t="s">
        <v>138</v>
      </c>
      <c r="D8" s="74" t="s">
        <v>143</v>
      </c>
      <c r="E8" s="68"/>
    </row>
    <row r="9" spans="2:5" ht="25.5" x14ac:dyDescent="0.2">
      <c r="B9" s="67"/>
      <c r="C9" s="75" t="s">
        <v>245</v>
      </c>
      <c r="D9" s="76" t="s">
        <v>202</v>
      </c>
      <c r="E9" s="68"/>
    </row>
    <row r="10" spans="2:5" ht="25.5" x14ac:dyDescent="0.2">
      <c r="B10" s="67"/>
      <c r="C10" s="75" t="s">
        <v>141</v>
      </c>
      <c r="D10" s="76" t="s">
        <v>203</v>
      </c>
      <c r="E10" s="68"/>
    </row>
    <row r="11" spans="2:5" ht="25.5" x14ac:dyDescent="0.2">
      <c r="B11" s="67"/>
      <c r="C11" s="75" t="s">
        <v>142</v>
      </c>
      <c r="D11" s="76" t="s">
        <v>204</v>
      </c>
      <c r="E11" s="68"/>
    </row>
    <row r="12" spans="2:5" ht="38.25" x14ac:dyDescent="0.2">
      <c r="B12" s="67"/>
      <c r="C12" s="75" t="s">
        <v>34</v>
      </c>
      <c r="D12" s="76" t="s">
        <v>205</v>
      </c>
      <c r="E12" s="68"/>
    </row>
    <row r="13" spans="2:5" ht="25.5" x14ac:dyDescent="0.2">
      <c r="B13" s="67"/>
      <c r="C13" s="77" t="s">
        <v>1</v>
      </c>
      <c r="D13" s="78" t="s">
        <v>144</v>
      </c>
      <c r="E13" s="68"/>
    </row>
    <row r="14" spans="2:5" ht="25.5" x14ac:dyDescent="0.2">
      <c r="B14" s="67"/>
      <c r="C14" s="77" t="s">
        <v>2</v>
      </c>
      <c r="D14" s="78" t="s">
        <v>145</v>
      </c>
      <c r="E14" s="68"/>
    </row>
    <row r="15" spans="2:5" ht="25.5" x14ac:dyDescent="0.2">
      <c r="B15" s="67"/>
      <c r="C15" s="77" t="s">
        <v>38</v>
      </c>
      <c r="D15" s="78" t="s">
        <v>146</v>
      </c>
      <c r="E15" s="68"/>
    </row>
    <row r="16" spans="2:5" ht="63.75" x14ac:dyDescent="0.2">
      <c r="B16" s="67"/>
      <c r="C16" s="77" t="s">
        <v>0</v>
      </c>
      <c r="D16" s="78" t="s">
        <v>246</v>
      </c>
      <c r="E16" s="68"/>
    </row>
    <row r="17" spans="2:5" ht="51" x14ac:dyDescent="0.2">
      <c r="B17" s="67"/>
      <c r="C17" s="77" t="s">
        <v>44</v>
      </c>
      <c r="D17" s="78" t="s">
        <v>247</v>
      </c>
      <c r="E17" s="68"/>
    </row>
    <row r="18" spans="2:5" ht="63.75" x14ac:dyDescent="0.2">
      <c r="B18" s="67"/>
      <c r="C18" s="77" t="s">
        <v>139</v>
      </c>
      <c r="D18" s="78" t="s">
        <v>248</v>
      </c>
      <c r="E18" s="68"/>
    </row>
    <row r="19" spans="2:5" ht="38.25" x14ac:dyDescent="0.2">
      <c r="B19" s="67"/>
      <c r="C19" s="77" t="s">
        <v>32</v>
      </c>
      <c r="D19" s="76" t="s">
        <v>218</v>
      </c>
      <c r="E19" s="68"/>
    </row>
    <row r="20" spans="2:5" ht="38.25" x14ac:dyDescent="0.2">
      <c r="B20" s="67"/>
      <c r="C20" s="77" t="s">
        <v>206</v>
      </c>
      <c r="D20" s="76" t="s">
        <v>219</v>
      </c>
      <c r="E20" s="68"/>
    </row>
    <row r="21" spans="2:5" ht="38.25" x14ac:dyDescent="0.2">
      <c r="B21" s="67"/>
      <c r="C21" s="77" t="s">
        <v>140</v>
      </c>
      <c r="D21" s="78" t="s">
        <v>249</v>
      </c>
      <c r="E21" s="68"/>
    </row>
    <row r="22" spans="2:5" ht="38.25" x14ac:dyDescent="0.2">
      <c r="B22" s="67"/>
      <c r="C22" s="77" t="s">
        <v>42</v>
      </c>
      <c r="D22" s="78" t="s">
        <v>214</v>
      </c>
      <c r="E22" s="68"/>
    </row>
    <row r="23" spans="2:5" ht="25.5" x14ac:dyDescent="0.2">
      <c r="B23" s="67"/>
      <c r="C23" s="77" t="s">
        <v>10</v>
      </c>
      <c r="D23" s="78" t="s">
        <v>250</v>
      </c>
      <c r="E23" s="68"/>
    </row>
    <row r="24" spans="2:5" ht="51" x14ac:dyDescent="0.2">
      <c r="B24" s="67"/>
      <c r="C24" s="77" t="s">
        <v>136</v>
      </c>
      <c r="D24" s="78" t="s">
        <v>208</v>
      </c>
      <c r="E24" s="68"/>
    </row>
    <row r="25" spans="2:5" ht="25.5" x14ac:dyDescent="0.2">
      <c r="B25" s="67"/>
      <c r="C25" s="77" t="s">
        <v>11</v>
      </c>
      <c r="D25" s="78" t="s">
        <v>220</v>
      </c>
      <c r="E25" s="68"/>
    </row>
    <row r="26" spans="2:5" ht="25.5" x14ac:dyDescent="0.2">
      <c r="B26" s="67"/>
      <c r="C26" s="77" t="s">
        <v>209</v>
      </c>
      <c r="D26" s="78" t="s">
        <v>251</v>
      </c>
      <c r="E26" s="68"/>
    </row>
    <row r="27" spans="2:5" ht="25.5" x14ac:dyDescent="0.2">
      <c r="B27" s="67"/>
      <c r="C27" s="77" t="s">
        <v>210</v>
      </c>
      <c r="D27" s="78" t="s">
        <v>252</v>
      </c>
      <c r="E27" s="68"/>
    </row>
    <row r="28" spans="2:5" ht="25.5" x14ac:dyDescent="0.2">
      <c r="B28" s="67"/>
      <c r="C28" s="77" t="s">
        <v>210</v>
      </c>
      <c r="D28" s="78" t="s">
        <v>252</v>
      </c>
      <c r="E28" s="68"/>
    </row>
    <row r="29" spans="2:5" ht="38.25" x14ac:dyDescent="0.2">
      <c r="B29" s="67"/>
      <c r="C29" s="77" t="s">
        <v>211</v>
      </c>
      <c r="D29" s="78" t="s">
        <v>253</v>
      </c>
      <c r="E29" s="68"/>
    </row>
    <row r="30" spans="2:5" ht="38.25" x14ac:dyDescent="0.2">
      <c r="B30" s="67"/>
      <c r="C30" s="77" t="s">
        <v>212</v>
      </c>
      <c r="D30" s="78" t="s">
        <v>254</v>
      </c>
      <c r="E30" s="68"/>
    </row>
    <row r="31" spans="2:5" ht="38.25" x14ac:dyDescent="0.2">
      <c r="B31" s="67"/>
      <c r="C31" s="77" t="s">
        <v>215</v>
      </c>
      <c r="D31" s="78" t="s">
        <v>255</v>
      </c>
      <c r="E31" s="68"/>
    </row>
    <row r="32" spans="2:5" ht="25.5" x14ac:dyDescent="0.2">
      <c r="B32" s="67"/>
      <c r="C32" s="77" t="s">
        <v>216</v>
      </c>
      <c r="D32" s="79" t="s">
        <v>221</v>
      </c>
      <c r="E32" s="68"/>
    </row>
    <row r="33" spans="2:5" ht="38.25" x14ac:dyDescent="0.2">
      <c r="B33" s="67"/>
      <c r="C33" s="77" t="s">
        <v>162</v>
      </c>
      <c r="D33" s="76" t="s">
        <v>222</v>
      </c>
      <c r="E33" s="68"/>
    </row>
    <row r="34" spans="2:5" ht="38.25" x14ac:dyDescent="0.2">
      <c r="B34" s="67"/>
      <c r="C34" s="77" t="s">
        <v>40</v>
      </c>
      <c r="D34" s="76" t="s">
        <v>223</v>
      </c>
      <c r="E34" s="68"/>
    </row>
    <row r="35" spans="2:5" ht="38.25" x14ac:dyDescent="0.2">
      <c r="B35" s="67"/>
      <c r="C35" s="77" t="s">
        <v>41</v>
      </c>
      <c r="D35" s="76" t="s">
        <v>224</v>
      </c>
      <c r="E35" s="68"/>
    </row>
    <row r="36" spans="2:5" ht="38.25" x14ac:dyDescent="0.2">
      <c r="B36" s="67"/>
      <c r="C36" s="77" t="s">
        <v>217</v>
      </c>
      <c r="D36" s="76" t="s">
        <v>225</v>
      </c>
      <c r="E36" s="68"/>
    </row>
    <row r="37" spans="2:5" ht="38.25" x14ac:dyDescent="0.2">
      <c r="B37" s="67"/>
      <c r="C37" s="77" t="s">
        <v>43</v>
      </c>
      <c r="D37" s="78" t="s">
        <v>226</v>
      </c>
      <c r="E37" s="68"/>
    </row>
    <row r="38" spans="2:5" ht="38.25" x14ac:dyDescent="0.2">
      <c r="B38" s="67"/>
      <c r="C38" s="77" t="s">
        <v>28</v>
      </c>
      <c r="D38" s="78" t="s">
        <v>256</v>
      </c>
      <c r="E38" s="68"/>
    </row>
    <row r="39" spans="2:5" ht="89.25" x14ac:dyDescent="0.2">
      <c r="B39" s="67"/>
      <c r="C39" s="77" t="s">
        <v>213</v>
      </c>
      <c r="D39" s="78" t="s">
        <v>257</v>
      </c>
      <c r="E39" s="68"/>
    </row>
    <row r="40" spans="2:5" ht="51" x14ac:dyDescent="0.2">
      <c r="B40" s="67"/>
      <c r="C40" s="80" t="s">
        <v>232</v>
      </c>
      <c r="D40" s="76" t="s">
        <v>228</v>
      </c>
      <c r="E40" s="68"/>
    </row>
    <row r="41" spans="2:5" ht="25.5" x14ac:dyDescent="0.2">
      <c r="B41" s="67"/>
      <c r="C41" s="80" t="s">
        <v>233</v>
      </c>
      <c r="D41" s="76" t="s">
        <v>229</v>
      </c>
      <c r="E41" s="68"/>
    </row>
    <row r="42" spans="2:5" ht="25.5" x14ac:dyDescent="0.2">
      <c r="B42" s="67"/>
      <c r="C42" s="80" t="s">
        <v>234</v>
      </c>
      <c r="D42" s="76" t="s">
        <v>230</v>
      </c>
      <c r="E42" s="68"/>
    </row>
    <row r="43" spans="2:5" ht="25.5" x14ac:dyDescent="0.2">
      <c r="B43" s="67"/>
      <c r="C43" s="80" t="s">
        <v>166</v>
      </c>
      <c r="D43" s="76" t="s">
        <v>227</v>
      </c>
      <c r="E43" s="68"/>
    </row>
    <row r="44" spans="2:5" ht="38.25" x14ac:dyDescent="0.2">
      <c r="B44" s="67"/>
      <c r="C44" s="80" t="s">
        <v>235</v>
      </c>
      <c r="D44" s="76" t="s">
        <v>231</v>
      </c>
      <c r="E44" s="68"/>
    </row>
    <row r="45" spans="2:5" ht="51" x14ac:dyDescent="0.2">
      <c r="B45" s="67"/>
      <c r="C45" s="77" t="s">
        <v>35</v>
      </c>
      <c r="D45" s="78" t="s">
        <v>258</v>
      </c>
      <c r="E45" s="68"/>
    </row>
    <row r="46" spans="2:5" ht="38.25" x14ac:dyDescent="0.2">
      <c r="B46" s="67"/>
      <c r="C46" s="81" t="s">
        <v>239</v>
      </c>
      <c r="D46" s="76" t="s">
        <v>240</v>
      </c>
      <c r="E46" s="68"/>
    </row>
    <row r="47" spans="2:5" ht="6.75" customHeight="1" thickBot="1" x14ac:dyDescent="0.25">
      <c r="B47" s="67"/>
      <c r="C47" s="82"/>
      <c r="D47" s="83"/>
      <c r="E47" s="68"/>
    </row>
    <row r="48" spans="2:5" x14ac:dyDescent="0.2">
      <c r="B48" s="67"/>
      <c r="C48" s="72"/>
      <c r="D48" s="72"/>
      <c r="E48" s="68"/>
    </row>
    <row r="49" spans="2:5" ht="20.25" customHeight="1" x14ac:dyDescent="0.2">
      <c r="B49" s="283" t="s">
        <v>241</v>
      </c>
      <c r="C49" s="284"/>
      <c r="D49" s="284"/>
      <c r="E49" s="285"/>
    </row>
    <row r="50" spans="2:5" ht="20.25" customHeight="1" x14ac:dyDescent="0.2">
      <c r="B50" s="283" t="s">
        <v>242</v>
      </c>
      <c r="C50" s="284"/>
      <c r="D50" s="284"/>
      <c r="E50" s="285"/>
    </row>
    <row r="51" spans="2:5" ht="6.75" customHeight="1" thickBot="1" x14ac:dyDescent="0.25">
      <c r="B51" s="69"/>
      <c r="C51" s="70"/>
      <c r="D51" s="70"/>
      <c r="E51" s="71"/>
    </row>
  </sheetData>
  <mergeCells count="7">
    <mergeCell ref="B49:E49"/>
    <mergeCell ref="B50:E50"/>
    <mergeCell ref="B2:E2"/>
    <mergeCell ref="B4:E4"/>
    <mergeCell ref="B5:E5"/>
    <mergeCell ref="B6:E6"/>
    <mergeCell ref="B3:E3"/>
  </mergeCells>
  <pageMargins left="0.7" right="0.7" top="0.75" bottom="0.75" header="0.3" footer="0.3"/>
  <pageSetup orientation="portrait" r:id="rId1"/>
</worksheet>
</file>

<file path=xl/worksheets/sheet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codeName="Hoja2"/>
  <dimension ref="A1:HO1290"/>
  <sheetViews>
    <sheetView tabSelected="1" topLeftCell="H1" zoomScale="60" zoomScaleNormal="60" workbookViewId="0">
      <selection activeCell="M16" sqref="M16:M21"/>
    </sheetView>
  </sheetViews>
  <sheetFormatPr baseColWidth="10" defaultRowHeight="12.75" x14ac:dyDescent="0.2"/>
  <cols>
    <col min="1" max="1" width="7.42578125" style="51" customWidth="1"/>
    <col min="2" max="2" width="23.28515625" style="51" customWidth="1"/>
    <col min="3" max="3" width="54.28515625" style="51" customWidth="1"/>
    <col min="4" max="4" width="25" style="51" customWidth="1"/>
    <col min="5" max="5" width="15.5703125" style="51" customWidth="1"/>
    <col min="6" max="6" width="35.5703125" style="51" customWidth="1"/>
    <col min="7" max="7" width="52" style="51" customWidth="1"/>
    <col min="8" max="8" width="43" style="51" customWidth="1"/>
    <col min="9" max="9" width="40.7109375" style="51" customWidth="1"/>
    <col min="10" max="10" width="22.28515625" style="51" hidden="1" customWidth="1"/>
    <col min="11" max="11" width="21.5703125" style="51" customWidth="1"/>
    <col min="12" max="12" width="15.140625" style="51" hidden="1" customWidth="1"/>
    <col min="13" max="13" width="35.7109375" style="51" customWidth="1"/>
    <col min="14" max="14" width="18.28515625" style="51" customWidth="1"/>
    <col min="15" max="15" width="11.42578125" style="51" hidden="1" customWidth="1"/>
    <col min="16" max="16" width="15" style="51" hidden="1" customWidth="1"/>
    <col min="17" max="17" width="18.5703125" style="51" customWidth="1"/>
    <col min="18" max="18" width="11.42578125" style="51"/>
    <col min="19" max="19" width="108.5703125" style="51" customWidth="1"/>
    <col min="20" max="20" width="14.7109375" style="51" customWidth="1"/>
    <col min="21" max="21" width="11.42578125" style="51"/>
    <col min="22" max="22" width="11.42578125" style="51" hidden="1" customWidth="1"/>
    <col min="23" max="23" width="11.42578125" style="51"/>
    <col min="24" max="24" width="12" style="51" hidden="1" customWidth="1"/>
    <col min="25" max="25" width="11.42578125" style="51"/>
    <col min="26" max="26" width="11.42578125" style="51" hidden="1" customWidth="1"/>
    <col min="27" max="27" width="11.42578125" style="51"/>
    <col min="28" max="28" width="12" style="51" hidden="1" customWidth="1"/>
    <col min="29" max="29" width="13.5703125" style="51" customWidth="1"/>
    <col min="30" max="30" width="13.5703125" style="51" hidden="1" customWidth="1"/>
    <col min="31" max="33" width="14.28515625" style="51" hidden="1" customWidth="1"/>
    <col min="34" max="34" width="13.5703125" style="51" customWidth="1"/>
    <col min="35" max="35" width="13.5703125" style="51" hidden="1" customWidth="1"/>
    <col min="36" max="36" width="13.5703125" style="51" customWidth="1"/>
    <col min="37" max="37" width="13.5703125" style="51" hidden="1" customWidth="1"/>
    <col min="38" max="38" width="13.5703125" style="51" customWidth="1"/>
    <col min="39" max="39" width="13.5703125" style="51" hidden="1" customWidth="1"/>
    <col min="40" max="40" width="13.5703125" style="51" customWidth="1"/>
    <col min="41" max="41" width="13.5703125" style="51" hidden="1" customWidth="1"/>
    <col min="42" max="42" width="13.5703125" style="51" customWidth="1"/>
    <col min="43" max="43" width="13.5703125" style="51" hidden="1" customWidth="1"/>
    <col min="44" max="44" width="13.5703125" style="51" customWidth="1"/>
    <col min="45" max="45" width="13.5703125" style="51" hidden="1" customWidth="1"/>
    <col min="46" max="46" width="13.5703125" style="51" customWidth="1"/>
    <col min="47" max="48" width="13.5703125" style="51" hidden="1" customWidth="1"/>
    <col min="49" max="49" width="13.5703125" style="51" customWidth="1"/>
    <col min="50" max="50" width="11.42578125" style="51" hidden="1" customWidth="1"/>
    <col min="51" max="51" width="13.7109375" style="51" customWidth="1"/>
    <col min="52" max="52" width="11.42578125" style="51" customWidth="1"/>
    <col min="53" max="53" width="11.42578125" style="51" hidden="1" customWidth="1"/>
    <col min="54" max="54" width="13.5703125" style="51" hidden="1" customWidth="1"/>
    <col min="55" max="55" width="11.42578125" style="51"/>
    <col min="56" max="56" width="12.85546875" style="51" customWidth="1"/>
    <col min="57" max="57" width="62.7109375" style="51" customWidth="1"/>
    <col min="58" max="58" width="44.7109375" style="51" customWidth="1"/>
    <col min="59" max="64" width="16.140625" style="51" customWidth="1"/>
    <col min="65" max="65" width="55.7109375" style="51" customWidth="1"/>
    <col min="66" max="66" width="15.85546875" style="119" hidden="1" customWidth="1"/>
    <col min="67" max="67" width="49.140625" style="119" hidden="1" customWidth="1"/>
    <col min="68" max="68" width="26.42578125" style="119" hidden="1" customWidth="1"/>
    <col min="69" max="69" width="34.42578125" style="119" hidden="1" customWidth="1"/>
    <col min="70" max="70" width="20.5703125" style="120" hidden="1" customWidth="1"/>
    <col min="71" max="71" width="22.28515625" style="120" hidden="1" customWidth="1"/>
    <col min="72" max="72" width="17.140625" style="120" hidden="1" customWidth="1"/>
    <col min="73" max="73" width="28" style="120" hidden="1" customWidth="1"/>
    <col min="74" max="74" width="25" style="120" hidden="1" customWidth="1"/>
    <col min="75" max="75" width="15.85546875" style="119" hidden="1" customWidth="1"/>
    <col min="76" max="76" width="49.140625" style="119" hidden="1" customWidth="1"/>
    <col min="77" max="77" width="26.42578125" style="119" hidden="1" customWidth="1"/>
    <col min="78" max="78" width="34.42578125" style="119" hidden="1" customWidth="1"/>
    <col min="79" max="79" width="20.5703125" style="120" hidden="1" customWidth="1"/>
    <col min="80" max="80" width="22.28515625" style="120" hidden="1" customWidth="1"/>
    <col min="81" max="81" width="17.140625" style="120" hidden="1" customWidth="1"/>
    <col min="82" max="82" width="28" style="120" hidden="1" customWidth="1"/>
    <col min="83" max="83" width="25" style="120" hidden="1" customWidth="1"/>
    <col min="84" max="84" width="15.85546875" style="119" hidden="1" customWidth="1"/>
    <col min="85" max="85" width="49.140625" style="119" hidden="1" customWidth="1"/>
    <col min="86" max="86" width="26.42578125" style="119" hidden="1" customWidth="1"/>
    <col min="87" max="87" width="34.42578125" style="119" hidden="1" customWidth="1"/>
    <col min="88" max="88" width="20.5703125" style="120" hidden="1" customWidth="1"/>
    <col min="89" max="89" width="22.28515625" style="120" hidden="1" customWidth="1"/>
    <col min="90" max="90" width="17.140625" style="120" hidden="1" customWidth="1"/>
    <col min="91" max="91" width="28" style="120" hidden="1" customWidth="1"/>
    <col min="92" max="92" width="25" style="120" hidden="1" customWidth="1"/>
    <col min="93" max="93" width="15.85546875" style="119" hidden="1" customWidth="1"/>
    <col min="94" max="94" width="49.140625" style="119" hidden="1" customWidth="1"/>
    <col min="95" max="95" width="26.42578125" style="119" hidden="1" customWidth="1"/>
    <col min="96" max="96" width="34.42578125" style="119" hidden="1" customWidth="1"/>
    <col min="97" max="97" width="20.5703125" style="120" hidden="1" customWidth="1"/>
    <col min="98" max="98" width="22.28515625" style="120" hidden="1" customWidth="1"/>
    <col min="99" max="99" width="17.140625" style="120" hidden="1" customWidth="1"/>
    <col min="100" max="100" width="28" style="120" hidden="1" customWidth="1"/>
    <col min="101" max="101" width="25" style="120" hidden="1" customWidth="1"/>
    <col min="102" max="102" width="15.85546875" style="119" hidden="1" customWidth="1"/>
    <col min="103" max="103" width="49.140625" style="119" hidden="1" customWidth="1"/>
    <col min="104" max="104" width="26.42578125" style="119" hidden="1" customWidth="1"/>
    <col min="105" max="105" width="34.42578125" style="119" hidden="1" customWidth="1"/>
    <col min="106" max="106" width="20.5703125" style="120" hidden="1" customWidth="1"/>
    <col min="107" max="107" width="22.28515625" style="120" hidden="1" customWidth="1"/>
    <col min="108" max="108" width="17.140625" style="120" hidden="1" customWidth="1"/>
    <col min="109" max="109" width="28" style="120" hidden="1" customWidth="1"/>
    <col min="110" max="110" width="25" style="120" hidden="1" customWidth="1"/>
    <col min="111" max="111" width="15.85546875" style="119" hidden="1" customWidth="1"/>
    <col min="112" max="112" width="49.140625" style="119" hidden="1" customWidth="1"/>
    <col min="113" max="113" width="26.42578125" style="119" hidden="1" customWidth="1"/>
    <col min="114" max="114" width="34.42578125" style="119" hidden="1" customWidth="1"/>
    <col min="115" max="115" width="20.5703125" style="120" hidden="1" customWidth="1"/>
    <col min="116" max="116" width="22.28515625" style="120" hidden="1" customWidth="1"/>
    <col min="117" max="117" width="17.140625" style="120" hidden="1" customWidth="1"/>
    <col min="118" max="118" width="28" style="120" hidden="1" customWidth="1"/>
    <col min="119" max="119" width="25" style="120" hidden="1" customWidth="1"/>
    <col min="120" max="120" width="15.85546875" style="119" hidden="1" customWidth="1"/>
    <col min="121" max="121" width="49.140625" style="119" hidden="1" customWidth="1"/>
    <col min="122" max="122" width="26.42578125" style="119" hidden="1" customWidth="1"/>
    <col min="123" max="123" width="34.42578125" style="119" hidden="1" customWidth="1"/>
    <col min="124" max="124" width="20.5703125" style="120" hidden="1" customWidth="1"/>
    <col min="125" max="125" width="22.28515625" style="120" hidden="1" customWidth="1"/>
    <col min="126" max="126" width="17.140625" style="120" hidden="1" customWidth="1"/>
    <col min="127" max="127" width="28" style="120" hidden="1" customWidth="1"/>
    <col min="128" max="128" width="25" style="120" hidden="1" customWidth="1"/>
    <col min="129" max="129" width="15.85546875" style="119" hidden="1" customWidth="1"/>
    <col min="130" max="130" width="49.140625" style="119" hidden="1" customWidth="1"/>
    <col min="131" max="131" width="26.42578125" style="119" hidden="1" customWidth="1"/>
    <col min="132" max="132" width="34.42578125" style="119" hidden="1" customWidth="1"/>
    <col min="133" max="133" width="20.5703125" style="120" hidden="1" customWidth="1"/>
    <col min="134" max="134" width="22.28515625" style="120" hidden="1" customWidth="1"/>
    <col min="135" max="135" width="17.140625" style="120" hidden="1" customWidth="1"/>
    <col min="136" max="136" width="28" style="120" hidden="1" customWidth="1"/>
    <col min="137" max="137" width="25" style="120" hidden="1" customWidth="1"/>
    <col min="138" max="138" width="15.85546875" style="119" hidden="1" customWidth="1"/>
    <col min="139" max="139" width="49.140625" style="119" hidden="1" customWidth="1"/>
    <col min="140" max="140" width="26.42578125" style="119" hidden="1" customWidth="1"/>
    <col min="141" max="141" width="34.42578125" style="119" hidden="1" customWidth="1"/>
    <col min="142" max="142" width="20.5703125" style="120" hidden="1" customWidth="1"/>
    <col min="143" max="143" width="22.28515625" style="120" hidden="1" customWidth="1"/>
    <col min="144" max="144" width="17.140625" style="120" hidden="1" customWidth="1"/>
    <col min="145" max="145" width="28" style="120" hidden="1" customWidth="1"/>
    <col min="146" max="146" width="25" style="120" hidden="1" customWidth="1"/>
    <col min="147" max="147" width="15.85546875" style="119" hidden="1" customWidth="1"/>
    <col min="148" max="148" width="49.140625" style="119" hidden="1" customWidth="1"/>
    <col min="149" max="149" width="26.42578125" style="119" hidden="1" customWidth="1"/>
    <col min="150" max="150" width="34.42578125" style="119" hidden="1" customWidth="1"/>
    <col min="151" max="151" width="20.5703125" style="120" hidden="1" customWidth="1"/>
    <col min="152" max="152" width="22.28515625" style="120" hidden="1" customWidth="1"/>
    <col min="153" max="153" width="17.140625" style="120" hidden="1" customWidth="1"/>
    <col min="154" max="154" width="28" style="120" hidden="1" customWidth="1"/>
    <col min="155" max="155" width="25" style="120" hidden="1" customWidth="1"/>
    <col min="156" max="156" width="15.85546875" style="119" hidden="1" customWidth="1"/>
    <col min="157" max="157" width="49.140625" style="119" hidden="1" customWidth="1"/>
    <col min="158" max="158" width="26.42578125" style="119" hidden="1" customWidth="1"/>
    <col min="159" max="159" width="34.42578125" style="119" hidden="1" customWidth="1"/>
    <col min="160" max="160" width="20.5703125" style="120" hidden="1" customWidth="1"/>
    <col min="161" max="161" width="22.28515625" style="120" hidden="1" customWidth="1"/>
    <col min="162" max="162" width="17.140625" style="120" hidden="1" customWidth="1"/>
    <col min="163" max="163" width="28" style="120" hidden="1" customWidth="1"/>
    <col min="164" max="164" width="25" style="120" hidden="1" customWidth="1"/>
    <col min="165" max="165" width="15.85546875" style="119" hidden="1" customWidth="1"/>
    <col min="166" max="166" width="49.140625" style="119" hidden="1" customWidth="1"/>
    <col min="167" max="167" width="26.42578125" style="119" hidden="1" customWidth="1"/>
    <col min="168" max="168" width="34.42578125" style="119" hidden="1" customWidth="1"/>
    <col min="169" max="169" width="20.5703125" style="120" hidden="1" customWidth="1"/>
    <col min="170" max="170" width="22.28515625" style="120" hidden="1" customWidth="1"/>
    <col min="171" max="171" width="17.140625" style="120" hidden="1" customWidth="1"/>
    <col min="172" max="172" width="28" style="120" hidden="1" customWidth="1"/>
    <col min="173" max="174" width="25" style="120" hidden="1" customWidth="1"/>
    <col min="175" max="175" width="15.85546875" style="119" hidden="1" customWidth="1"/>
    <col min="176" max="180" width="21.85546875" style="119" hidden="1" customWidth="1"/>
    <col min="181" max="181" width="17.140625" style="120" hidden="1" customWidth="1"/>
    <col min="182" max="182" width="25" style="120" hidden="1" customWidth="1"/>
    <col min="183" max="187" width="21.85546875" style="119" hidden="1" customWidth="1"/>
    <col min="188" max="188" width="15.85546875" style="119" hidden="1" customWidth="1"/>
    <col min="189" max="193" width="21.85546875" style="119" hidden="1" customWidth="1"/>
    <col min="194" max="195" width="17.140625" style="120" hidden="1" customWidth="1"/>
    <col min="196" max="200" width="21.85546875" style="119" hidden="1" customWidth="1"/>
    <col min="201" max="201" width="15.85546875" style="119" hidden="1" customWidth="1"/>
    <col min="202" max="206" width="21.85546875" style="119" hidden="1" customWidth="1"/>
    <col min="207" max="208" width="17.140625" style="120" hidden="1" customWidth="1"/>
    <col min="209" max="212" width="21.85546875" style="119" hidden="1" customWidth="1"/>
    <col min="213" max="16384" width="11.42578125" style="51"/>
  </cols>
  <sheetData>
    <row r="1" spans="1:212" ht="31.5" customHeight="1" x14ac:dyDescent="0.2">
      <c r="A1" s="439"/>
      <c r="B1" s="440"/>
      <c r="C1" s="440"/>
      <c r="D1" s="440"/>
      <c r="E1" s="441"/>
      <c r="F1" s="441"/>
      <c r="G1" s="441"/>
      <c r="H1" s="486" t="s">
        <v>147</v>
      </c>
      <c r="I1" s="487"/>
      <c r="J1" s="487"/>
      <c r="K1" s="487"/>
      <c r="L1" s="487"/>
      <c r="M1" s="487"/>
      <c r="N1" s="487"/>
      <c r="O1" s="487"/>
      <c r="P1" s="487"/>
      <c r="Q1" s="487"/>
      <c r="R1" s="487"/>
      <c r="S1" s="480" t="s">
        <v>148</v>
      </c>
      <c r="T1" s="481"/>
      <c r="U1" s="63"/>
      <c r="V1" s="60"/>
    </row>
    <row r="2" spans="1:212" ht="31.5" customHeight="1" x14ac:dyDescent="0.2">
      <c r="A2" s="442"/>
      <c r="B2" s="443"/>
      <c r="C2" s="443"/>
      <c r="D2" s="443"/>
      <c r="E2" s="444"/>
      <c r="F2" s="444"/>
      <c r="G2" s="444"/>
      <c r="H2" s="488"/>
      <c r="I2" s="489"/>
      <c r="J2" s="489"/>
      <c r="K2" s="489"/>
      <c r="L2" s="489"/>
      <c r="M2" s="489"/>
      <c r="N2" s="489"/>
      <c r="O2" s="489"/>
      <c r="P2" s="489"/>
      <c r="Q2" s="489"/>
      <c r="R2" s="489"/>
      <c r="S2" s="482" t="s">
        <v>385</v>
      </c>
      <c r="T2" s="483"/>
      <c r="U2" s="63"/>
      <c r="V2" s="61"/>
    </row>
    <row r="3" spans="1:212" ht="31.5" customHeight="1" thickBot="1" x14ac:dyDescent="0.25">
      <c r="A3" s="445"/>
      <c r="B3" s="446"/>
      <c r="C3" s="446"/>
      <c r="D3" s="446"/>
      <c r="E3" s="447"/>
      <c r="F3" s="447"/>
      <c r="G3" s="447"/>
      <c r="H3" s="490"/>
      <c r="I3" s="491"/>
      <c r="J3" s="491"/>
      <c r="K3" s="491"/>
      <c r="L3" s="491"/>
      <c r="M3" s="491"/>
      <c r="N3" s="491"/>
      <c r="O3" s="491"/>
      <c r="P3" s="491"/>
      <c r="Q3" s="491"/>
      <c r="R3" s="491"/>
      <c r="S3" s="484" t="s">
        <v>386</v>
      </c>
      <c r="T3" s="485"/>
      <c r="U3" s="63"/>
      <c r="V3" s="62"/>
      <c r="BV3" s="121"/>
      <c r="CA3" s="121"/>
      <c r="CB3" s="121"/>
      <c r="CC3" s="121"/>
      <c r="CD3" s="121"/>
      <c r="CE3" s="121"/>
      <c r="CJ3" s="121"/>
      <c r="CK3" s="121"/>
      <c r="CL3" s="121"/>
      <c r="CM3" s="121"/>
      <c r="CN3" s="121"/>
      <c r="CS3" s="121"/>
      <c r="CT3" s="121"/>
      <c r="CU3" s="121"/>
      <c r="CV3" s="121"/>
      <c r="CW3" s="121"/>
      <c r="DB3" s="121"/>
      <c r="DC3" s="121"/>
      <c r="DD3" s="121"/>
      <c r="DE3" s="121"/>
      <c r="DF3" s="121"/>
      <c r="DK3" s="121"/>
      <c r="DL3" s="121"/>
      <c r="DM3" s="121"/>
      <c r="DN3" s="121"/>
      <c r="DO3" s="121"/>
      <c r="DT3" s="121"/>
      <c r="DU3" s="121"/>
      <c r="DV3" s="121"/>
      <c r="DW3" s="121"/>
      <c r="DX3" s="121"/>
      <c r="EC3" s="121"/>
      <c r="ED3" s="121"/>
      <c r="EE3" s="121"/>
      <c r="EF3" s="121"/>
      <c r="EG3" s="121"/>
      <c r="EL3" s="121"/>
      <c r="EM3" s="121"/>
      <c r="EN3" s="121"/>
      <c r="EO3" s="121"/>
      <c r="EP3" s="121"/>
      <c r="EU3" s="121"/>
      <c r="EV3" s="121"/>
      <c r="EW3" s="121"/>
      <c r="EX3" s="121"/>
      <c r="EY3" s="121"/>
      <c r="FD3" s="121"/>
      <c r="FE3" s="121"/>
      <c r="FF3" s="121"/>
      <c r="FG3" s="121"/>
      <c r="FH3" s="121"/>
      <c r="FM3" s="121"/>
      <c r="FN3" s="121"/>
      <c r="FO3" s="121"/>
      <c r="FP3" s="121"/>
      <c r="FQ3" s="121"/>
      <c r="FR3" s="121"/>
      <c r="FY3" s="121"/>
      <c r="FZ3" s="121"/>
      <c r="GL3" s="121"/>
      <c r="GM3" s="121"/>
      <c r="GY3" s="121"/>
      <c r="GZ3" s="121"/>
    </row>
    <row r="4" spans="1:212" ht="33.75" x14ac:dyDescent="0.2">
      <c r="BV4" s="122"/>
      <c r="CA4" s="121"/>
      <c r="CB4" s="121"/>
      <c r="CC4" s="121"/>
      <c r="CD4" s="121"/>
      <c r="CE4" s="122"/>
      <c r="CJ4" s="121"/>
      <c r="CK4" s="121"/>
      <c r="CL4" s="121"/>
      <c r="CM4" s="121"/>
      <c r="CN4" s="122"/>
      <c r="CS4" s="121"/>
      <c r="CT4" s="121"/>
      <c r="CU4" s="121"/>
      <c r="CV4" s="121"/>
      <c r="CW4" s="122"/>
      <c r="DB4" s="121"/>
      <c r="DC4" s="121"/>
      <c r="DD4" s="121"/>
      <c r="DE4" s="121"/>
      <c r="DF4" s="122"/>
      <c r="DK4" s="121"/>
      <c r="DL4" s="121"/>
      <c r="DM4" s="121"/>
      <c r="DN4" s="121"/>
      <c r="DO4" s="122"/>
      <c r="DT4" s="121"/>
      <c r="DU4" s="121"/>
      <c r="DV4" s="121"/>
      <c r="DW4" s="121"/>
      <c r="DX4" s="122"/>
      <c r="EC4" s="121"/>
      <c r="ED4" s="121"/>
      <c r="EE4" s="121"/>
      <c r="EF4" s="121"/>
      <c r="EG4" s="122"/>
      <c r="EL4" s="121"/>
      <c r="EM4" s="121"/>
      <c r="EN4" s="121"/>
      <c r="EO4" s="121"/>
      <c r="EP4" s="122"/>
      <c r="EU4" s="121"/>
      <c r="EV4" s="121"/>
      <c r="EW4" s="121"/>
      <c r="EX4" s="121"/>
      <c r="EY4" s="122"/>
      <c r="FD4" s="121"/>
      <c r="FE4" s="121"/>
      <c r="FF4" s="121"/>
      <c r="FG4" s="121"/>
      <c r="FH4" s="122"/>
      <c r="FM4" s="121"/>
      <c r="FN4" s="121"/>
      <c r="FO4" s="121"/>
      <c r="FP4" s="121"/>
      <c r="FQ4" s="122"/>
      <c r="FR4" s="122"/>
      <c r="FY4" s="121"/>
      <c r="FZ4" s="122"/>
      <c r="GL4" s="121"/>
      <c r="GM4" s="121"/>
      <c r="GY4" s="121"/>
      <c r="GZ4" s="121"/>
    </row>
    <row r="6" spans="1:212" ht="23.25" x14ac:dyDescent="0.35">
      <c r="A6" s="479" t="s">
        <v>707</v>
      </c>
    </row>
    <row r="7" spans="1:212" ht="21" thickBot="1" x14ac:dyDescent="0.25">
      <c r="A7" s="427" t="s">
        <v>116</v>
      </c>
      <c r="B7" s="428"/>
      <c r="C7" s="428"/>
      <c r="D7" s="428"/>
      <c r="E7" s="428"/>
      <c r="F7" s="428"/>
      <c r="G7" s="428"/>
      <c r="H7" s="428"/>
      <c r="I7" s="428"/>
      <c r="J7" s="429"/>
      <c r="K7" s="427" t="s">
        <v>117</v>
      </c>
      <c r="L7" s="428"/>
      <c r="M7" s="428"/>
      <c r="N7" s="428"/>
      <c r="O7" s="428"/>
      <c r="P7" s="428"/>
      <c r="Q7" s="429"/>
      <c r="R7" s="423" t="s">
        <v>118</v>
      </c>
      <c r="S7" s="423"/>
      <c r="T7" s="423"/>
      <c r="U7" s="423"/>
      <c r="V7" s="423"/>
      <c r="W7" s="423"/>
      <c r="X7" s="423"/>
      <c r="Y7" s="423"/>
      <c r="Z7" s="423"/>
      <c r="AA7" s="423"/>
      <c r="AB7" s="423"/>
      <c r="AC7" s="423"/>
      <c r="AD7" s="423"/>
      <c r="AE7" s="423"/>
      <c r="AF7" s="423"/>
      <c r="AG7" s="423"/>
      <c r="AH7" s="423"/>
      <c r="AI7" s="423"/>
      <c r="AJ7" s="423"/>
      <c r="AK7" s="423"/>
      <c r="AL7" s="423"/>
      <c r="AM7" s="423"/>
      <c r="AN7" s="423"/>
      <c r="AO7" s="423"/>
      <c r="AP7" s="423"/>
      <c r="AQ7" s="423"/>
      <c r="AR7" s="423"/>
      <c r="AS7" s="423"/>
      <c r="AT7" s="423"/>
      <c r="AU7" s="423"/>
      <c r="AV7" s="423"/>
      <c r="AW7" s="423"/>
      <c r="AX7" s="427" t="s">
        <v>119</v>
      </c>
      <c r="AY7" s="428"/>
      <c r="AZ7" s="428"/>
      <c r="BA7" s="428"/>
      <c r="BB7" s="428"/>
      <c r="BC7" s="428"/>
      <c r="BD7" s="429"/>
      <c r="BE7" s="427" t="s">
        <v>33</v>
      </c>
      <c r="BF7" s="428"/>
      <c r="BG7" s="428"/>
      <c r="BH7" s="428"/>
      <c r="BI7" s="428"/>
      <c r="BJ7" s="428"/>
      <c r="BK7" s="428"/>
      <c r="BL7" s="428"/>
      <c r="BM7" s="354" t="s">
        <v>149</v>
      </c>
      <c r="BN7" s="356" t="s">
        <v>336</v>
      </c>
      <c r="BO7" s="357"/>
      <c r="BP7" s="357"/>
      <c r="BQ7" s="357"/>
      <c r="BR7" s="357"/>
      <c r="BS7" s="357"/>
      <c r="BT7" s="357"/>
      <c r="BU7" s="357"/>
      <c r="BV7" s="357"/>
      <c r="BW7" s="357"/>
      <c r="BX7" s="357"/>
      <c r="BY7" s="357"/>
      <c r="BZ7" s="357"/>
      <c r="CA7" s="357"/>
      <c r="CB7" s="357"/>
      <c r="CC7" s="357"/>
      <c r="CD7" s="357"/>
      <c r="CE7" s="357"/>
      <c r="CF7" s="357"/>
      <c r="CG7" s="357"/>
      <c r="CH7" s="357"/>
      <c r="CI7" s="357"/>
      <c r="CJ7" s="357"/>
      <c r="CK7" s="357"/>
      <c r="CL7" s="357"/>
      <c r="CM7" s="357"/>
      <c r="CN7" s="357"/>
      <c r="CO7" s="357"/>
      <c r="CP7" s="357"/>
      <c r="CQ7" s="357"/>
      <c r="CR7" s="357"/>
      <c r="CS7" s="357"/>
      <c r="CT7" s="357"/>
      <c r="CU7" s="357"/>
      <c r="CV7" s="357"/>
      <c r="CW7" s="357"/>
      <c r="CX7" s="357"/>
      <c r="CY7" s="357"/>
      <c r="CZ7" s="357"/>
      <c r="DA7" s="357"/>
      <c r="DB7" s="357"/>
      <c r="DC7" s="357"/>
      <c r="DD7" s="357"/>
      <c r="DE7" s="357"/>
      <c r="DF7" s="357"/>
      <c r="DG7" s="357"/>
      <c r="DH7" s="357"/>
      <c r="DI7" s="357"/>
      <c r="DJ7" s="357"/>
      <c r="DK7" s="357"/>
      <c r="DL7" s="357"/>
      <c r="DM7" s="357"/>
      <c r="DN7" s="357"/>
      <c r="DO7" s="357"/>
      <c r="DP7" s="357"/>
      <c r="DQ7" s="357"/>
      <c r="DR7" s="357"/>
      <c r="DS7" s="357"/>
      <c r="DT7" s="357"/>
      <c r="DU7" s="357"/>
      <c r="DV7" s="357"/>
      <c r="DW7" s="357"/>
      <c r="DX7" s="357"/>
      <c r="DY7" s="357"/>
      <c r="DZ7" s="357"/>
      <c r="EA7" s="357"/>
      <c r="EB7" s="357"/>
      <c r="EC7" s="357"/>
      <c r="ED7" s="357"/>
      <c r="EE7" s="357"/>
      <c r="EF7" s="357"/>
      <c r="EG7" s="357"/>
      <c r="EH7" s="357"/>
      <c r="EI7" s="357"/>
      <c r="EJ7" s="357"/>
      <c r="EK7" s="357"/>
      <c r="EL7" s="357"/>
      <c r="EM7" s="357"/>
      <c r="EN7" s="357"/>
      <c r="EO7" s="357"/>
      <c r="EP7" s="357"/>
      <c r="EQ7" s="357"/>
      <c r="ER7" s="357"/>
      <c r="ES7" s="357"/>
      <c r="ET7" s="357"/>
      <c r="EU7" s="357"/>
      <c r="EV7" s="357"/>
      <c r="EW7" s="357"/>
      <c r="EX7" s="357"/>
      <c r="EY7" s="357"/>
      <c r="EZ7" s="357"/>
      <c r="FA7" s="357"/>
      <c r="FB7" s="357"/>
      <c r="FC7" s="357"/>
      <c r="FD7" s="357"/>
      <c r="FE7" s="357"/>
      <c r="FF7" s="357"/>
      <c r="FG7" s="357"/>
      <c r="FH7" s="357"/>
      <c r="FI7" s="357"/>
      <c r="FJ7" s="357"/>
      <c r="FK7" s="357"/>
      <c r="FL7" s="357"/>
      <c r="FM7" s="357"/>
      <c r="FN7" s="357"/>
      <c r="FO7" s="357"/>
      <c r="FP7" s="357"/>
      <c r="FQ7" s="358"/>
      <c r="FR7" s="368" t="s">
        <v>291</v>
      </c>
      <c r="FS7" s="369"/>
      <c r="FT7" s="369"/>
      <c r="FU7" s="369"/>
      <c r="FV7" s="369"/>
      <c r="FW7" s="369"/>
      <c r="FX7" s="369"/>
      <c r="FY7" s="370"/>
      <c r="FZ7" s="374" t="s">
        <v>292</v>
      </c>
      <c r="GA7" s="375"/>
      <c r="GB7" s="375"/>
      <c r="GC7" s="375"/>
      <c r="GD7" s="376"/>
      <c r="GE7" s="386" t="s">
        <v>293</v>
      </c>
      <c r="GF7" s="387"/>
      <c r="GG7" s="387"/>
      <c r="GH7" s="387"/>
      <c r="GI7" s="387"/>
      <c r="GJ7" s="387"/>
      <c r="GK7" s="387"/>
      <c r="GL7" s="388"/>
      <c r="GM7" s="337" t="s">
        <v>294</v>
      </c>
      <c r="GN7" s="338"/>
      <c r="GO7" s="338"/>
      <c r="GP7" s="338"/>
      <c r="GQ7" s="339"/>
      <c r="GR7" s="380" t="s">
        <v>295</v>
      </c>
      <c r="GS7" s="381"/>
      <c r="GT7" s="381"/>
      <c r="GU7" s="381"/>
      <c r="GV7" s="381"/>
      <c r="GW7" s="381"/>
      <c r="GX7" s="381"/>
      <c r="GY7" s="382"/>
      <c r="GZ7" s="348" t="s">
        <v>296</v>
      </c>
      <c r="HA7" s="349"/>
      <c r="HB7" s="349"/>
      <c r="HC7" s="349"/>
      <c r="HD7" s="350"/>
    </row>
    <row r="8" spans="1:212" ht="27" customHeight="1" thickTop="1" x14ac:dyDescent="0.2">
      <c r="A8" s="421" t="s">
        <v>245</v>
      </c>
      <c r="B8" s="438" t="s">
        <v>141</v>
      </c>
      <c r="C8" s="423" t="s">
        <v>142</v>
      </c>
      <c r="D8" s="423" t="s">
        <v>188</v>
      </c>
      <c r="E8" s="423" t="s">
        <v>277</v>
      </c>
      <c r="F8" s="345" t="s">
        <v>278</v>
      </c>
      <c r="G8" s="345" t="s">
        <v>304</v>
      </c>
      <c r="H8" s="346" t="s">
        <v>301</v>
      </c>
      <c r="I8" s="346" t="s">
        <v>279</v>
      </c>
      <c r="J8" s="345" t="s">
        <v>303</v>
      </c>
      <c r="K8" s="394" t="s">
        <v>32</v>
      </c>
      <c r="L8" s="394" t="s">
        <v>206</v>
      </c>
      <c r="M8" s="346" t="s">
        <v>302</v>
      </c>
      <c r="N8" s="430" t="s">
        <v>39</v>
      </c>
      <c r="O8" s="432" t="s">
        <v>4</v>
      </c>
      <c r="P8" s="52"/>
      <c r="Q8" s="345" t="s">
        <v>42</v>
      </c>
      <c r="R8" s="426" t="s">
        <v>280</v>
      </c>
      <c r="S8" s="424" t="s">
        <v>281</v>
      </c>
      <c r="T8" s="424" t="s">
        <v>11</v>
      </c>
      <c r="U8" s="424" t="s">
        <v>7</v>
      </c>
      <c r="V8" s="424"/>
      <c r="W8" s="424"/>
      <c r="X8" s="424"/>
      <c r="Y8" s="424"/>
      <c r="Z8" s="424"/>
      <c r="AA8" s="424"/>
      <c r="AB8" s="424"/>
      <c r="AC8" s="424"/>
      <c r="AD8" s="424"/>
      <c r="AE8" s="424"/>
      <c r="AF8" s="424"/>
      <c r="AG8" s="424"/>
      <c r="AH8" s="424" t="s">
        <v>343</v>
      </c>
      <c r="AI8" s="424"/>
      <c r="AJ8" s="424"/>
      <c r="AK8" s="424"/>
      <c r="AL8" s="424"/>
      <c r="AM8" s="424"/>
      <c r="AN8" s="424"/>
      <c r="AO8" s="424"/>
      <c r="AP8" s="424"/>
      <c r="AQ8" s="424"/>
      <c r="AR8" s="424"/>
      <c r="AS8" s="424"/>
      <c r="AT8" s="424"/>
      <c r="AU8" s="424"/>
      <c r="AV8" s="424"/>
      <c r="AW8" s="426" t="s">
        <v>344</v>
      </c>
      <c r="AX8" s="426" t="s">
        <v>162</v>
      </c>
      <c r="AY8" s="426" t="s">
        <v>40</v>
      </c>
      <c r="AZ8" s="426" t="s">
        <v>41</v>
      </c>
      <c r="BA8" s="426" t="s">
        <v>217</v>
      </c>
      <c r="BB8" s="52"/>
      <c r="BC8" s="426" t="s">
        <v>43</v>
      </c>
      <c r="BD8" s="419" t="s">
        <v>287</v>
      </c>
      <c r="BE8" s="346" t="s">
        <v>288</v>
      </c>
      <c r="BF8" s="346" t="s">
        <v>232</v>
      </c>
      <c r="BG8" s="345" t="s">
        <v>329</v>
      </c>
      <c r="BH8" s="346" t="s">
        <v>233</v>
      </c>
      <c r="BI8" s="346" t="s">
        <v>234</v>
      </c>
      <c r="BJ8" s="346" t="s">
        <v>289</v>
      </c>
      <c r="BK8" s="346" t="s">
        <v>235</v>
      </c>
      <c r="BL8" s="433" t="s">
        <v>290</v>
      </c>
      <c r="BM8" s="355"/>
      <c r="BN8" s="359">
        <v>45292</v>
      </c>
      <c r="BO8" s="360"/>
      <c r="BP8" s="360"/>
      <c r="BQ8" s="360"/>
      <c r="BR8" s="360"/>
      <c r="BS8" s="360"/>
      <c r="BT8" s="360"/>
      <c r="BU8" s="360"/>
      <c r="BV8" s="361"/>
      <c r="BW8" s="359">
        <v>45323</v>
      </c>
      <c r="BX8" s="360"/>
      <c r="BY8" s="360"/>
      <c r="BZ8" s="360"/>
      <c r="CA8" s="360"/>
      <c r="CB8" s="360"/>
      <c r="CC8" s="360"/>
      <c r="CD8" s="360"/>
      <c r="CE8" s="361"/>
      <c r="CF8" s="359">
        <v>45352</v>
      </c>
      <c r="CG8" s="360"/>
      <c r="CH8" s="360"/>
      <c r="CI8" s="360"/>
      <c r="CJ8" s="360"/>
      <c r="CK8" s="360"/>
      <c r="CL8" s="360"/>
      <c r="CM8" s="360"/>
      <c r="CN8" s="361"/>
      <c r="CO8" s="359">
        <v>45383</v>
      </c>
      <c r="CP8" s="360"/>
      <c r="CQ8" s="360"/>
      <c r="CR8" s="360"/>
      <c r="CS8" s="360"/>
      <c r="CT8" s="360"/>
      <c r="CU8" s="360"/>
      <c r="CV8" s="360"/>
      <c r="CW8" s="361"/>
      <c r="CX8" s="362">
        <v>45413</v>
      </c>
      <c r="CY8" s="363"/>
      <c r="CZ8" s="363"/>
      <c r="DA8" s="363"/>
      <c r="DB8" s="363"/>
      <c r="DC8" s="363"/>
      <c r="DD8" s="363"/>
      <c r="DE8" s="363"/>
      <c r="DF8" s="364"/>
      <c r="DG8" s="362">
        <v>45444</v>
      </c>
      <c r="DH8" s="363"/>
      <c r="DI8" s="363"/>
      <c r="DJ8" s="363"/>
      <c r="DK8" s="363"/>
      <c r="DL8" s="363"/>
      <c r="DM8" s="363"/>
      <c r="DN8" s="363"/>
      <c r="DO8" s="364"/>
      <c r="DP8" s="362">
        <v>45474</v>
      </c>
      <c r="DQ8" s="363"/>
      <c r="DR8" s="363"/>
      <c r="DS8" s="363"/>
      <c r="DT8" s="363"/>
      <c r="DU8" s="363"/>
      <c r="DV8" s="363"/>
      <c r="DW8" s="363"/>
      <c r="DX8" s="364"/>
      <c r="DY8" s="362">
        <v>45505</v>
      </c>
      <c r="DZ8" s="363"/>
      <c r="EA8" s="363"/>
      <c r="EB8" s="363"/>
      <c r="EC8" s="363"/>
      <c r="ED8" s="363"/>
      <c r="EE8" s="363"/>
      <c r="EF8" s="363"/>
      <c r="EG8" s="364"/>
      <c r="EH8" s="365">
        <v>45536</v>
      </c>
      <c r="EI8" s="366"/>
      <c r="EJ8" s="366"/>
      <c r="EK8" s="366"/>
      <c r="EL8" s="366"/>
      <c r="EM8" s="366"/>
      <c r="EN8" s="366"/>
      <c r="EO8" s="366"/>
      <c r="EP8" s="367"/>
      <c r="EQ8" s="365">
        <v>45566</v>
      </c>
      <c r="ER8" s="366"/>
      <c r="ES8" s="366"/>
      <c r="ET8" s="366"/>
      <c r="EU8" s="366"/>
      <c r="EV8" s="366"/>
      <c r="EW8" s="366"/>
      <c r="EX8" s="366"/>
      <c r="EY8" s="367"/>
      <c r="EZ8" s="365">
        <v>45597</v>
      </c>
      <c r="FA8" s="366"/>
      <c r="FB8" s="366"/>
      <c r="FC8" s="366"/>
      <c r="FD8" s="366"/>
      <c r="FE8" s="366"/>
      <c r="FF8" s="366"/>
      <c r="FG8" s="366"/>
      <c r="FH8" s="367"/>
      <c r="FI8" s="365">
        <v>45627</v>
      </c>
      <c r="FJ8" s="366"/>
      <c r="FK8" s="366"/>
      <c r="FL8" s="366"/>
      <c r="FM8" s="366"/>
      <c r="FN8" s="366"/>
      <c r="FO8" s="366"/>
      <c r="FP8" s="366"/>
      <c r="FQ8" s="367"/>
      <c r="FR8" s="371"/>
      <c r="FS8" s="372"/>
      <c r="FT8" s="372"/>
      <c r="FU8" s="372"/>
      <c r="FV8" s="372"/>
      <c r="FW8" s="372"/>
      <c r="FX8" s="372"/>
      <c r="FY8" s="373"/>
      <c r="FZ8" s="377"/>
      <c r="GA8" s="378"/>
      <c r="GB8" s="378"/>
      <c r="GC8" s="378"/>
      <c r="GD8" s="379"/>
      <c r="GE8" s="389"/>
      <c r="GF8" s="390"/>
      <c r="GG8" s="390"/>
      <c r="GH8" s="390"/>
      <c r="GI8" s="390"/>
      <c r="GJ8" s="390"/>
      <c r="GK8" s="390"/>
      <c r="GL8" s="391"/>
      <c r="GM8" s="340"/>
      <c r="GN8" s="341"/>
      <c r="GO8" s="341"/>
      <c r="GP8" s="341"/>
      <c r="GQ8" s="342"/>
      <c r="GR8" s="383"/>
      <c r="GS8" s="384"/>
      <c r="GT8" s="384"/>
      <c r="GU8" s="384"/>
      <c r="GV8" s="384"/>
      <c r="GW8" s="384"/>
      <c r="GX8" s="384"/>
      <c r="GY8" s="385"/>
      <c r="GZ8" s="351"/>
      <c r="HA8" s="352"/>
      <c r="HB8" s="352"/>
      <c r="HC8" s="352"/>
      <c r="HD8" s="353"/>
    </row>
    <row r="9" spans="1:212" ht="87" customHeight="1" x14ac:dyDescent="0.2">
      <c r="A9" s="422"/>
      <c r="B9" s="438"/>
      <c r="C9" s="423"/>
      <c r="D9" s="423"/>
      <c r="E9" s="423"/>
      <c r="F9" s="424"/>
      <c r="G9" s="424"/>
      <c r="H9" s="425"/>
      <c r="I9" s="345"/>
      <c r="J9" s="424"/>
      <c r="K9" s="345"/>
      <c r="L9" s="345"/>
      <c r="M9" s="345"/>
      <c r="N9" s="431"/>
      <c r="O9" s="431"/>
      <c r="P9" s="99" t="s">
        <v>259</v>
      </c>
      <c r="Q9" s="424"/>
      <c r="R9" s="426"/>
      <c r="S9" s="424"/>
      <c r="T9" s="424"/>
      <c r="U9" s="176" t="s">
        <v>282</v>
      </c>
      <c r="V9" s="176" t="s">
        <v>27</v>
      </c>
      <c r="W9" s="176" t="s">
        <v>283</v>
      </c>
      <c r="X9" s="176" t="s">
        <v>27</v>
      </c>
      <c r="Y9" s="176" t="s">
        <v>284</v>
      </c>
      <c r="Z9" s="176" t="s">
        <v>27</v>
      </c>
      <c r="AA9" s="176" t="s">
        <v>285</v>
      </c>
      <c r="AB9" s="176" t="s">
        <v>27</v>
      </c>
      <c r="AC9" s="176" t="s">
        <v>286</v>
      </c>
      <c r="AD9" s="176" t="s">
        <v>27</v>
      </c>
      <c r="AE9" s="234" t="s">
        <v>161</v>
      </c>
      <c r="AF9" s="234" t="s">
        <v>159</v>
      </c>
      <c r="AG9" s="234" t="s">
        <v>160</v>
      </c>
      <c r="AH9" s="175" t="s">
        <v>232</v>
      </c>
      <c r="AI9" s="175" t="s">
        <v>60</v>
      </c>
      <c r="AJ9" s="175" t="s">
        <v>337</v>
      </c>
      <c r="AK9" s="175" t="s">
        <v>60</v>
      </c>
      <c r="AL9" s="175" t="s">
        <v>329</v>
      </c>
      <c r="AM9" s="175" t="s">
        <v>60</v>
      </c>
      <c r="AN9" s="175" t="s">
        <v>338</v>
      </c>
      <c r="AO9" s="175" t="s">
        <v>60</v>
      </c>
      <c r="AP9" s="175" t="s">
        <v>339</v>
      </c>
      <c r="AQ9" s="175" t="s">
        <v>60</v>
      </c>
      <c r="AR9" s="175" t="s">
        <v>340</v>
      </c>
      <c r="AS9" s="175" t="s">
        <v>60</v>
      </c>
      <c r="AT9" s="175" t="s">
        <v>341</v>
      </c>
      <c r="AU9" s="175" t="s">
        <v>60</v>
      </c>
      <c r="AV9" s="175" t="s">
        <v>342</v>
      </c>
      <c r="AW9" s="419"/>
      <c r="AX9" s="419"/>
      <c r="AY9" s="419"/>
      <c r="AZ9" s="419"/>
      <c r="BA9" s="419"/>
      <c r="BB9" s="52" t="s">
        <v>259</v>
      </c>
      <c r="BC9" s="419"/>
      <c r="BD9" s="420"/>
      <c r="BE9" s="394"/>
      <c r="BF9" s="394"/>
      <c r="BG9" s="346" t="s">
        <v>329</v>
      </c>
      <c r="BH9" s="394" t="s">
        <v>165</v>
      </c>
      <c r="BI9" s="394"/>
      <c r="BJ9" s="394"/>
      <c r="BK9" s="394"/>
      <c r="BL9" s="430"/>
      <c r="BM9" s="355"/>
      <c r="BN9" s="235" t="s">
        <v>376</v>
      </c>
      <c r="BO9" s="236" t="s">
        <v>334</v>
      </c>
      <c r="BP9" s="236" t="s">
        <v>335</v>
      </c>
      <c r="BQ9" s="236" t="s">
        <v>377</v>
      </c>
      <c r="BR9" s="237" t="s">
        <v>388</v>
      </c>
      <c r="BS9" s="237" t="s">
        <v>379</v>
      </c>
      <c r="BT9" s="237" t="s">
        <v>380</v>
      </c>
      <c r="BU9" s="237" t="s">
        <v>381</v>
      </c>
      <c r="BV9" s="238" t="s">
        <v>382</v>
      </c>
      <c r="BW9" s="235" t="s">
        <v>376</v>
      </c>
      <c r="BX9" s="236" t="s">
        <v>334</v>
      </c>
      <c r="BY9" s="236" t="s">
        <v>335</v>
      </c>
      <c r="BZ9" s="236" t="s">
        <v>377</v>
      </c>
      <c r="CA9" s="237" t="s">
        <v>388</v>
      </c>
      <c r="CB9" s="237" t="s">
        <v>379</v>
      </c>
      <c r="CC9" s="237" t="s">
        <v>380</v>
      </c>
      <c r="CD9" s="237" t="s">
        <v>381</v>
      </c>
      <c r="CE9" s="238" t="s">
        <v>382</v>
      </c>
      <c r="CF9" s="235" t="s">
        <v>376</v>
      </c>
      <c r="CG9" s="236" t="s">
        <v>334</v>
      </c>
      <c r="CH9" s="236" t="s">
        <v>335</v>
      </c>
      <c r="CI9" s="236" t="s">
        <v>377</v>
      </c>
      <c r="CJ9" s="237" t="s">
        <v>388</v>
      </c>
      <c r="CK9" s="237" t="s">
        <v>379</v>
      </c>
      <c r="CL9" s="237" t="s">
        <v>380</v>
      </c>
      <c r="CM9" s="237" t="s">
        <v>381</v>
      </c>
      <c r="CN9" s="238" t="s">
        <v>382</v>
      </c>
      <c r="CO9" s="235" t="s">
        <v>376</v>
      </c>
      <c r="CP9" s="236" t="s">
        <v>334</v>
      </c>
      <c r="CQ9" s="236" t="s">
        <v>335</v>
      </c>
      <c r="CR9" s="236" t="s">
        <v>377</v>
      </c>
      <c r="CS9" s="237" t="s">
        <v>388</v>
      </c>
      <c r="CT9" s="237" t="s">
        <v>379</v>
      </c>
      <c r="CU9" s="237" t="s">
        <v>380</v>
      </c>
      <c r="CV9" s="237" t="s">
        <v>381</v>
      </c>
      <c r="CW9" s="238" t="s">
        <v>382</v>
      </c>
      <c r="CX9" s="239" t="s">
        <v>376</v>
      </c>
      <c r="CY9" s="240" t="s">
        <v>334</v>
      </c>
      <c r="CZ9" s="240" t="s">
        <v>335</v>
      </c>
      <c r="DA9" s="240" t="s">
        <v>377</v>
      </c>
      <c r="DB9" s="241" t="s">
        <v>388</v>
      </c>
      <c r="DC9" s="241" t="s">
        <v>379</v>
      </c>
      <c r="DD9" s="241" t="s">
        <v>380</v>
      </c>
      <c r="DE9" s="241" t="s">
        <v>381</v>
      </c>
      <c r="DF9" s="242" t="s">
        <v>382</v>
      </c>
      <c r="DG9" s="239" t="s">
        <v>376</v>
      </c>
      <c r="DH9" s="240" t="s">
        <v>334</v>
      </c>
      <c r="DI9" s="240" t="s">
        <v>335</v>
      </c>
      <c r="DJ9" s="240" t="s">
        <v>377</v>
      </c>
      <c r="DK9" s="241" t="s">
        <v>388</v>
      </c>
      <c r="DL9" s="241" t="s">
        <v>379</v>
      </c>
      <c r="DM9" s="241" t="s">
        <v>380</v>
      </c>
      <c r="DN9" s="241" t="s">
        <v>381</v>
      </c>
      <c r="DO9" s="242" t="s">
        <v>382</v>
      </c>
      <c r="DP9" s="239" t="s">
        <v>376</v>
      </c>
      <c r="DQ9" s="240" t="s">
        <v>334</v>
      </c>
      <c r="DR9" s="240" t="s">
        <v>335</v>
      </c>
      <c r="DS9" s="240" t="s">
        <v>377</v>
      </c>
      <c r="DT9" s="241" t="s">
        <v>388</v>
      </c>
      <c r="DU9" s="241" t="s">
        <v>379</v>
      </c>
      <c r="DV9" s="241" t="s">
        <v>380</v>
      </c>
      <c r="DW9" s="241" t="s">
        <v>381</v>
      </c>
      <c r="DX9" s="242" t="s">
        <v>382</v>
      </c>
      <c r="DY9" s="239" t="s">
        <v>376</v>
      </c>
      <c r="DZ9" s="240" t="s">
        <v>334</v>
      </c>
      <c r="EA9" s="240" t="s">
        <v>335</v>
      </c>
      <c r="EB9" s="240" t="s">
        <v>377</v>
      </c>
      <c r="EC9" s="241" t="s">
        <v>378</v>
      </c>
      <c r="ED9" s="241" t="s">
        <v>379</v>
      </c>
      <c r="EE9" s="241" t="s">
        <v>380</v>
      </c>
      <c r="EF9" s="241" t="s">
        <v>381</v>
      </c>
      <c r="EG9" s="242" t="s">
        <v>382</v>
      </c>
      <c r="EH9" s="243" t="s">
        <v>376</v>
      </c>
      <c r="EI9" s="244" t="s">
        <v>334</v>
      </c>
      <c r="EJ9" s="244" t="s">
        <v>335</v>
      </c>
      <c r="EK9" s="244" t="s">
        <v>377</v>
      </c>
      <c r="EL9" s="245" t="s">
        <v>378</v>
      </c>
      <c r="EM9" s="245" t="s">
        <v>379</v>
      </c>
      <c r="EN9" s="245" t="s">
        <v>380</v>
      </c>
      <c r="EO9" s="245" t="s">
        <v>381</v>
      </c>
      <c r="EP9" s="246" t="s">
        <v>382</v>
      </c>
      <c r="EQ9" s="243" t="s">
        <v>376</v>
      </c>
      <c r="ER9" s="244" t="s">
        <v>334</v>
      </c>
      <c r="ES9" s="244" t="s">
        <v>335</v>
      </c>
      <c r="ET9" s="244" t="s">
        <v>377</v>
      </c>
      <c r="EU9" s="245" t="s">
        <v>378</v>
      </c>
      <c r="EV9" s="245" t="s">
        <v>379</v>
      </c>
      <c r="EW9" s="245" t="s">
        <v>380</v>
      </c>
      <c r="EX9" s="245" t="s">
        <v>381</v>
      </c>
      <c r="EY9" s="246" t="s">
        <v>382</v>
      </c>
      <c r="EZ9" s="243" t="s">
        <v>376</v>
      </c>
      <c r="FA9" s="244" t="s">
        <v>334</v>
      </c>
      <c r="FB9" s="244" t="s">
        <v>335</v>
      </c>
      <c r="FC9" s="244" t="s">
        <v>377</v>
      </c>
      <c r="FD9" s="245" t="s">
        <v>378</v>
      </c>
      <c r="FE9" s="245" t="s">
        <v>379</v>
      </c>
      <c r="FF9" s="245" t="s">
        <v>380</v>
      </c>
      <c r="FG9" s="245" t="s">
        <v>381</v>
      </c>
      <c r="FH9" s="246" t="s">
        <v>382</v>
      </c>
      <c r="FI9" s="243" t="s">
        <v>376</v>
      </c>
      <c r="FJ9" s="244" t="s">
        <v>334</v>
      </c>
      <c r="FK9" s="244" t="s">
        <v>335</v>
      </c>
      <c r="FL9" s="244" t="s">
        <v>377</v>
      </c>
      <c r="FM9" s="245" t="s">
        <v>378</v>
      </c>
      <c r="FN9" s="245" t="s">
        <v>379</v>
      </c>
      <c r="FO9" s="245" t="s">
        <v>380</v>
      </c>
      <c r="FP9" s="245" t="s">
        <v>381</v>
      </c>
      <c r="FQ9" s="246" t="s">
        <v>382</v>
      </c>
      <c r="FR9" s="123" t="s">
        <v>384</v>
      </c>
      <c r="FS9" s="123" t="s">
        <v>376</v>
      </c>
      <c r="FT9" s="123" t="s">
        <v>297</v>
      </c>
      <c r="FU9" s="123" t="s">
        <v>298</v>
      </c>
      <c r="FV9" s="123" t="s">
        <v>299</v>
      </c>
      <c r="FW9" s="123" t="s">
        <v>330</v>
      </c>
      <c r="FX9" s="123" t="s">
        <v>300</v>
      </c>
      <c r="FY9" s="123" t="s">
        <v>380</v>
      </c>
      <c r="FZ9" s="124" t="s">
        <v>383</v>
      </c>
      <c r="GA9" s="124" t="s">
        <v>297</v>
      </c>
      <c r="GB9" s="124" t="s">
        <v>331</v>
      </c>
      <c r="GC9" s="124" t="s">
        <v>332</v>
      </c>
      <c r="GD9" s="124" t="s">
        <v>333</v>
      </c>
      <c r="GE9" s="125" t="s">
        <v>384</v>
      </c>
      <c r="GF9" s="125" t="s">
        <v>376</v>
      </c>
      <c r="GG9" s="125" t="s">
        <v>297</v>
      </c>
      <c r="GH9" s="125" t="s">
        <v>298</v>
      </c>
      <c r="GI9" s="125" t="s">
        <v>299</v>
      </c>
      <c r="GJ9" s="125" t="s">
        <v>330</v>
      </c>
      <c r="GK9" s="125" t="s">
        <v>300</v>
      </c>
      <c r="GL9" s="125" t="s">
        <v>380</v>
      </c>
      <c r="GM9" s="126" t="s">
        <v>383</v>
      </c>
      <c r="GN9" s="126" t="s">
        <v>297</v>
      </c>
      <c r="GO9" s="126" t="s">
        <v>331</v>
      </c>
      <c r="GP9" s="126" t="s">
        <v>332</v>
      </c>
      <c r="GQ9" s="126" t="s">
        <v>333</v>
      </c>
      <c r="GR9" s="127" t="s">
        <v>384</v>
      </c>
      <c r="GS9" s="127" t="s">
        <v>376</v>
      </c>
      <c r="GT9" s="127" t="s">
        <v>297</v>
      </c>
      <c r="GU9" s="127" t="s">
        <v>298</v>
      </c>
      <c r="GV9" s="127" t="s">
        <v>299</v>
      </c>
      <c r="GW9" s="127" t="s">
        <v>330</v>
      </c>
      <c r="GX9" s="127" t="s">
        <v>300</v>
      </c>
      <c r="GY9" s="127" t="s">
        <v>380</v>
      </c>
      <c r="GZ9" s="128" t="s">
        <v>383</v>
      </c>
      <c r="HA9" s="128" t="s">
        <v>297</v>
      </c>
      <c r="HB9" s="128" t="s">
        <v>331</v>
      </c>
      <c r="HC9" s="128" t="s">
        <v>332</v>
      </c>
      <c r="HD9" s="128" t="s">
        <v>333</v>
      </c>
    </row>
    <row r="10" spans="1:212" ht="102.75" customHeight="1" x14ac:dyDescent="0.2">
      <c r="A10" s="413">
        <v>1</v>
      </c>
      <c r="B10" s="414" t="s">
        <v>172</v>
      </c>
      <c r="C10" s="416" t="str">
        <f>VLOOKUP(B10,[2]FORMULAS!A$30:B$52,2,0)</f>
        <v>Ejecutar la política pública de mejoramiento de vivienda aplicando los instrumentos establecidos por la Secretaría Distrital del Hábitat, a través de la prestación de asistencia técnica, social, financiera y jurídica, para el reconocimiento de viviendas en los barrios que hayan sido legalizadas urbanísticamente y/o para el mejoramiento de las condiciones constructivas y/o de habitabilidad de estas viviendas.</v>
      </c>
      <c r="D10" s="416" t="str">
        <f>VLOOKUP(B10,[2]FORMULAS!A$30:C$52,3,0)</f>
        <v>Director de Mejoramiento de Vivienda</v>
      </c>
      <c r="E10" s="414" t="s">
        <v>113</v>
      </c>
      <c r="F10" s="410" t="s">
        <v>398</v>
      </c>
      <c r="G10" s="410" t="s">
        <v>399</v>
      </c>
      <c r="H10" s="410" t="s">
        <v>400</v>
      </c>
      <c r="I10" s="414" t="s">
        <v>264</v>
      </c>
      <c r="J10" s="415">
        <v>12</v>
      </c>
      <c r="K10" s="324" t="str">
        <f>VLOOKUP(L10,'Tabla probabilidad'!$D$3:$E$8,2,0)</f>
        <v>Baja</v>
      </c>
      <c r="L10" s="418">
        <v>0.4</v>
      </c>
      <c r="M10" s="328" t="s">
        <v>89</v>
      </c>
      <c r="N10" s="329" t="str">
        <f>VLOOKUP(M10,'Tabla Impacto'!$D$3:$F$8,3,0)</f>
        <v>Menor</v>
      </c>
      <c r="O10" s="329">
        <f>VLOOKUP(M10,'Tabla Impacto'!$D$3:$F$8,2,0)</f>
        <v>0.4</v>
      </c>
      <c r="P10" s="329" t="str">
        <f>CONCATENATE(N10,K10)</f>
        <v>MenorBaja</v>
      </c>
      <c r="Q10" s="393" t="str">
        <f>VLOOKUP(P10,[2]FORMULAS!$K$17:$L$42,2,0)</f>
        <v>Moderado</v>
      </c>
      <c r="R10" s="202">
        <v>1</v>
      </c>
      <c r="S10" s="198" t="s">
        <v>401</v>
      </c>
      <c r="T10" s="202" t="str">
        <f>+U10</f>
        <v>Preventivo</v>
      </c>
      <c r="U10" s="203" t="s">
        <v>13</v>
      </c>
      <c r="V10" s="204">
        <f>+IF(U10='[3]Tabla Valoración controles'!$D$4,'[3]Tabla Valoración controles'!$F$4,IF('[3]208-PLA-Ft-78 Mapa Gestión'!U10='[3]Tabla Valoración controles'!$D$5,'[3]Tabla Valoración controles'!$F$5,IF(U10=[3]FORMULAS!$A$10,0,'[3]Tabla Valoración controles'!$F$6)))</f>
        <v>0.25</v>
      </c>
      <c r="W10" s="203" t="s">
        <v>8</v>
      </c>
      <c r="X10" s="205">
        <f>+IF(W10='[3]Tabla Valoración controles'!$D$7,'[3]Tabla Valoración controles'!$F$7,IF(U10=[3]FORMULAS!$A$10,0,'[3]Tabla Valoración controles'!$F$8))</f>
        <v>0.15</v>
      </c>
      <c r="Y10" s="203" t="s">
        <v>18</v>
      </c>
      <c r="Z10" s="204" t="e">
        <f>+IF(Y10='[3]Tabla Valoración controles'!$D$9,'[3]Tabla Valoración controles'!$F$9,IF(U10=[3]FORMULAS!$A$10,0,'[3]Tabla Valoración controles'!$F$10))</f>
        <v>#REF!</v>
      </c>
      <c r="AA10" s="203" t="s">
        <v>21</v>
      </c>
      <c r="AB10" s="204" t="e">
        <f>+IF(AA10='[3]Tabla Valoración controles'!$D$9,'[3]Tabla Valoración controles'!$F$9,IF(W10=[3]FORMULAS!$A$10,0,'[3]Tabla Valoración controles'!$F$10))</f>
        <v>#REF!</v>
      </c>
      <c r="AC10" s="203" t="s">
        <v>100</v>
      </c>
      <c r="AD10" s="204" t="e">
        <f>+IF(AC10='[3]Tabla Valoración controles'!$D$13,'[3]Tabla Valoración controles'!$F$13,'[3]Tabla Valoración controles'!$F$14)</f>
        <v>#REF!</v>
      </c>
      <c r="AE10" s="100" t="e">
        <f t="shared" ref="AE10:AE73" si="0">+V10+X10+Z10</f>
        <v>#REF!</v>
      </c>
      <c r="AF10" s="100">
        <v>0.32</v>
      </c>
      <c r="AG10" s="100">
        <v>0.48</v>
      </c>
      <c r="AH10" s="203" t="s">
        <v>351</v>
      </c>
      <c r="AI10" s="198">
        <f>+IF(AH10=[3]CONTROLES!$C$50,[3]CONTROLES!$D$50,[3]CONTROLES!$D$51)</f>
        <v>15</v>
      </c>
      <c r="AJ10" s="206" t="s">
        <v>357</v>
      </c>
      <c r="AK10" s="206">
        <f>+IF(AJ10=[3]CONTROLES!$C$52,[3]CONTROLES!$D$52,[3]CONTROLES!$D$53)</f>
        <v>15</v>
      </c>
      <c r="AL10" s="206" t="s">
        <v>360</v>
      </c>
      <c r="AM10" s="206">
        <f>+IF(AL10=[3]CONTROLES!$C$54,[3]CONTROLES!$D$54,[3]CONTROLES!$D$55)</f>
        <v>15</v>
      </c>
      <c r="AN10" s="198" t="s">
        <v>363</v>
      </c>
      <c r="AO10" s="198">
        <f>+IF(AN10=[2]CONTROLES!$C$56,[2]CONTROLES!$D$56,IF(AN10=[2]CONTROLES!$C$57,[2]CONTROLES!$D$57,[2]CONTROLES!$D$58))</f>
        <v>15</v>
      </c>
      <c r="AP10" s="198" t="s">
        <v>367</v>
      </c>
      <c r="AQ10" s="198">
        <f>+IF(AP10=[2]CONTROLES!$C$59,[2]CONTROLES!$D$59,[2]CONTROLES!$D$60)</f>
        <v>15</v>
      </c>
      <c r="AR10" s="198" t="s">
        <v>370</v>
      </c>
      <c r="AS10" s="198">
        <f>+IF(AR10=[2]CONTROLES!$C$61,[2]CONTROLES!$D$61,[2]CONTROLES!$D$62)</f>
        <v>15</v>
      </c>
      <c r="AT10" s="198" t="s">
        <v>373</v>
      </c>
      <c r="AU10" s="198">
        <f>+IF(AT10=[2]CONTROLES!$C$63,[2]CONTROLES!$D$63,IF(AT10=[2]CONTROLES!$C$64,[2]CONTROLES!$D$64,[2]CONTROLES!$D$65))</f>
        <v>10</v>
      </c>
      <c r="AV10" s="198">
        <f>+AI10+AK10+AM10+AO10+AQ10+AS10+AU10</f>
        <v>100</v>
      </c>
      <c r="AW10" s="198" t="str">
        <f>IF(ISERROR(AV10)=TRUE,"",IF(AND(AV10&lt;=85),"Débil",IF(AND(AV10&gt;=85.01,AV10&lt;=95),"Moderado",IF(AND(AV10&gt;=95.1,AV10&lt;=100),"Fuerte",""))))</f>
        <v>Fuerte</v>
      </c>
      <c r="AX10" s="302">
        <v>0.24</v>
      </c>
      <c r="AY10" s="302" t="str">
        <f>+IF(AX10&lt;=[2]FORMULAS!$N$2,[2]FORMULAS!$O$2,IF(AX10&lt;=[2]FORMULAS!$N$3,[2]FORMULAS!$O$3,IF(AX10&lt;=[2]FORMULAS!$N$4,[2]FORMULAS!$O$4,IF(AX10&lt;=[2]FORMULAS!$N$5,[2]FORMULAS!$O$5,[2]FORMULAS!O6))))</f>
        <v>Baja</v>
      </c>
      <c r="AZ10" s="302" t="str">
        <f>+IF(T10=[2]FORMULAS!$A$9,AG15,'[2]208-PLA-Ft-78 Mapa Gestión'!N10:N15)</f>
        <v>Moderado</v>
      </c>
      <c r="BA10" s="302">
        <f>+IF(T10=[2]FORMULAS!B9,'[2]208-PLA-Ft-78 Mapa Gestión'!AG15,'[2]208-PLA-Ft-78 Mapa Gestión'!O10:O15)</f>
        <v>0.6</v>
      </c>
      <c r="BB10" s="301" t="str">
        <f>CONCATENATE(AZ10,AY10)</f>
        <v>ModeradoBaja</v>
      </c>
      <c r="BC10" s="314" t="str">
        <f>VLOOKUP(BB10,[2]FORMULAS!$K$17:$L$42,2,0)</f>
        <v>Moderado</v>
      </c>
      <c r="BD10" s="344" t="s">
        <v>164</v>
      </c>
      <c r="BE10" s="130" t="s">
        <v>402</v>
      </c>
      <c r="BF10" s="130" t="s">
        <v>403</v>
      </c>
      <c r="BG10" s="181" t="s">
        <v>326</v>
      </c>
      <c r="BH10" s="221">
        <v>45323</v>
      </c>
      <c r="BI10" s="221">
        <v>45656</v>
      </c>
      <c r="BJ10" s="130" t="s">
        <v>404</v>
      </c>
      <c r="BK10" s="130" t="s">
        <v>405</v>
      </c>
      <c r="BL10" s="135" t="s">
        <v>236</v>
      </c>
      <c r="BM10" s="344" t="s">
        <v>437</v>
      </c>
      <c r="BN10" s="131"/>
      <c r="BO10" s="130"/>
      <c r="BP10" s="130"/>
      <c r="BQ10" s="131"/>
      <c r="BR10" s="131"/>
      <c r="BS10" s="131"/>
      <c r="BT10" s="131"/>
      <c r="BU10" s="131"/>
      <c r="BV10" s="131"/>
      <c r="BW10" s="129"/>
      <c r="BX10" s="130"/>
      <c r="BY10" s="130"/>
      <c r="BZ10" s="131"/>
      <c r="CA10" s="131"/>
      <c r="CB10" s="131"/>
      <c r="CC10" s="131"/>
      <c r="CD10" s="131"/>
      <c r="CE10" s="131"/>
      <c r="CF10" s="129"/>
      <c r="CG10" s="130"/>
      <c r="CH10" s="130"/>
      <c r="CI10" s="131"/>
      <c r="CJ10" s="131"/>
      <c r="CK10" s="131"/>
      <c r="CL10" s="131"/>
      <c r="CM10" s="131"/>
      <c r="CN10" s="131"/>
      <c r="CO10" s="129"/>
      <c r="CP10" s="130"/>
      <c r="CQ10" s="130"/>
      <c r="CR10" s="131"/>
      <c r="CS10" s="131"/>
      <c r="CT10" s="131"/>
      <c r="CU10" s="131"/>
      <c r="CV10" s="131"/>
      <c r="CW10" s="131"/>
      <c r="CX10" s="129"/>
      <c r="CY10" s="130"/>
      <c r="CZ10" s="130"/>
      <c r="DA10" s="131"/>
      <c r="DB10" s="131"/>
      <c r="DC10" s="131"/>
      <c r="DD10" s="131"/>
      <c r="DE10" s="131"/>
      <c r="DF10" s="131"/>
      <c r="DG10" s="129"/>
      <c r="DH10" s="130"/>
      <c r="DI10" s="130"/>
      <c r="DJ10" s="131"/>
      <c r="DK10" s="131"/>
      <c r="DL10" s="131"/>
      <c r="DM10" s="131"/>
      <c r="DN10" s="131"/>
      <c r="DO10" s="131"/>
      <c r="DP10" s="129"/>
      <c r="DQ10" s="130"/>
      <c r="DR10" s="130"/>
      <c r="DS10" s="131"/>
      <c r="DT10" s="131"/>
      <c r="DU10" s="131"/>
      <c r="DV10" s="131"/>
      <c r="DW10" s="131"/>
      <c r="DX10" s="131"/>
      <c r="DY10" s="129"/>
      <c r="DZ10" s="130"/>
      <c r="EA10" s="130"/>
      <c r="EB10" s="131"/>
      <c r="EC10" s="131"/>
      <c r="ED10" s="131"/>
      <c r="EE10" s="131"/>
      <c r="EF10" s="131"/>
      <c r="EG10" s="131"/>
      <c r="EH10" s="129"/>
      <c r="EI10" s="130"/>
      <c r="EJ10" s="130"/>
      <c r="EK10" s="131"/>
      <c r="EL10" s="131"/>
      <c r="EM10" s="131"/>
      <c r="EN10" s="131"/>
      <c r="EO10" s="131"/>
      <c r="EP10" s="131"/>
      <c r="EQ10" s="129"/>
      <c r="ER10" s="130"/>
      <c r="ES10" s="130"/>
      <c r="ET10" s="131"/>
      <c r="EU10" s="131"/>
      <c r="EV10" s="131"/>
      <c r="EW10" s="131"/>
      <c r="EX10" s="131"/>
      <c r="EY10" s="131"/>
      <c r="EZ10" s="129"/>
      <c r="FA10" s="130"/>
      <c r="FB10" s="130"/>
      <c r="FC10" s="131"/>
      <c r="FD10" s="131"/>
      <c r="FE10" s="131"/>
      <c r="FF10" s="131"/>
      <c r="FG10" s="131"/>
      <c r="FH10" s="131"/>
      <c r="FI10" s="129"/>
      <c r="FJ10" s="130"/>
      <c r="FK10" s="130"/>
      <c r="FL10" s="131"/>
      <c r="FM10" s="131"/>
      <c r="FN10" s="131"/>
      <c r="FO10" s="131"/>
      <c r="FP10" s="131"/>
      <c r="FQ10" s="131"/>
      <c r="FR10" s="131"/>
      <c r="FS10" s="129"/>
      <c r="FT10" s="132"/>
      <c r="FU10" s="132"/>
      <c r="FV10" s="132"/>
      <c r="FW10" s="133"/>
      <c r="FX10" s="132"/>
      <c r="FY10" s="131"/>
      <c r="FZ10" s="131"/>
      <c r="GA10" s="132"/>
      <c r="GB10" s="132"/>
      <c r="GC10" s="132"/>
      <c r="GD10" s="132"/>
      <c r="GE10" s="132"/>
      <c r="GF10" s="129"/>
      <c r="GG10" s="132"/>
      <c r="GH10" s="132"/>
      <c r="GI10" s="132"/>
      <c r="GJ10" s="133"/>
      <c r="GK10" s="132"/>
      <c r="GL10" s="131"/>
      <c r="GM10" s="131"/>
      <c r="GN10" s="132"/>
      <c r="GO10" s="132"/>
      <c r="GP10" s="132"/>
      <c r="GQ10" s="132"/>
      <c r="GR10" s="132"/>
      <c r="GS10" s="129"/>
      <c r="GT10" s="132"/>
      <c r="GU10" s="132"/>
      <c r="GV10" s="132"/>
      <c r="GW10" s="133"/>
      <c r="GX10" s="132"/>
      <c r="GY10" s="131"/>
      <c r="GZ10" s="131"/>
      <c r="HA10" s="132"/>
      <c r="HB10" s="132"/>
      <c r="HC10" s="132"/>
      <c r="HD10" s="132"/>
    </row>
    <row r="11" spans="1:212" ht="17.25" customHeight="1" x14ac:dyDescent="0.2">
      <c r="A11" s="413"/>
      <c r="B11" s="414"/>
      <c r="C11" s="416"/>
      <c r="D11" s="416"/>
      <c r="E11" s="414"/>
      <c r="F11" s="410"/>
      <c r="G11" s="410"/>
      <c r="H11" s="410"/>
      <c r="I11" s="414"/>
      <c r="J11" s="415"/>
      <c r="K11" s="324"/>
      <c r="L11" s="418"/>
      <c r="M11" s="328"/>
      <c r="N11" s="329"/>
      <c r="O11" s="329"/>
      <c r="P11" s="329"/>
      <c r="Q11" s="393"/>
      <c r="R11" s="202"/>
      <c r="S11" s="198"/>
      <c r="T11" s="202" t="str">
        <f t="shared" ref="T11:T74" si="1">+U11</f>
        <v>Tipo Control</v>
      </c>
      <c r="U11" s="203" t="s">
        <v>158</v>
      </c>
      <c r="V11" s="204">
        <f>+IF(U11='[2]Tabla Valoración controles'!$D$4,'[2]Tabla Valoración controles'!$F$4,IF('[2]208-PLA-Ft-78 Mapa Gestión'!U11='[2]Tabla Valoración controles'!$D$5,'[2]Tabla Valoración controles'!$F$5,IF(U11=[2]FORMULAS!$A$10,0,'[2]Tabla Valoración controles'!$F$6)))</f>
        <v>0</v>
      </c>
      <c r="W11" s="203"/>
      <c r="X11" s="205">
        <f>+IF(W11='[2]Tabla Valoración controles'!$D$7,'[2]Tabla Valoración controles'!$F$7,IF(U11=[2]FORMULAS!$A$10,0,'[2]Tabla Valoración controles'!$F$8))</f>
        <v>0</v>
      </c>
      <c r="Y11" s="203"/>
      <c r="Z11" s="204">
        <f>+IF(Y11='[2]Tabla Valoración controles'!$D$9,'[2]Tabla Valoración controles'!$F$9,'[2]Tabla Valoración controles'!$F$10)</f>
        <v>0</v>
      </c>
      <c r="AA11" s="203"/>
      <c r="AB11" s="204">
        <f>+IF(AA11='[2]Tabla Valoración controles'!$D$9,'[2]Tabla Valoración controles'!$F$9,IF(W11=[2]FORMULAS!$A$10,0,'[2]Tabla Valoración controles'!$F$10))</f>
        <v>0</v>
      </c>
      <c r="AC11" s="203"/>
      <c r="AD11" s="204">
        <f>+IF(AC11='[2]Tabla Valoración controles'!$D$13,'[2]Tabla Valoración controles'!$F$13,'[2]Tabla Valoración controles'!$F$14)</f>
        <v>0</v>
      </c>
      <c r="AE11" s="100">
        <f t="shared" si="0"/>
        <v>0</v>
      </c>
      <c r="AF11" s="100">
        <f>+AE11*AG10</f>
        <v>0</v>
      </c>
      <c r="AG11" s="100">
        <f>+AG10-AF11</f>
        <v>0.48</v>
      </c>
      <c r="AH11" s="203"/>
      <c r="AI11" s="198">
        <f>+IF(AH11=[2]CONTROLES!$C$50,[2]CONTROLES!$D$50,[2]CONTROLES!$D$51)</f>
        <v>0</v>
      </c>
      <c r="AJ11" s="198"/>
      <c r="AK11" s="198">
        <f>+IF(AJ11=[2]CONTROLES!$C$52,[2]CONTROLES!$D$52,[2]CONTROLES!$D$53)</f>
        <v>0</v>
      </c>
      <c r="AL11" s="198"/>
      <c r="AM11" s="198">
        <f>+IF(AL11=[2]CONTROLES!$C$54,[2]CONTROLES!$D$54,[2]CONTROLES!$D$55)</f>
        <v>0</v>
      </c>
      <c r="AN11" s="198"/>
      <c r="AO11" s="198">
        <f>+IF(AN11=[2]CONTROLES!$C$56,[2]CONTROLES!$D$56,IF(AN11=[2]CONTROLES!$C$57,[2]CONTROLES!$D$57,[2]CONTROLES!$D$58))</f>
        <v>0</v>
      </c>
      <c r="AP11" s="198"/>
      <c r="AQ11" s="198">
        <f>+IF(AP11=[2]CONTROLES!$C$59,[2]CONTROLES!$D$59,[2]CONTROLES!$D$60)</f>
        <v>0</v>
      </c>
      <c r="AR11" s="198"/>
      <c r="AS11" s="198">
        <f>+IF(AR11=[2]CONTROLES!$C$61,[2]CONTROLES!$D$61,[2]CONTROLES!$D$62)</f>
        <v>0</v>
      </c>
      <c r="AT11" s="198"/>
      <c r="AU11" s="198">
        <f>+IF(AT11=[2]CONTROLES!$C$63,[2]CONTROLES!$D$63,IF(AT11=[2]CONTROLES!$C$64,[2]CONTROLES!$D$64,[2]CONTROLES!$D$65))</f>
        <v>0</v>
      </c>
      <c r="AV11" s="198">
        <f t="shared" ref="AV11:AV39" si="2">+AI11+AK11+AM11+AO11+AQ11+AS11+AU11</f>
        <v>0</v>
      </c>
      <c r="AW11" s="198" t="str">
        <f t="shared" ref="AW11:AW39" si="3">IF(ISERROR(AV11)=TRUE,"",IF(AND(AV11&lt;=85),"Débil",IF(AND(AV11&gt;=85.01,AV11&lt;=95),"Moderado",IF(AND(AV11&gt;=95.1,AV11&lt;=100),"Fuerte",""))))</f>
        <v>Débil</v>
      </c>
      <c r="AX11" s="303"/>
      <c r="AY11" s="303"/>
      <c r="AZ11" s="303"/>
      <c r="BA11" s="303"/>
      <c r="BB11" s="301"/>
      <c r="BC11" s="314"/>
      <c r="BD11" s="344"/>
      <c r="BE11" s="130"/>
      <c r="BF11" s="130"/>
      <c r="BG11" s="181"/>
      <c r="BH11" s="221"/>
      <c r="BI11" s="221"/>
      <c r="BJ11" s="130"/>
      <c r="BK11" s="130"/>
      <c r="BL11" s="130"/>
      <c r="BM11" s="344"/>
      <c r="BN11" s="131"/>
      <c r="BO11" s="131"/>
      <c r="BP11" s="131"/>
      <c r="BQ11" s="130"/>
      <c r="BR11" s="134"/>
      <c r="BS11" s="134"/>
      <c r="BT11" s="134"/>
      <c r="BU11" s="134"/>
      <c r="BV11" s="134"/>
      <c r="BW11" s="129"/>
      <c r="BX11" s="131"/>
      <c r="BY11" s="131"/>
      <c r="BZ11" s="130"/>
      <c r="CA11" s="134"/>
      <c r="CB11" s="134"/>
      <c r="CC11" s="134"/>
      <c r="CD11" s="134"/>
      <c r="CE11" s="134"/>
      <c r="CF11" s="129"/>
      <c r="CG11" s="131"/>
      <c r="CH11" s="131"/>
      <c r="CI11" s="130"/>
      <c r="CJ11" s="134"/>
      <c r="CK11" s="134"/>
      <c r="CL11" s="134"/>
      <c r="CM11" s="134"/>
      <c r="CN11" s="134"/>
      <c r="CO11" s="129"/>
      <c r="CP11" s="131"/>
      <c r="CQ11" s="131"/>
      <c r="CR11" s="130"/>
      <c r="CS11" s="134"/>
      <c r="CT11" s="134"/>
      <c r="CU11" s="134"/>
      <c r="CV11" s="134"/>
      <c r="CW11" s="134"/>
      <c r="CX11" s="129"/>
      <c r="CY11" s="131"/>
      <c r="CZ11" s="131"/>
      <c r="DA11" s="130"/>
      <c r="DB11" s="134"/>
      <c r="DC11" s="134"/>
      <c r="DD11" s="134"/>
      <c r="DE11" s="134"/>
      <c r="DF11" s="134"/>
      <c r="DG11" s="129"/>
      <c r="DH11" s="131"/>
      <c r="DI11" s="131"/>
      <c r="DJ11" s="130"/>
      <c r="DK11" s="134"/>
      <c r="DL11" s="134"/>
      <c r="DM11" s="134"/>
      <c r="DN11" s="134"/>
      <c r="DO11" s="134"/>
      <c r="DP11" s="129"/>
      <c r="DQ11" s="131"/>
      <c r="DR11" s="131"/>
      <c r="DS11" s="130"/>
      <c r="DT11" s="134"/>
      <c r="DU11" s="134"/>
      <c r="DV11" s="134"/>
      <c r="DW11" s="134"/>
      <c r="DX11" s="134"/>
      <c r="DY11" s="129"/>
      <c r="DZ11" s="131"/>
      <c r="EA11" s="131"/>
      <c r="EB11" s="130"/>
      <c r="EC11" s="134"/>
      <c r="ED11" s="134"/>
      <c r="EE11" s="134"/>
      <c r="EF11" s="134"/>
      <c r="EG11" s="134"/>
      <c r="EH11" s="129"/>
      <c r="EI11" s="131"/>
      <c r="EJ11" s="131"/>
      <c r="EK11" s="130"/>
      <c r="EL11" s="134"/>
      <c r="EM11" s="134"/>
      <c r="EN11" s="134"/>
      <c r="EO11" s="134"/>
      <c r="EP11" s="134"/>
      <c r="EQ11" s="129"/>
      <c r="ER11" s="131"/>
      <c r="ES11" s="131"/>
      <c r="ET11" s="130"/>
      <c r="EU11" s="134"/>
      <c r="EV11" s="134"/>
      <c r="EW11" s="134"/>
      <c r="EX11" s="134"/>
      <c r="EY11" s="134"/>
      <c r="EZ11" s="129"/>
      <c r="FA11" s="131"/>
      <c r="FB11" s="131"/>
      <c r="FC11" s="130"/>
      <c r="FD11" s="134"/>
      <c r="FE11" s="134"/>
      <c r="FF11" s="134"/>
      <c r="FG11" s="134"/>
      <c r="FH11" s="134"/>
      <c r="FI11" s="129"/>
      <c r="FJ11" s="131"/>
      <c r="FK11" s="131"/>
      <c r="FL11" s="130"/>
      <c r="FM11" s="134"/>
      <c r="FN11" s="134"/>
      <c r="FO11" s="134"/>
      <c r="FP11" s="134"/>
      <c r="FQ11" s="134"/>
      <c r="FR11" s="134"/>
      <c r="FS11" s="129"/>
      <c r="FT11" s="132"/>
      <c r="FU11" s="132"/>
      <c r="FV11" s="132"/>
      <c r="FW11" s="133"/>
      <c r="FX11" s="132"/>
      <c r="FY11" s="134"/>
      <c r="FZ11" s="134"/>
      <c r="GA11" s="132"/>
      <c r="GB11" s="132"/>
      <c r="GC11" s="132"/>
      <c r="GD11" s="132"/>
      <c r="GE11" s="132"/>
      <c r="GF11" s="129"/>
      <c r="GG11" s="132"/>
      <c r="GH11" s="132"/>
      <c r="GI11" s="132"/>
      <c r="GJ11" s="133"/>
      <c r="GK11" s="132"/>
      <c r="GL11" s="134"/>
      <c r="GM11" s="134"/>
      <c r="GN11" s="132"/>
      <c r="GO11" s="132"/>
      <c r="GP11" s="132"/>
      <c r="GQ11" s="132"/>
      <c r="GR11" s="132"/>
      <c r="GS11" s="129"/>
      <c r="GT11" s="132"/>
      <c r="GU11" s="132"/>
      <c r="GV11" s="132"/>
      <c r="GW11" s="133"/>
      <c r="GX11" s="132"/>
      <c r="GY11" s="134"/>
      <c r="GZ11" s="134"/>
      <c r="HA11" s="132"/>
      <c r="HB11" s="132"/>
      <c r="HC11" s="132"/>
      <c r="HD11" s="132"/>
    </row>
    <row r="12" spans="1:212" ht="17.25" customHeight="1" x14ac:dyDescent="0.2">
      <c r="A12" s="413"/>
      <c r="B12" s="414"/>
      <c r="C12" s="416"/>
      <c r="D12" s="416"/>
      <c r="E12" s="414"/>
      <c r="F12" s="410"/>
      <c r="G12" s="410"/>
      <c r="H12" s="410"/>
      <c r="I12" s="414"/>
      <c r="J12" s="415"/>
      <c r="K12" s="324"/>
      <c r="L12" s="418"/>
      <c r="M12" s="328"/>
      <c r="N12" s="329"/>
      <c r="O12" s="329"/>
      <c r="P12" s="329"/>
      <c r="Q12" s="393"/>
      <c r="R12" s="202"/>
      <c r="S12" s="207"/>
      <c r="T12" s="202" t="str">
        <f t="shared" si="1"/>
        <v>Tipo Control</v>
      </c>
      <c r="U12" s="203" t="s">
        <v>158</v>
      </c>
      <c r="V12" s="204">
        <f>+IF(U12='[2]Tabla Valoración controles'!$D$4,'[2]Tabla Valoración controles'!$F$4,IF('[2]208-PLA-Ft-78 Mapa Gestión'!U12='[2]Tabla Valoración controles'!$D$5,'[2]Tabla Valoración controles'!$F$5,IF(U12=[2]FORMULAS!$A$10,0,'[2]Tabla Valoración controles'!$F$6)))</f>
        <v>0</v>
      </c>
      <c r="W12" s="203"/>
      <c r="X12" s="205">
        <f>+IF(W12='[2]Tabla Valoración controles'!$D$7,'[2]Tabla Valoración controles'!$F$7,IF(U12=[2]FORMULAS!$A$10,0,'[2]Tabla Valoración controles'!$F$8))</f>
        <v>0</v>
      </c>
      <c r="Y12" s="203"/>
      <c r="Z12" s="204">
        <f>+IF(Y12='[2]Tabla Valoración controles'!$D$9,'[2]Tabla Valoración controles'!$F$9,IF(U12=[2]FORMULAS!$A$10,0,'[2]Tabla Valoración controles'!$F$10))</f>
        <v>0</v>
      </c>
      <c r="AA12" s="203"/>
      <c r="AB12" s="204">
        <f>+IF(AA12='[2]Tabla Valoración controles'!$D$9,'[2]Tabla Valoración controles'!$F$9,IF(W12=[2]FORMULAS!$A$10,0,'[2]Tabla Valoración controles'!$F$10))</f>
        <v>0</v>
      </c>
      <c r="AC12" s="203"/>
      <c r="AD12" s="204">
        <f>+IF(AC12='[2]Tabla Valoración controles'!$D$13,'[2]Tabla Valoración controles'!$F$13,'[2]Tabla Valoración controles'!$F$14)</f>
        <v>0</v>
      </c>
      <c r="AE12" s="100">
        <f t="shared" si="0"/>
        <v>0</v>
      </c>
      <c r="AF12" s="100">
        <f>+AF11*AE12</f>
        <v>0</v>
      </c>
      <c r="AG12" s="100">
        <f t="shared" ref="AG12:AG14" si="4">+AG11-AF12</f>
        <v>0.48</v>
      </c>
      <c r="AH12" s="203"/>
      <c r="AI12" s="198">
        <f>+IF(AH12=[2]CONTROLES!$C$50,[2]CONTROLES!$D$50,[2]CONTROLES!$D$51)</f>
        <v>0</v>
      </c>
      <c r="AJ12" s="198"/>
      <c r="AK12" s="198">
        <f>+IF(AJ12=[2]CONTROLES!$C$52,[2]CONTROLES!$D$52,[2]CONTROLES!$D$53)</f>
        <v>0</v>
      </c>
      <c r="AL12" s="198"/>
      <c r="AM12" s="198">
        <f>+IF(AL12=[2]CONTROLES!$C$54,[2]CONTROLES!$D$54,[2]CONTROLES!$D$55)</f>
        <v>0</v>
      </c>
      <c r="AN12" s="198"/>
      <c r="AO12" s="198">
        <f>+IF(AN12=[2]CONTROLES!$C$56,[2]CONTROLES!$D$56,IF(AN12=[2]CONTROLES!$C$57,[2]CONTROLES!$D$57,[2]CONTROLES!$D$58))</f>
        <v>0</v>
      </c>
      <c r="AP12" s="198"/>
      <c r="AQ12" s="198">
        <f>+IF(AP12=[2]CONTROLES!$C$59,[2]CONTROLES!$D$59,[2]CONTROLES!$D$60)</f>
        <v>0</v>
      </c>
      <c r="AR12" s="198"/>
      <c r="AS12" s="198">
        <f>+IF(AR12=[2]CONTROLES!$C$61,[2]CONTROLES!$D$61,[2]CONTROLES!$D$62)</f>
        <v>0</v>
      </c>
      <c r="AT12" s="198"/>
      <c r="AU12" s="198">
        <f>+IF(AT12=[2]CONTROLES!$C$63,[2]CONTROLES!$D$63,IF(AT12=[2]CONTROLES!$C$64,[2]CONTROLES!$D$64,[2]CONTROLES!$D$65))</f>
        <v>0</v>
      </c>
      <c r="AV12" s="198">
        <f t="shared" si="2"/>
        <v>0</v>
      </c>
      <c r="AW12" s="198" t="str">
        <f t="shared" si="3"/>
        <v>Débil</v>
      </c>
      <c r="AX12" s="303"/>
      <c r="AY12" s="303"/>
      <c r="AZ12" s="303"/>
      <c r="BA12" s="303"/>
      <c r="BB12" s="301"/>
      <c r="BC12" s="314"/>
      <c r="BD12" s="344"/>
      <c r="BE12" s="130"/>
      <c r="BF12" s="130"/>
      <c r="BG12" s="181"/>
      <c r="BH12" s="221"/>
      <c r="BI12" s="221"/>
      <c r="BJ12" s="130"/>
      <c r="BK12" s="130"/>
      <c r="BL12" s="130"/>
      <c r="BM12" s="344"/>
      <c r="BN12" s="131"/>
      <c r="BO12" s="130"/>
      <c r="BP12" s="135"/>
      <c r="BQ12" s="135"/>
      <c r="BR12" s="133"/>
      <c r="BS12" s="133"/>
      <c r="BT12" s="133"/>
      <c r="BU12" s="133"/>
      <c r="BV12" s="133"/>
      <c r="BW12" s="129"/>
      <c r="BX12" s="135"/>
      <c r="BY12" s="135"/>
      <c r="BZ12" s="135"/>
      <c r="CA12" s="133"/>
      <c r="CB12" s="133"/>
      <c r="CC12" s="133"/>
      <c r="CD12" s="133"/>
      <c r="CE12" s="133"/>
      <c r="CF12" s="129"/>
      <c r="CG12" s="135"/>
      <c r="CH12" s="135"/>
      <c r="CI12" s="135"/>
      <c r="CJ12" s="133"/>
      <c r="CK12" s="133"/>
      <c r="CL12" s="133"/>
      <c r="CM12" s="133"/>
      <c r="CN12" s="133"/>
      <c r="CO12" s="129"/>
      <c r="CP12" s="135"/>
      <c r="CQ12" s="135"/>
      <c r="CR12" s="135"/>
      <c r="CS12" s="133"/>
      <c r="CT12" s="133"/>
      <c r="CU12" s="133"/>
      <c r="CV12" s="133"/>
      <c r="CW12" s="133"/>
      <c r="CX12" s="129"/>
      <c r="CY12" s="135"/>
      <c r="CZ12" s="135"/>
      <c r="DA12" s="135"/>
      <c r="DB12" s="133"/>
      <c r="DC12" s="133"/>
      <c r="DD12" s="133"/>
      <c r="DE12" s="133"/>
      <c r="DF12" s="133"/>
      <c r="DG12" s="129"/>
      <c r="DH12" s="135"/>
      <c r="DI12" s="135"/>
      <c r="DJ12" s="135"/>
      <c r="DK12" s="133"/>
      <c r="DL12" s="133"/>
      <c r="DM12" s="133"/>
      <c r="DN12" s="133"/>
      <c r="DO12" s="133"/>
      <c r="DP12" s="129"/>
      <c r="DQ12" s="135"/>
      <c r="DR12" s="135"/>
      <c r="DS12" s="135"/>
      <c r="DT12" s="133"/>
      <c r="DU12" s="133"/>
      <c r="DV12" s="133"/>
      <c r="DW12" s="133"/>
      <c r="DX12" s="133"/>
      <c r="DY12" s="129"/>
      <c r="DZ12" s="135"/>
      <c r="EA12" s="135"/>
      <c r="EB12" s="135"/>
      <c r="EC12" s="133"/>
      <c r="ED12" s="133"/>
      <c r="EE12" s="133"/>
      <c r="EF12" s="133"/>
      <c r="EG12" s="133"/>
      <c r="EH12" s="129"/>
      <c r="EI12" s="135"/>
      <c r="EJ12" s="135"/>
      <c r="EK12" s="135"/>
      <c r="EL12" s="133"/>
      <c r="EM12" s="133"/>
      <c r="EN12" s="133"/>
      <c r="EO12" s="133"/>
      <c r="EP12" s="133"/>
      <c r="EQ12" s="129"/>
      <c r="ER12" s="135"/>
      <c r="ES12" s="135"/>
      <c r="ET12" s="135"/>
      <c r="EU12" s="133"/>
      <c r="EV12" s="133"/>
      <c r="EW12" s="133"/>
      <c r="EX12" s="133"/>
      <c r="EY12" s="133"/>
      <c r="EZ12" s="129"/>
      <c r="FA12" s="135"/>
      <c r="FB12" s="135"/>
      <c r="FC12" s="135"/>
      <c r="FD12" s="133"/>
      <c r="FE12" s="133"/>
      <c r="FF12" s="133"/>
      <c r="FG12" s="133"/>
      <c r="FH12" s="133"/>
      <c r="FI12" s="129"/>
      <c r="FJ12" s="135"/>
      <c r="FK12" s="135"/>
      <c r="FL12" s="135"/>
      <c r="FM12" s="133"/>
      <c r="FN12" s="133"/>
      <c r="FO12" s="133"/>
      <c r="FP12" s="133"/>
      <c r="FQ12" s="133"/>
      <c r="FR12" s="133"/>
      <c r="FS12" s="129"/>
      <c r="FT12" s="132"/>
      <c r="FU12" s="132"/>
      <c r="FV12" s="132"/>
      <c r="FW12" s="133"/>
      <c r="FX12" s="132"/>
      <c r="FY12" s="133"/>
      <c r="FZ12" s="133"/>
      <c r="GA12" s="132"/>
      <c r="GB12" s="132"/>
      <c r="GC12" s="132"/>
      <c r="GD12" s="132"/>
      <c r="GE12" s="132"/>
      <c r="GF12" s="129"/>
      <c r="GG12" s="132"/>
      <c r="GH12" s="132"/>
      <c r="GI12" s="132"/>
      <c r="GJ12" s="133"/>
      <c r="GK12" s="132"/>
      <c r="GL12" s="133"/>
      <c r="GM12" s="133"/>
      <c r="GN12" s="132"/>
      <c r="GO12" s="132"/>
      <c r="GP12" s="132"/>
      <c r="GQ12" s="132"/>
      <c r="GR12" s="132"/>
      <c r="GS12" s="129"/>
      <c r="GT12" s="132"/>
      <c r="GU12" s="132"/>
      <c r="GV12" s="132"/>
      <c r="GW12" s="133"/>
      <c r="GX12" s="132"/>
      <c r="GY12" s="133"/>
      <c r="GZ12" s="133"/>
      <c r="HA12" s="132"/>
      <c r="HB12" s="132"/>
      <c r="HC12" s="132"/>
      <c r="HD12" s="132"/>
    </row>
    <row r="13" spans="1:212" ht="17.25" customHeight="1" x14ac:dyDescent="0.2">
      <c r="A13" s="413"/>
      <c r="B13" s="414"/>
      <c r="C13" s="416"/>
      <c r="D13" s="416"/>
      <c r="E13" s="414"/>
      <c r="F13" s="410"/>
      <c r="G13" s="410"/>
      <c r="H13" s="410"/>
      <c r="I13" s="414"/>
      <c r="J13" s="415"/>
      <c r="K13" s="324"/>
      <c r="L13" s="418"/>
      <c r="M13" s="328"/>
      <c r="N13" s="329"/>
      <c r="O13" s="329"/>
      <c r="P13" s="329"/>
      <c r="Q13" s="393"/>
      <c r="R13" s="202"/>
      <c r="S13" s="198"/>
      <c r="T13" s="202" t="str">
        <f t="shared" si="1"/>
        <v>Tipo Control</v>
      </c>
      <c r="U13" s="203" t="s">
        <v>158</v>
      </c>
      <c r="V13" s="204">
        <f>+IF(U13='[2]Tabla Valoración controles'!$D$4,'[2]Tabla Valoración controles'!$F$4,IF('[2]208-PLA-Ft-78 Mapa Gestión'!U13='[2]Tabla Valoración controles'!$D$5,'[2]Tabla Valoración controles'!$F$5,IF(U13=[2]FORMULAS!$A$10,0,'[2]Tabla Valoración controles'!$F$6)))</f>
        <v>0</v>
      </c>
      <c r="W13" s="203"/>
      <c r="X13" s="205">
        <f>+IF(W13='[2]Tabla Valoración controles'!$D$7,'[2]Tabla Valoración controles'!$F$7,IF(U13=[2]FORMULAS!$A$10,0,'[2]Tabla Valoración controles'!$F$8))</f>
        <v>0</v>
      </c>
      <c r="Y13" s="203"/>
      <c r="Z13" s="204">
        <f>+IF(Y13='[2]Tabla Valoración controles'!$D$9,'[2]Tabla Valoración controles'!$F$9,IF(U13=[2]FORMULAS!$A$10,0,'[2]Tabla Valoración controles'!$F$10))</f>
        <v>0</v>
      </c>
      <c r="AA13" s="203"/>
      <c r="AB13" s="204">
        <f>+IF(AA13='[2]Tabla Valoración controles'!$D$9,'[2]Tabla Valoración controles'!$F$9,IF(W13=[2]FORMULAS!$A$10,0,'[2]Tabla Valoración controles'!$F$10))</f>
        <v>0</v>
      </c>
      <c r="AC13" s="203"/>
      <c r="AD13" s="204">
        <f>+IF(AC13='[2]Tabla Valoración controles'!$D$13,'[2]Tabla Valoración controles'!$F$13,'[2]Tabla Valoración controles'!$F$14)</f>
        <v>0</v>
      </c>
      <c r="AE13" s="100">
        <f t="shared" si="0"/>
        <v>0</v>
      </c>
      <c r="AF13" s="100">
        <f>+AF12*AE13</f>
        <v>0</v>
      </c>
      <c r="AG13" s="100">
        <f t="shared" si="4"/>
        <v>0.48</v>
      </c>
      <c r="AH13" s="203"/>
      <c r="AI13" s="198">
        <f>+IF(AH13=[2]CONTROLES!$C$50,[2]CONTROLES!$D$50,[2]CONTROLES!$D$51)</f>
        <v>0</v>
      </c>
      <c r="AJ13" s="198"/>
      <c r="AK13" s="198">
        <f>+IF(AJ13=[2]CONTROLES!$C$52,[2]CONTROLES!$D$52,[2]CONTROLES!$D$53)</f>
        <v>0</v>
      </c>
      <c r="AL13" s="198"/>
      <c r="AM13" s="198">
        <f>+IF(AL13=[2]CONTROLES!$C$54,[2]CONTROLES!$D$54,[2]CONTROLES!$D$55)</f>
        <v>0</v>
      </c>
      <c r="AN13" s="198"/>
      <c r="AO13" s="198">
        <f>+IF(AN13=[2]CONTROLES!$C$56,[2]CONTROLES!$D$56,IF(AN13=[2]CONTROLES!$C$57,[2]CONTROLES!$D$57,[2]CONTROLES!$D$58))</f>
        <v>0</v>
      </c>
      <c r="AP13" s="198"/>
      <c r="AQ13" s="198">
        <f>+IF(AP13=[2]CONTROLES!$C$59,[2]CONTROLES!$D$59,[2]CONTROLES!$D$60)</f>
        <v>0</v>
      </c>
      <c r="AR13" s="198"/>
      <c r="AS13" s="198">
        <f>+IF(AR13=[2]CONTROLES!$C$61,[2]CONTROLES!$D$61,[2]CONTROLES!$D$62)</f>
        <v>0</v>
      </c>
      <c r="AT13" s="198"/>
      <c r="AU13" s="198">
        <f>+IF(AT13=[2]CONTROLES!$C$63,[2]CONTROLES!$D$63,IF(AT13=[2]CONTROLES!$C$64,[2]CONTROLES!$D$64,[2]CONTROLES!$D$65))</f>
        <v>0</v>
      </c>
      <c r="AV13" s="198">
        <f t="shared" si="2"/>
        <v>0</v>
      </c>
      <c r="AW13" s="198" t="str">
        <f t="shared" si="3"/>
        <v>Débil</v>
      </c>
      <c r="AX13" s="303"/>
      <c r="AY13" s="303"/>
      <c r="AZ13" s="303"/>
      <c r="BA13" s="303"/>
      <c r="BB13" s="301"/>
      <c r="BC13" s="314"/>
      <c r="BD13" s="344"/>
      <c r="BE13" s="130"/>
      <c r="BF13" s="130"/>
      <c r="BG13" s="181"/>
      <c r="BH13" s="221"/>
      <c r="BI13" s="221"/>
      <c r="BJ13" s="130"/>
      <c r="BK13" s="130"/>
      <c r="BL13" s="130"/>
      <c r="BM13" s="344"/>
      <c r="BN13" s="131"/>
      <c r="BO13" s="130"/>
      <c r="BP13" s="135"/>
      <c r="BQ13" s="135"/>
      <c r="BR13" s="133"/>
      <c r="BS13" s="133"/>
      <c r="BT13" s="133"/>
      <c r="BU13" s="133"/>
      <c r="BV13" s="133"/>
      <c r="BW13" s="129"/>
      <c r="BX13" s="135"/>
      <c r="BY13" s="135"/>
      <c r="BZ13" s="135"/>
      <c r="CA13" s="133"/>
      <c r="CB13" s="133"/>
      <c r="CC13" s="133"/>
      <c r="CD13" s="133"/>
      <c r="CE13" s="133"/>
      <c r="CF13" s="129"/>
      <c r="CG13" s="135"/>
      <c r="CH13" s="135"/>
      <c r="CI13" s="135"/>
      <c r="CJ13" s="133"/>
      <c r="CK13" s="133"/>
      <c r="CL13" s="133"/>
      <c r="CM13" s="133"/>
      <c r="CN13" s="133"/>
      <c r="CO13" s="129"/>
      <c r="CP13" s="135"/>
      <c r="CQ13" s="135"/>
      <c r="CR13" s="135"/>
      <c r="CS13" s="133"/>
      <c r="CT13" s="133"/>
      <c r="CU13" s="133"/>
      <c r="CV13" s="133"/>
      <c r="CW13" s="133"/>
      <c r="CX13" s="129"/>
      <c r="CY13" s="135"/>
      <c r="CZ13" s="135"/>
      <c r="DA13" s="135"/>
      <c r="DB13" s="133"/>
      <c r="DC13" s="133"/>
      <c r="DD13" s="133"/>
      <c r="DE13" s="133"/>
      <c r="DF13" s="133"/>
      <c r="DG13" s="129"/>
      <c r="DH13" s="135"/>
      <c r="DI13" s="135"/>
      <c r="DJ13" s="135"/>
      <c r="DK13" s="133"/>
      <c r="DL13" s="133"/>
      <c r="DM13" s="133"/>
      <c r="DN13" s="133"/>
      <c r="DO13" s="133"/>
      <c r="DP13" s="129"/>
      <c r="DQ13" s="135"/>
      <c r="DR13" s="135"/>
      <c r="DS13" s="135"/>
      <c r="DT13" s="133"/>
      <c r="DU13" s="133"/>
      <c r="DV13" s="133"/>
      <c r="DW13" s="133"/>
      <c r="DX13" s="133"/>
      <c r="DY13" s="129"/>
      <c r="DZ13" s="135"/>
      <c r="EA13" s="135"/>
      <c r="EB13" s="135"/>
      <c r="EC13" s="133"/>
      <c r="ED13" s="133"/>
      <c r="EE13" s="133"/>
      <c r="EF13" s="133"/>
      <c r="EG13" s="133"/>
      <c r="EH13" s="129"/>
      <c r="EI13" s="135"/>
      <c r="EJ13" s="135"/>
      <c r="EK13" s="135"/>
      <c r="EL13" s="133"/>
      <c r="EM13" s="133"/>
      <c r="EN13" s="133"/>
      <c r="EO13" s="133"/>
      <c r="EP13" s="133"/>
      <c r="EQ13" s="129"/>
      <c r="ER13" s="135"/>
      <c r="ES13" s="135"/>
      <c r="ET13" s="135"/>
      <c r="EU13" s="133"/>
      <c r="EV13" s="133"/>
      <c r="EW13" s="133"/>
      <c r="EX13" s="133"/>
      <c r="EY13" s="133"/>
      <c r="EZ13" s="129"/>
      <c r="FA13" s="135"/>
      <c r="FB13" s="135"/>
      <c r="FC13" s="135"/>
      <c r="FD13" s="133"/>
      <c r="FE13" s="133"/>
      <c r="FF13" s="133"/>
      <c r="FG13" s="133"/>
      <c r="FH13" s="133"/>
      <c r="FI13" s="129"/>
      <c r="FJ13" s="135"/>
      <c r="FK13" s="135"/>
      <c r="FL13" s="135"/>
      <c r="FM13" s="133"/>
      <c r="FN13" s="133"/>
      <c r="FO13" s="133"/>
      <c r="FP13" s="133"/>
      <c r="FQ13" s="133"/>
      <c r="FR13" s="133"/>
      <c r="FS13" s="129"/>
      <c r="FT13" s="132"/>
      <c r="FU13" s="132"/>
      <c r="FV13" s="132"/>
      <c r="FW13" s="133"/>
      <c r="FX13" s="132"/>
      <c r="FY13" s="133"/>
      <c r="FZ13" s="133"/>
      <c r="GA13" s="132"/>
      <c r="GB13" s="132"/>
      <c r="GC13" s="132"/>
      <c r="GD13" s="132"/>
      <c r="GE13" s="132"/>
      <c r="GF13" s="129"/>
      <c r="GG13" s="132"/>
      <c r="GH13" s="132"/>
      <c r="GI13" s="132"/>
      <c r="GJ13" s="133"/>
      <c r="GK13" s="132"/>
      <c r="GL13" s="133"/>
      <c r="GM13" s="133"/>
      <c r="GN13" s="132"/>
      <c r="GO13" s="132"/>
      <c r="GP13" s="132"/>
      <c r="GQ13" s="132"/>
      <c r="GR13" s="132"/>
      <c r="GS13" s="129"/>
      <c r="GT13" s="132"/>
      <c r="GU13" s="132"/>
      <c r="GV13" s="132"/>
      <c r="GW13" s="133"/>
      <c r="GX13" s="132"/>
      <c r="GY13" s="133"/>
      <c r="GZ13" s="133"/>
      <c r="HA13" s="132"/>
      <c r="HB13" s="132"/>
      <c r="HC13" s="132"/>
      <c r="HD13" s="132"/>
    </row>
    <row r="14" spans="1:212" ht="17.25" customHeight="1" x14ac:dyDescent="0.2">
      <c r="A14" s="413"/>
      <c r="B14" s="414"/>
      <c r="C14" s="416"/>
      <c r="D14" s="416"/>
      <c r="E14" s="414"/>
      <c r="F14" s="410"/>
      <c r="G14" s="410"/>
      <c r="H14" s="410"/>
      <c r="I14" s="414"/>
      <c r="J14" s="415"/>
      <c r="K14" s="324"/>
      <c r="L14" s="418"/>
      <c r="M14" s="328"/>
      <c r="N14" s="329"/>
      <c r="O14" s="329"/>
      <c r="P14" s="329"/>
      <c r="Q14" s="393"/>
      <c r="R14" s="202"/>
      <c r="S14" s="198"/>
      <c r="T14" s="202" t="str">
        <f t="shared" si="1"/>
        <v>Tipo Control</v>
      </c>
      <c r="U14" s="203" t="s">
        <v>158</v>
      </c>
      <c r="V14" s="204">
        <f>+IF(U14='[2]Tabla Valoración controles'!$D$4,'[2]Tabla Valoración controles'!$F$4,IF('[2]208-PLA-Ft-78 Mapa Gestión'!U14='[2]Tabla Valoración controles'!$D$5,'[2]Tabla Valoración controles'!$F$5,IF(U14=[2]FORMULAS!$A$10,0,'[2]Tabla Valoración controles'!$F$6)))</f>
        <v>0</v>
      </c>
      <c r="W14" s="203"/>
      <c r="X14" s="205">
        <f>+IF(W14='[2]Tabla Valoración controles'!$D$7,'[2]Tabla Valoración controles'!$F$7,IF(U14=[2]FORMULAS!$A$10,0,'[2]Tabla Valoración controles'!$F$8))</f>
        <v>0</v>
      </c>
      <c r="Y14" s="203"/>
      <c r="Z14" s="204">
        <f>+IF(Y14='[2]Tabla Valoración controles'!$D$9,'[2]Tabla Valoración controles'!$F$9,IF(U14=[2]FORMULAS!$A$10,0,'[2]Tabla Valoración controles'!$F$10))</f>
        <v>0</v>
      </c>
      <c r="AA14" s="203"/>
      <c r="AB14" s="204">
        <f>+IF(AA14='[2]Tabla Valoración controles'!$D$9,'[2]Tabla Valoración controles'!$F$9,IF(W14=[2]FORMULAS!$A$10,0,'[2]Tabla Valoración controles'!$F$10))</f>
        <v>0</v>
      </c>
      <c r="AC14" s="203"/>
      <c r="AD14" s="204">
        <f>+IF(AC14='[2]Tabla Valoración controles'!$D$13,'[2]Tabla Valoración controles'!$F$13,'[2]Tabla Valoración controles'!$F$14)</f>
        <v>0</v>
      </c>
      <c r="AE14" s="100">
        <f t="shared" si="0"/>
        <v>0</v>
      </c>
      <c r="AF14" s="100">
        <f t="shared" ref="AF14:AF15" si="5">+AF13*AE14</f>
        <v>0</v>
      </c>
      <c r="AG14" s="100">
        <f t="shared" si="4"/>
        <v>0.48</v>
      </c>
      <c r="AH14" s="203"/>
      <c r="AI14" s="198">
        <f>+IF(AH14=[2]CONTROLES!$C$50,[2]CONTROLES!$D$50,[2]CONTROLES!$D$51)</f>
        <v>0</v>
      </c>
      <c r="AJ14" s="198"/>
      <c r="AK14" s="198">
        <f>+IF(AJ14=[2]CONTROLES!$C$52,[2]CONTROLES!$D$52,[2]CONTROLES!$D$53)</f>
        <v>0</v>
      </c>
      <c r="AL14" s="198"/>
      <c r="AM14" s="198">
        <f>+IF(AL14=[2]CONTROLES!$C$54,[2]CONTROLES!$D$54,[2]CONTROLES!$D$55)</f>
        <v>0</v>
      </c>
      <c r="AN14" s="198"/>
      <c r="AO14" s="198">
        <f>+IF(AN14=[2]CONTROLES!$C$56,[2]CONTROLES!$D$56,IF(AN14=[2]CONTROLES!$C$57,[2]CONTROLES!$D$57,[2]CONTROLES!$D$58))</f>
        <v>0</v>
      </c>
      <c r="AP14" s="198"/>
      <c r="AQ14" s="198">
        <f>+IF(AP14=[2]CONTROLES!$C$59,[2]CONTROLES!$D$59,[2]CONTROLES!$D$60)</f>
        <v>0</v>
      </c>
      <c r="AR14" s="198"/>
      <c r="AS14" s="198">
        <f>+IF(AR14=[2]CONTROLES!$C$61,[2]CONTROLES!$D$61,[2]CONTROLES!$D$62)</f>
        <v>0</v>
      </c>
      <c r="AT14" s="198"/>
      <c r="AU14" s="198">
        <f>+IF(AT14=[2]CONTROLES!$C$63,[2]CONTROLES!$D$63,IF(AT14=[2]CONTROLES!$C$64,[2]CONTROLES!$D$64,[2]CONTROLES!$D$65))</f>
        <v>0</v>
      </c>
      <c r="AV14" s="198">
        <f t="shared" si="2"/>
        <v>0</v>
      </c>
      <c r="AW14" s="198" t="str">
        <f t="shared" si="3"/>
        <v>Débil</v>
      </c>
      <c r="AX14" s="303"/>
      <c r="AY14" s="303"/>
      <c r="AZ14" s="303"/>
      <c r="BA14" s="303"/>
      <c r="BB14" s="301"/>
      <c r="BC14" s="314"/>
      <c r="BD14" s="344"/>
      <c r="BE14" s="130"/>
      <c r="BF14" s="130"/>
      <c r="BG14" s="181"/>
      <c r="BH14" s="221"/>
      <c r="BI14" s="221"/>
      <c r="BJ14" s="130"/>
      <c r="BK14" s="130"/>
      <c r="BL14" s="130"/>
      <c r="BM14" s="344"/>
      <c r="BN14" s="131"/>
      <c r="BO14" s="130"/>
      <c r="BP14" s="135"/>
      <c r="BQ14" s="135"/>
      <c r="BR14" s="133"/>
      <c r="BS14" s="133"/>
      <c r="BT14" s="133"/>
      <c r="BU14" s="133"/>
      <c r="BV14" s="133"/>
      <c r="BW14" s="129"/>
      <c r="BX14" s="135"/>
      <c r="BY14" s="135"/>
      <c r="BZ14" s="135"/>
      <c r="CA14" s="133"/>
      <c r="CB14" s="133"/>
      <c r="CC14" s="133"/>
      <c r="CD14" s="133"/>
      <c r="CE14" s="133"/>
      <c r="CF14" s="129"/>
      <c r="CG14" s="135"/>
      <c r="CH14" s="135"/>
      <c r="CI14" s="135"/>
      <c r="CJ14" s="133"/>
      <c r="CK14" s="133"/>
      <c r="CL14" s="133"/>
      <c r="CM14" s="133"/>
      <c r="CN14" s="133"/>
      <c r="CO14" s="129"/>
      <c r="CP14" s="135"/>
      <c r="CQ14" s="135"/>
      <c r="CR14" s="135"/>
      <c r="CS14" s="133"/>
      <c r="CT14" s="133"/>
      <c r="CU14" s="133"/>
      <c r="CV14" s="133"/>
      <c r="CW14" s="133"/>
      <c r="CX14" s="129"/>
      <c r="CY14" s="135"/>
      <c r="CZ14" s="135"/>
      <c r="DA14" s="135"/>
      <c r="DB14" s="133"/>
      <c r="DC14" s="133"/>
      <c r="DD14" s="133"/>
      <c r="DE14" s="133"/>
      <c r="DF14" s="133"/>
      <c r="DG14" s="129"/>
      <c r="DH14" s="135"/>
      <c r="DI14" s="135"/>
      <c r="DJ14" s="135"/>
      <c r="DK14" s="133"/>
      <c r="DL14" s="133"/>
      <c r="DM14" s="133"/>
      <c r="DN14" s="133"/>
      <c r="DO14" s="133"/>
      <c r="DP14" s="129"/>
      <c r="DQ14" s="135"/>
      <c r="DR14" s="135"/>
      <c r="DS14" s="135"/>
      <c r="DT14" s="133"/>
      <c r="DU14" s="133"/>
      <c r="DV14" s="133"/>
      <c r="DW14" s="133"/>
      <c r="DX14" s="133"/>
      <c r="DY14" s="129"/>
      <c r="DZ14" s="135"/>
      <c r="EA14" s="135"/>
      <c r="EB14" s="135"/>
      <c r="EC14" s="133"/>
      <c r="ED14" s="133"/>
      <c r="EE14" s="133"/>
      <c r="EF14" s="133"/>
      <c r="EG14" s="133"/>
      <c r="EH14" s="129"/>
      <c r="EI14" s="135"/>
      <c r="EJ14" s="135"/>
      <c r="EK14" s="135"/>
      <c r="EL14" s="133"/>
      <c r="EM14" s="133"/>
      <c r="EN14" s="133"/>
      <c r="EO14" s="133"/>
      <c r="EP14" s="133"/>
      <c r="EQ14" s="129"/>
      <c r="ER14" s="135"/>
      <c r="ES14" s="135"/>
      <c r="ET14" s="135"/>
      <c r="EU14" s="133"/>
      <c r="EV14" s="133"/>
      <c r="EW14" s="133"/>
      <c r="EX14" s="133"/>
      <c r="EY14" s="133"/>
      <c r="EZ14" s="129"/>
      <c r="FA14" s="135"/>
      <c r="FB14" s="135"/>
      <c r="FC14" s="135"/>
      <c r="FD14" s="133"/>
      <c r="FE14" s="133"/>
      <c r="FF14" s="133"/>
      <c r="FG14" s="133"/>
      <c r="FH14" s="133"/>
      <c r="FI14" s="129"/>
      <c r="FJ14" s="135"/>
      <c r="FK14" s="135"/>
      <c r="FL14" s="135"/>
      <c r="FM14" s="133"/>
      <c r="FN14" s="133"/>
      <c r="FO14" s="133"/>
      <c r="FP14" s="133"/>
      <c r="FQ14" s="133"/>
      <c r="FR14" s="133"/>
      <c r="FS14" s="129"/>
      <c r="FT14" s="132"/>
      <c r="FU14" s="132"/>
      <c r="FV14" s="132"/>
      <c r="FW14" s="133"/>
      <c r="FX14" s="132"/>
      <c r="FY14" s="133"/>
      <c r="FZ14" s="133"/>
      <c r="GA14" s="132"/>
      <c r="GB14" s="132"/>
      <c r="GC14" s="132"/>
      <c r="GD14" s="132"/>
      <c r="GE14" s="132"/>
      <c r="GF14" s="129"/>
      <c r="GG14" s="132"/>
      <c r="GH14" s="132"/>
      <c r="GI14" s="132"/>
      <c r="GJ14" s="133"/>
      <c r="GK14" s="132"/>
      <c r="GL14" s="133"/>
      <c r="GM14" s="133"/>
      <c r="GN14" s="132"/>
      <c r="GO14" s="132"/>
      <c r="GP14" s="132"/>
      <c r="GQ14" s="132"/>
      <c r="GR14" s="132"/>
      <c r="GS14" s="129"/>
      <c r="GT14" s="132"/>
      <c r="GU14" s="132"/>
      <c r="GV14" s="132"/>
      <c r="GW14" s="133"/>
      <c r="GX14" s="132"/>
      <c r="GY14" s="133"/>
      <c r="GZ14" s="133"/>
      <c r="HA14" s="132"/>
      <c r="HB14" s="132"/>
      <c r="HC14" s="132"/>
      <c r="HD14" s="132"/>
    </row>
    <row r="15" spans="1:212" ht="17.25" customHeight="1" x14ac:dyDescent="0.2">
      <c r="A15" s="413"/>
      <c r="B15" s="414"/>
      <c r="C15" s="416"/>
      <c r="D15" s="416"/>
      <c r="E15" s="414"/>
      <c r="F15" s="410"/>
      <c r="G15" s="410"/>
      <c r="H15" s="410"/>
      <c r="I15" s="414"/>
      <c r="J15" s="415"/>
      <c r="K15" s="324"/>
      <c r="L15" s="418"/>
      <c r="M15" s="328"/>
      <c r="N15" s="329"/>
      <c r="O15" s="329"/>
      <c r="P15" s="329"/>
      <c r="Q15" s="393"/>
      <c r="R15" s="202"/>
      <c r="S15" s="198"/>
      <c r="T15" s="202" t="str">
        <f t="shared" si="1"/>
        <v>Tipo Control</v>
      </c>
      <c r="U15" s="203" t="s">
        <v>158</v>
      </c>
      <c r="V15" s="204">
        <f>+IF(U15='[2]Tabla Valoración controles'!$D$4,'[2]Tabla Valoración controles'!$F$4,IF('[2]208-PLA-Ft-78 Mapa Gestión'!U15='[2]Tabla Valoración controles'!$D$5,'[2]Tabla Valoración controles'!$F$5,IF(U15=[2]FORMULAS!$A$10,0,'[2]Tabla Valoración controles'!$F$6)))</f>
        <v>0</v>
      </c>
      <c r="W15" s="203"/>
      <c r="X15" s="205">
        <f>+IF(W15='[2]Tabla Valoración controles'!$D$7,'[2]Tabla Valoración controles'!$F$7,IF(U15=[2]FORMULAS!$A$10,0,'[2]Tabla Valoración controles'!$F$8))</f>
        <v>0</v>
      </c>
      <c r="Y15" s="203"/>
      <c r="Z15" s="204">
        <f>+IF(Y15='[2]Tabla Valoración controles'!$D$9,'[2]Tabla Valoración controles'!$F$9,IF(U15=[2]FORMULAS!$A$10,0,'[2]Tabla Valoración controles'!$F$10))</f>
        <v>0</v>
      </c>
      <c r="AA15" s="203"/>
      <c r="AB15" s="204">
        <f>+IF(AA15='[2]Tabla Valoración controles'!$D$9,'[2]Tabla Valoración controles'!$F$9,IF(W15=[2]FORMULAS!$A$10,0,'[2]Tabla Valoración controles'!$F$10))</f>
        <v>0</v>
      </c>
      <c r="AC15" s="203"/>
      <c r="AD15" s="204">
        <f>+IF(AC15='[2]Tabla Valoración controles'!$D$13,'[2]Tabla Valoración controles'!$F$13,'[2]Tabla Valoración controles'!$F$14)</f>
        <v>0</v>
      </c>
      <c r="AE15" s="100">
        <f t="shared" si="0"/>
        <v>0</v>
      </c>
      <c r="AF15" s="100">
        <f t="shared" si="5"/>
        <v>0</v>
      </c>
      <c r="AG15" s="100">
        <f>+AG14-AF15</f>
        <v>0.48</v>
      </c>
      <c r="AH15" s="203"/>
      <c r="AI15" s="198">
        <f>+IF(AH15=[2]CONTROLES!$C$50,[2]CONTROLES!$D$50,[2]CONTROLES!$D$51)</f>
        <v>0</v>
      </c>
      <c r="AJ15" s="198"/>
      <c r="AK15" s="198">
        <f>+IF(AJ15=[2]CONTROLES!$C$52,[2]CONTROLES!$D$52,[2]CONTROLES!$D$53)</f>
        <v>0</v>
      </c>
      <c r="AL15" s="198"/>
      <c r="AM15" s="198">
        <f>+IF(AL15=[2]CONTROLES!$C$54,[2]CONTROLES!$D$54,[2]CONTROLES!$D$55)</f>
        <v>0</v>
      </c>
      <c r="AN15" s="198"/>
      <c r="AO15" s="198">
        <f>+IF(AN15=[2]CONTROLES!$C$56,[2]CONTROLES!$D$56,IF(AN15=[2]CONTROLES!$C$57,[2]CONTROLES!$D$57,[2]CONTROLES!$D$58))</f>
        <v>0</v>
      </c>
      <c r="AP15" s="198"/>
      <c r="AQ15" s="198">
        <f>+IF(AP15=[2]CONTROLES!$C$59,[2]CONTROLES!$D$59,[2]CONTROLES!$D$60)</f>
        <v>0</v>
      </c>
      <c r="AR15" s="198"/>
      <c r="AS15" s="198">
        <f>+IF(AR15=[2]CONTROLES!$C$61,[2]CONTROLES!$D$61,[2]CONTROLES!$D$62)</f>
        <v>0</v>
      </c>
      <c r="AT15" s="198"/>
      <c r="AU15" s="198">
        <f>+IF(AT15=[2]CONTROLES!$C$63,[2]CONTROLES!$D$63,IF(AT15=[2]CONTROLES!$C$64,[2]CONTROLES!$D$64,[2]CONTROLES!$D$65))</f>
        <v>0</v>
      </c>
      <c r="AV15" s="198">
        <f t="shared" si="2"/>
        <v>0</v>
      </c>
      <c r="AW15" s="198" t="str">
        <f t="shared" si="3"/>
        <v>Débil</v>
      </c>
      <c r="AX15" s="303"/>
      <c r="AY15" s="303"/>
      <c r="AZ15" s="303"/>
      <c r="BA15" s="303"/>
      <c r="BB15" s="301"/>
      <c r="BC15" s="314"/>
      <c r="BD15" s="344"/>
      <c r="BE15" s="130"/>
      <c r="BF15" s="130"/>
      <c r="BG15" s="181"/>
      <c r="BH15" s="221"/>
      <c r="BI15" s="221"/>
      <c r="BJ15" s="130"/>
      <c r="BK15" s="130"/>
      <c r="BL15" s="130"/>
      <c r="BM15" s="344"/>
      <c r="BN15" s="131"/>
      <c r="BO15" s="130"/>
      <c r="BP15" s="135"/>
      <c r="BQ15" s="135"/>
      <c r="BR15" s="133"/>
      <c r="BS15" s="133"/>
      <c r="BT15" s="133"/>
      <c r="BU15" s="133"/>
      <c r="BV15" s="133"/>
      <c r="BW15" s="129"/>
      <c r="BX15" s="135"/>
      <c r="BY15" s="135"/>
      <c r="BZ15" s="135"/>
      <c r="CA15" s="133"/>
      <c r="CB15" s="133"/>
      <c r="CC15" s="133"/>
      <c r="CD15" s="133"/>
      <c r="CE15" s="133"/>
      <c r="CF15" s="129"/>
      <c r="CG15" s="135"/>
      <c r="CH15" s="135"/>
      <c r="CI15" s="135"/>
      <c r="CJ15" s="133"/>
      <c r="CK15" s="133"/>
      <c r="CL15" s="133"/>
      <c r="CM15" s="133"/>
      <c r="CN15" s="133"/>
      <c r="CO15" s="129"/>
      <c r="CP15" s="135"/>
      <c r="CQ15" s="135"/>
      <c r="CR15" s="135"/>
      <c r="CS15" s="133"/>
      <c r="CT15" s="133"/>
      <c r="CU15" s="133"/>
      <c r="CV15" s="133"/>
      <c r="CW15" s="133"/>
      <c r="CX15" s="129"/>
      <c r="CY15" s="135"/>
      <c r="CZ15" s="135"/>
      <c r="DA15" s="135"/>
      <c r="DB15" s="133"/>
      <c r="DC15" s="133"/>
      <c r="DD15" s="133"/>
      <c r="DE15" s="133"/>
      <c r="DF15" s="133"/>
      <c r="DG15" s="129"/>
      <c r="DH15" s="135"/>
      <c r="DI15" s="135"/>
      <c r="DJ15" s="135"/>
      <c r="DK15" s="133"/>
      <c r="DL15" s="133"/>
      <c r="DM15" s="133"/>
      <c r="DN15" s="133"/>
      <c r="DO15" s="133"/>
      <c r="DP15" s="129"/>
      <c r="DQ15" s="135"/>
      <c r="DR15" s="135"/>
      <c r="DS15" s="135"/>
      <c r="DT15" s="133"/>
      <c r="DU15" s="133"/>
      <c r="DV15" s="133"/>
      <c r="DW15" s="133"/>
      <c r="DX15" s="133"/>
      <c r="DY15" s="129"/>
      <c r="DZ15" s="135"/>
      <c r="EA15" s="135"/>
      <c r="EB15" s="135"/>
      <c r="EC15" s="133"/>
      <c r="ED15" s="133"/>
      <c r="EE15" s="133"/>
      <c r="EF15" s="133"/>
      <c r="EG15" s="133"/>
      <c r="EH15" s="129"/>
      <c r="EI15" s="135"/>
      <c r="EJ15" s="135"/>
      <c r="EK15" s="135"/>
      <c r="EL15" s="133"/>
      <c r="EM15" s="133"/>
      <c r="EN15" s="133"/>
      <c r="EO15" s="133"/>
      <c r="EP15" s="133"/>
      <c r="EQ15" s="129"/>
      <c r="ER15" s="135"/>
      <c r="ES15" s="135"/>
      <c r="ET15" s="135"/>
      <c r="EU15" s="133"/>
      <c r="EV15" s="133"/>
      <c r="EW15" s="133"/>
      <c r="EX15" s="133"/>
      <c r="EY15" s="133"/>
      <c r="EZ15" s="129"/>
      <c r="FA15" s="135"/>
      <c r="FB15" s="135"/>
      <c r="FC15" s="135"/>
      <c r="FD15" s="133"/>
      <c r="FE15" s="133"/>
      <c r="FF15" s="133"/>
      <c r="FG15" s="133"/>
      <c r="FH15" s="133"/>
      <c r="FI15" s="129"/>
      <c r="FJ15" s="135"/>
      <c r="FK15" s="135"/>
      <c r="FL15" s="135"/>
      <c r="FM15" s="133"/>
      <c r="FN15" s="133"/>
      <c r="FO15" s="133"/>
      <c r="FP15" s="133"/>
      <c r="FQ15" s="133"/>
      <c r="FR15" s="133"/>
      <c r="FS15" s="129"/>
      <c r="FT15" s="132"/>
      <c r="FU15" s="132"/>
      <c r="FV15" s="132"/>
      <c r="FW15" s="133"/>
      <c r="FX15" s="132"/>
      <c r="FY15" s="133"/>
      <c r="FZ15" s="133"/>
      <c r="GA15" s="132"/>
      <c r="GB15" s="132"/>
      <c r="GC15" s="132"/>
      <c r="GD15" s="132"/>
      <c r="GE15" s="132"/>
      <c r="GF15" s="129"/>
      <c r="GG15" s="132"/>
      <c r="GH15" s="132"/>
      <c r="GI15" s="132"/>
      <c r="GJ15" s="133"/>
      <c r="GK15" s="132"/>
      <c r="GL15" s="133"/>
      <c r="GM15" s="133"/>
      <c r="GN15" s="132"/>
      <c r="GO15" s="132"/>
      <c r="GP15" s="132"/>
      <c r="GQ15" s="132"/>
      <c r="GR15" s="132"/>
      <c r="GS15" s="129"/>
      <c r="GT15" s="132"/>
      <c r="GU15" s="132"/>
      <c r="GV15" s="132"/>
      <c r="GW15" s="133"/>
      <c r="GX15" s="132"/>
      <c r="GY15" s="133"/>
      <c r="GZ15" s="133"/>
      <c r="HA15" s="132"/>
      <c r="HB15" s="132"/>
      <c r="HC15" s="132"/>
      <c r="HD15" s="132"/>
    </row>
    <row r="16" spans="1:212" ht="75.75" x14ac:dyDescent="0.2">
      <c r="A16" s="336">
        <v>2</v>
      </c>
      <c r="B16" s="396" t="s">
        <v>172</v>
      </c>
      <c r="C16" s="400" t="str">
        <f>C10</f>
        <v>Ejecutar la política pública de mejoramiento de vivienda aplicando los instrumentos establecidos por la Secretaría Distrital del Hábitat, a través de la prestación de asistencia técnica, social, financiera y jurídica, para el reconocimiento de viviendas en los barrios que hayan sido legalizadas urbanísticamente y/o para el mejoramiento de las condiciones constructivas y/o de habitabilidad de estas viviendas.</v>
      </c>
      <c r="D16" s="400" t="str">
        <f>VLOOKUP(B16,[2]FORMULAS!$A$30:$C$46,3,0)</f>
        <v>Director de Mejoramiento de Vivienda</v>
      </c>
      <c r="E16" s="396" t="s">
        <v>113</v>
      </c>
      <c r="F16" s="410" t="s">
        <v>406</v>
      </c>
      <c r="G16" s="410" t="s">
        <v>407</v>
      </c>
      <c r="H16" s="410" t="s">
        <v>408</v>
      </c>
      <c r="I16" s="406" t="s">
        <v>264</v>
      </c>
      <c r="J16" s="407">
        <v>1009</v>
      </c>
      <c r="K16" s="324" t="str">
        <f>VLOOKUP(L16,'Tabla probabilidad'!$D$3:$E$8,2,0)</f>
        <v>Alta</v>
      </c>
      <c r="L16" s="399">
        <v>0.8</v>
      </c>
      <c r="M16" s="328" t="s">
        <v>89</v>
      </c>
      <c r="N16" s="329" t="str">
        <f>VLOOKUP(M16,'Tabla Impacto'!$D$3:$F$8,3,0)</f>
        <v>Menor</v>
      </c>
      <c r="O16" s="329">
        <f>VLOOKUP(M16,'Tabla Impacto'!$D$3:$F$8,2,0)</f>
        <v>0.4</v>
      </c>
      <c r="P16" s="392" t="str">
        <f t="shared" ref="P16" si="6">CONCATENATE(N16,K16)</f>
        <v>MenorAlta</v>
      </c>
      <c r="Q16" s="393" t="str">
        <f>VLOOKUP(P16,[2]FORMULAS!$K$17:$L$42,2,0)</f>
        <v>Moderado</v>
      </c>
      <c r="R16" s="202">
        <v>1</v>
      </c>
      <c r="S16" s="178" t="s">
        <v>409</v>
      </c>
      <c r="T16" s="202" t="str">
        <f t="shared" si="1"/>
        <v>Preventivo</v>
      </c>
      <c r="U16" s="203" t="s">
        <v>13</v>
      </c>
      <c r="V16" s="204">
        <f>+IF(U16='[2]Tabla Valoración controles'!$D$4,'[2]Tabla Valoración controles'!$F$4,IF('[2]208-PLA-Ft-78 Mapa Gestión'!U16='[2]Tabla Valoración controles'!$D$5,'[2]Tabla Valoración controles'!$F$5,IF(U16=[2]FORMULAS!$A$10,0,'[2]Tabla Valoración controles'!$F$6)))</f>
        <v>0.25</v>
      </c>
      <c r="W16" s="203" t="s">
        <v>8</v>
      </c>
      <c r="X16" s="205">
        <f>+IF(W16='[2]Tabla Valoración controles'!$D$7,'[2]Tabla Valoración controles'!$F$7,IF(U16=[2]FORMULAS!$A$10,0,'[2]Tabla Valoración controles'!$F$8))</f>
        <v>0.15</v>
      </c>
      <c r="Y16" s="203" t="s">
        <v>19</v>
      </c>
      <c r="Z16" s="204">
        <f>+IF(Y16='[2]Tabla Valoración controles'!$D$9,'[2]Tabla Valoración controles'!$F$9,IF(U16=[2]FORMULAS!$A$10,0,'[2]Tabla Valoración controles'!$F$10))</f>
        <v>0</v>
      </c>
      <c r="AA16" s="203" t="s">
        <v>21</v>
      </c>
      <c r="AB16" s="204">
        <f>+IF(AA16='[2]Tabla Valoración controles'!$D$9,'[2]Tabla Valoración controles'!$F$9,IF(W16=[2]FORMULAS!$A$10,0,'[2]Tabla Valoración controles'!$F$10))</f>
        <v>0</v>
      </c>
      <c r="AC16" s="203" t="s">
        <v>101</v>
      </c>
      <c r="AD16" s="204">
        <f>+IF(AC16='[2]Tabla Valoración controles'!$D$13,'[2]Tabla Valoración controles'!$F$13,'[2]Tabla Valoración controles'!$F$14)</f>
        <v>0</v>
      </c>
      <c r="AE16" s="100">
        <f t="shared" si="0"/>
        <v>0.4</v>
      </c>
      <c r="AF16" s="100">
        <f>+IF(T16=[2]FORMULAS!$A$8,'[2]208-PLA-Ft-78 Mapa Gestión'!AE16*'[2]208-PLA-Ft-78 Mapa Gestión'!L16:L21,'[2]208-PLA-Ft-78 Mapa Gestión'!AE16*'[2]208-PLA-Ft-78 Mapa Gestión'!O16:O21)</f>
        <v>0.24</v>
      </c>
      <c r="AG16" s="100">
        <f>+IF(T16=[2]FORMULAS!$A$8,'[2]208-PLA-Ft-78 Mapa Gestión'!L16:L21-'[2]208-PLA-Ft-78 Mapa Gestión'!AF16,0)</f>
        <v>0</v>
      </c>
      <c r="AH16" s="203" t="s">
        <v>351</v>
      </c>
      <c r="AI16" s="198">
        <f>+IF(AH16=[2]CONTROLES!$C$50,[2]CONTROLES!$D$50,[2]CONTROLES!$D$51)</f>
        <v>15</v>
      </c>
      <c r="AJ16" s="198" t="s">
        <v>357</v>
      </c>
      <c r="AK16" s="198">
        <f>+IF(AJ16=[2]CONTROLES!$C$52,[2]CONTROLES!$D$52,[2]CONTROLES!$D$53)</f>
        <v>15</v>
      </c>
      <c r="AL16" s="198" t="s">
        <v>360</v>
      </c>
      <c r="AM16" s="198">
        <f>+IF(AL16=[2]CONTROLES!$C$54,[2]CONTROLES!$D$54,[2]CONTROLES!$D$55)</f>
        <v>15</v>
      </c>
      <c r="AN16" s="198" t="s">
        <v>363</v>
      </c>
      <c r="AO16" s="198">
        <f>+IF(AN16=[2]CONTROLES!$C$56,[2]CONTROLES!$D$56,IF(AN16=[2]CONTROLES!$C$57,[2]CONTROLES!$D$57,[2]CONTROLES!$D$58))</f>
        <v>15</v>
      </c>
      <c r="AP16" s="198" t="s">
        <v>367</v>
      </c>
      <c r="AQ16" s="198">
        <f>+IF(AP16=[2]CONTROLES!$C$59,[2]CONTROLES!$D$59,[2]CONTROLES!$D$60)</f>
        <v>15</v>
      </c>
      <c r="AR16" s="198" t="s">
        <v>370</v>
      </c>
      <c r="AS16" s="198">
        <f>+IF(AR16=[2]CONTROLES!$C$61,[2]CONTROLES!$D$61,[2]CONTROLES!$D$62)</f>
        <v>15</v>
      </c>
      <c r="AT16" s="198" t="s">
        <v>373</v>
      </c>
      <c r="AU16" s="198">
        <f>+IF(AT16=[2]CONTROLES!$C$63,[2]CONTROLES!$D$63,IF(AT16=[2]CONTROLES!$C$64,[2]CONTROLES!$D$64,[2]CONTROLES!$D$65))</f>
        <v>10</v>
      </c>
      <c r="AV16" s="198">
        <f t="shared" si="2"/>
        <v>100</v>
      </c>
      <c r="AW16" s="198" t="str">
        <f t="shared" si="3"/>
        <v>Fuerte</v>
      </c>
      <c r="AX16" s="302">
        <f>+AG21</f>
        <v>0</v>
      </c>
      <c r="AY16" s="302" t="str">
        <f>+IF(AX16&lt;=[2]FORMULAS!$N$2,[2]FORMULAS!$O$2,IF(AX16&lt;=[2]FORMULAS!$N$3,[2]FORMULAS!$O$3,IF(AX16&lt;=[2]FORMULAS!$N$4,[2]FORMULAS!$O$4,IF(AX16&lt;=[2]FORMULAS!$N$5,[2]FORMULAS!$O$5,[2]FORMULAS!O12))))</f>
        <v>Muy Baja</v>
      </c>
      <c r="AZ16" s="302" t="str">
        <f>+IF(T16=[2]FORMULAS!$A$9,AG21,'[2]208-PLA-Ft-78 Mapa Gestión'!N16:N21)</f>
        <v>Moderado</v>
      </c>
      <c r="BA16" s="302">
        <f>+IF(T16=[2]FORMULAS!B15,'[2]208-PLA-Ft-78 Mapa Gestión'!AG21,'[2]208-PLA-Ft-78 Mapa Gestión'!O16:O21)</f>
        <v>0.6</v>
      </c>
      <c r="BB16" s="301" t="str">
        <f>CONCATENATE(AZ16,AY16)</f>
        <v>ModeradoMuy Baja</v>
      </c>
      <c r="BC16" s="314" t="str">
        <f>VLOOKUP(BB16,[2]FORMULAS!$K$17:$L$42,2,0)</f>
        <v>Moderado</v>
      </c>
      <c r="BD16" s="344" t="s">
        <v>164</v>
      </c>
      <c r="BE16" s="130" t="s">
        <v>410</v>
      </c>
      <c r="BF16" s="130" t="s">
        <v>403</v>
      </c>
      <c r="BG16" s="181" t="s">
        <v>327</v>
      </c>
      <c r="BH16" s="221">
        <v>45323</v>
      </c>
      <c r="BI16" s="221">
        <v>45473</v>
      </c>
      <c r="BJ16" s="130" t="s">
        <v>411</v>
      </c>
      <c r="BK16" s="130" t="s">
        <v>412</v>
      </c>
      <c r="BL16" s="135" t="s">
        <v>236</v>
      </c>
      <c r="BM16" s="344" t="s">
        <v>413</v>
      </c>
      <c r="BN16" s="131"/>
      <c r="BO16" s="130"/>
      <c r="BP16" s="130"/>
      <c r="BQ16" s="131"/>
      <c r="BR16" s="131"/>
      <c r="BS16" s="131"/>
      <c r="BT16" s="131"/>
      <c r="BU16" s="131"/>
      <c r="BV16" s="131"/>
      <c r="BW16" s="129"/>
      <c r="BX16" s="130"/>
      <c r="BY16" s="130"/>
      <c r="BZ16" s="131"/>
      <c r="CA16" s="131"/>
      <c r="CB16" s="131"/>
      <c r="CC16" s="131"/>
      <c r="CD16" s="131"/>
      <c r="CE16" s="131"/>
      <c r="CF16" s="129"/>
      <c r="CG16" s="130"/>
      <c r="CH16" s="130"/>
      <c r="CI16" s="131"/>
      <c r="CJ16" s="131"/>
      <c r="CK16" s="131"/>
      <c r="CL16" s="131"/>
      <c r="CM16" s="131"/>
      <c r="CN16" s="131"/>
      <c r="CO16" s="129"/>
      <c r="CP16" s="130"/>
      <c r="CQ16" s="130"/>
      <c r="CR16" s="131"/>
      <c r="CS16" s="131"/>
      <c r="CT16" s="131"/>
      <c r="CU16" s="131"/>
      <c r="CV16" s="131"/>
      <c r="CW16" s="131"/>
      <c r="CX16" s="129"/>
      <c r="CY16" s="130"/>
      <c r="CZ16" s="130"/>
      <c r="DA16" s="131"/>
      <c r="DB16" s="131"/>
      <c r="DC16" s="131"/>
      <c r="DD16" s="131"/>
      <c r="DE16" s="131"/>
      <c r="DF16" s="131"/>
      <c r="DG16" s="129"/>
      <c r="DH16" s="130"/>
      <c r="DI16" s="130"/>
      <c r="DJ16" s="131"/>
      <c r="DK16" s="131"/>
      <c r="DL16" s="131"/>
      <c r="DM16" s="131"/>
      <c r="DN16" s="131"/>
      <c r="DO16" s="131"/>
      <c r="DP16" s="129"/>
      <c r="DQ16" s="130"/>
      <c r="DR16" s="130"/>
      <c r="DS16" s="131"/>
      <c r="DT16" s="131"/>
      <c r="DU16" s="131"/>
      <c r="DV16" s="131"/>
      <c r="DW16" s="131"/>
      <c r="DX16" s="131"/>
      <c r="DY16" s="129"/>
      <c r="DZ16" s="130"/>
      <c r="EA16" s="130"/>
      <c r="EB16" s="131"/>
      <c r="EC16" s="131"/>
      <c r="ED16" s="131"/>
      <c r="EE16" s="131"/>
      <c r="EF16" s="131"/>
      <c r="EG16" s="131"/>
      <c r="EH16" s="129"/>
      <c r="EI16" s="130"/>
      <c r="EJ16" s="130"/>
      <c r="EK16" s="131"/>
      <c r="EL16" s="131"/>
      <c r="EM16" s="131"/>
      <c r="EN16" s="131"/>
      <c r="EO16" s="131"/>
      <c r="EP16" s="131"/>
      <c r="EQ16" s="129"/>
      <c r="ER16" s="130"/>
      <c r="ES16" s="130"/>
      <c r="ET16" s="131"/>
      <c r="EU16" s="131"/>
      <c r="EV16" s="131"/>
      <c r="EW16" s="131"/>
      <c r="EX16" s="131"/>
      <c r="EY16" s="131"/>
      <c r="EZ16" s="129"/>
      <c r="FA16" s="130"/>
      <c r="FB16" s="130"/>
      <c r="FC16" s="131"/>
      <c r="FD16" s="131"/>
      <c r="FE16" s="131"/>
      <c r="FF16" s="131"/>
      <c r="FG16" s="131"/>
      <c r="FH16" s="131"/>
      <c r="FI16" s="129"/>
      <c r="FJ16" s="130"/>
      <c r="FK16" s="130"/>
      <c r="FL16" s="131"/>
      <c r="FM16" s="131"/>
      <c r="FN16" s="131"/>
      <c r="FO16" s="131"/>
      <c r="FP16" s="131"/>
      <c r="FQ16" s="131"/>
      <c r="FR16" s="131"/>
      <c r="FS16" s="129"/>
      <c r="FT16" s="132"/>
      <c r="FU16" s="132"/>
      <c r="FV16" s="132"/>
      <c r="FW16" s="133"/>
      <c r="FX16" s="132"/>
      <c r="FY16" s="131"/>
      <c r="FZ16" s="131"/>
      <c r="GA16" s="132"/>
      <c r="GB16" s="132"/>
      <c r="GC16" s="132"/>
      <c r="GD16" s="132"/>
      <c r="GE16" s="132"/>
      <c r="GF16" s="129"/>
      <c r="GG16" s="132"/>
      <c r="GH16" s="132"/>
      <c r="GI16" s="132"/>
      <c r="GJ16" s="133"/>
      <c r="GK16" s="132"/>
      <c r="GL16" s="131"/>
      <c r="GM16" s="131"/>
      <c r="GN16" s="132"/>
      <c r="GO16" s="132"/>
      <c r="GP16" s="132"/>
      <c r="GQ16" s="132"/>
      <c r="GR16" s="132"/>
      <c r="GS16" s="129"/>
      <c r="GT16" s="132"/>
      <c r="GU16" s="132"/>
      <c r="GV16" s="132"/>
      <c r="GW16" s="133"/>
      <c r="GX16" s="132"/>
      <c r="GY16" s="131"/>
      <c r="GZ16" s="131"/>
      <c r="HA16" s="132"/>
      <c r="HB16" s="132"/>
      <c r="HC16" s="132"/>
      <c r="HD16" s="132"/>
    </row>
    <row r="17" spans="1:212" ht="17.25" customHeight="1" x14ac:dyDescent="0.2">
      <c r="A17" s="336"/>
      <c r="B17" s="396"/>
      <c r="C17" s="400"/>
      <c r="D17" s="400"/>
      <c r="E17" s="396"/>
      <c r="F17" s="410"/>
      <c r="G17" s="404"/>
      <c r="H17" s="404"/>
      <c r="I17" s="406"/>
      <c r="J17" s="407"/>
      <c r="K17" s="324"/>
      <c r="L17" s="399"/>
      <c r="M17" s="328"/>
      <c r="N17" s="329"/>
      <c r="O17" s="329"/>
      <c r="P17" s="392"/>
      <c r="Q17" s="393"/>
      <c r="R17" s="202"/>
      <c r="S17" s="198"/>
      <c r="T17" s="202" t="str">
        <f t="shared" si="1"/>
        <v>Tipo Control</v>
      </c>
      <c r="U17" s="203" t="s">
        <v>158</v>
      </c>
      <c r="V17" s="204">
        <f>+IF(U17='[2]Tabla Valoración controles'!$D$4,'[2]Tabla Valoración controles'!$F$4,IF('[2]208-PLA-Ft-78 Mapa Gestión'!U17='[2]Tabla Valoración controles'!$D$5,'[2]Tabla Valoración controles'!$F$5,IF(U17=[2]FORMULAS!$A$10,0,'[2]Tabla Valoración controles'!$F$6)))</f>
        <v>0</v>
      </c>
      <c r="W17" s="203"/>
      <c r="X17" s="205">
        <f>+IF(W17='[2]Tabla Valoración controles'!$D$7,'[2]Tabla Valoración controles'!$F$7,IF(U17=[2]FORMULAS!$A$10,0,'[2]Tabla Valoración controles'!$F$8))</f>
        <v>0</v>
      </c>
      <c r="Y17" s="203"/>
      <c r="Z17" s="204">
        <f>+IF(Y17='[2]Tabla Valoración controles'!$D$9,'[2]Tabla Valoración controles'!$F$9,IF(U17=[2]FORMULAS!$A$10,0,'[2]Tabla Valoración controles'!$F$10))</f>
        <v>0</v>
      </c>
      <c r="AA17" s="203"/>
      <c r="AB17" s="204">
        <f>+IF(AA17='[2]Tabla Valoración controles'!$D$9,'[2]Tabla Valoración controles'!$F$9,IF(W17=[2]FORMULAS!$A$10,0,'[2]Tabla Valoración controles'!$F$10))</f>
        <v>0</v>
      </c>
      <c r="AC17" s="203"/>
      <c r="AD17" s="204">
        <f>+IF(AC17='[2]Tabla Valoración controles'!$D$13,'[2]Tabla Valoración controles'!$F$13,'[2]Tabla Valoración controles'!$F$14)</f>
        <v>0</v>
      </c>
      <c r="AE17" s="100">
        <f t="shared" si="0"/>
        <v>0</v>
      </c>
      <c r="AF17" s="100">
        <f>+AE17*AG16</f>
        <v>0</v>
      </c>
      <c r="AG17" s="100">
        <f>+AG16-AF17</f>
        <v>0</v>
      </c>
      <c r="AH17" s="203"/>
      <c r="AI17" s="198">
        <f>+IF(AH17=[2]CONTROLES!$C$50,[2]CONTROLES!$D$50,[2]CONTROLES!$D$51)</f>
        <v>0</v>
      </c>
      <c r="AJ17" s="198"/>
      <c r="AK17" s="198">
        <f>+IF(AJ17=[2]CONTROLES!$C$52,[2]CONTROLES!$D$52,[2]CONTROLES!$D$53)</f>
        <v>0</v>
      </c>
      <c r="AL17" s="198"/>
      <c r="AM17" s="198">
        <f>+IF(AL17=[2]CONTROLES!$C$54,[2]CONTROLES!$D$54,[2]CONTROLES!$D$55)</f>
        <v>0</v>
      </c>
      <c r="AN17" s="198"/>
      <c r="AO17" s="198">
        <f>+IF(AN17=[2]CONTROLES!$C$56,[2]CONTROLES!$D$56,IF(AN17=[2]CONTROLES!$C$57,[2]CONTROLES!$D$57,[2]CONTROLES!$D$58))</f>
        <v>0</v>
      </c>
      <c r="AP17" s="198"/>
      <c r="AQ17" s="198">
        <f>+IF(AP17=[2]CONTROLES!$C$59,[2]CONTROLES!$D$59,[2]CONTROLES!$D$60)</f>
        <v>0</v>
      </c>
      <c r="AR17" s="198"/>
      <c r="AS17" s="198">
        <f>+IF(AR17=[2]CONTROLES!$C$61,[2]CONTROLES!$D$61,[2]CONTROLES!$D$62)</f>
        <v>0</v>
      </c>
      <c r="AT17" s="198"/>
      <c r="AU17" s="198">
        <f>+IF(AT17=[2]CONTROLES!$C$63,[2]CONTROLES!$D$63,IF(AT17=[2]CONTROLES!$C$64,[2]CONTROLES!$D$64,[2]CONTROLES!$D$65))</f>
        <v>0</v>
      </c>
      <c r="AV17" s="198">
        <f t="shared" si="2"/>
        <v>0</v>
      </c>
      <c r="AW17" s="198" t="str">
        <f t="shared" si="3"/>
        <v>Débil</v>
      </c>
      <c r="AX17" s="303"/>
      <c r="AY17" s="303"/>
      <c r="AZ17" s="303"/>
      <c r="BA17" s="303"/>
      <c r="BB17" s="301"/>
      <c r="BC17" s="314"/>
      <c r="BD17" s="344"/>
      <c r="BE17" s="198"/>
      <c r="BF17" s="198"/>
      <c r="BG17" s="198"/>
      <c r="BH17" s="222"/>
      <c r="BI17" s="222"/>
      <c r="BJ17" s="198"/>
      <c r="BK17" s="198"/>
      <c r="BL17" s="198"/>
      <c r="BM17" s="344"/>
      <c r="BN17" s="131"/>
      <c r="BO17" s="130"/>
      <c r="BP17" s="130"/>
      <c r="BQ17" s="131"/>
      <c r="BR17" s="131"/>
      <c r="BS17" s="131"/>
      <c r="BT17" s="131"/>
      <c r="BU17" s="131"/>
      <c r="BV17" s="131"/>
      <c r="BW17" s="129"/>
      <c r="BX17" s="130"/>
      <c r="BY17" s="130"/>
      <c r="BZ17" s="131"/>
      <c r="CA17" s="131"/>
      <c r="CB17" s="131"/>
      <c r="CC17" s="131"/>
      <c r="CD17" s="131"/>
      <c r="CE17" s="131"/>
      <c r="CF17" s="129"/>
      <c r="CG17" s="130"/>
      <c r="CH17" s="130"/>
      <c r="CI17" s="131"/>
      <c r="CJ17" s="131"/>
      <c r="CK17" s="131"/>
      <c r="CL17" s="131"/>
      <c r="CM17" s="131"/>
      <c r="CN17" s="131"/>
      <c r="CO17" s="129"/>
      <c r="CP17" s="130"/>
      <c r="CQ17" s="130"/>
      <c r="CR17" s="131"/>
      <c r="CS17" s="131"/>
      <c r="CT17" s="131"/>
      <c r="CU17" s="131"/>
      <c r="CV17" s="131"/>
      <c r="CW17" s="131"/>
      <c r="CX17" s="129"/>
      <c r="CY17" s="130"/>
      <c r="CZ17" s="130"/>
      <c r="DA17" s="131"/>
      <c r="DB17" s="131"/>
      <c r="DC17" s="131"/>
      <c r="DD17" s="131"/>
      <c r="DE17" s="131"/>
      <c r="DF17" s="131"/>
      <c r="DG17" s="129"/>
      <c r="DH17" s="130"/>
      <c r="DI17" s="130"/>
      <c r="DJ17" s="131"/>
      <c r="DK17" s="131"/>
      <c r="DL17" s="131"/>
      <c r="DM17" s="131"/>
      <c r="DN17" s="131"/>
      <c r="DO17" s="131"/>
      <c r="DP17" s="129"/>
      <c r="DQ17" s="130"/>
      <c r="DR17" s="130"/>
      <c r="DS17" s="131"/>
      <c r="DT17" s="131"/>
      <c r="DU17" s="131"/>
      <c r="DV17" s="131"/>
      <c r="DW17" s="131"/>
      <c r="DX17" s="131"/>
      <c r="DY17" s="129"/>
      <c r="DZ17" s="130"/>
      <c r="EA17" s="130"/>
      <c r="EB17" s="131"/>
      <c r="EC17" s="131"/>
      <c r="ED17" s="131"/>
      <c r="EE17" s="131"/>
      <c r="EF17" s="131"/>
      <c r="EG17" s="131"/>
      <c r="EH17" s="129"/>
      <c r="EI17" s="130"/>
      <c r="EJ17" s="130"/>
      <c r="EK17" s="131"/>
      <c r="EL17" s="131"/>
      <c r="EM17" s="131"/>
      <c r="EN17" s="131"/>
      <c r="EO17" s="131"/>
      <c r="EP17" s="131"/>
      <c r="EQ17" s="129"/>
      <c r="ER17" s="130"/>
      <c r="ES17" s="130"/>
      <c r="ET17" s="131"/>
      <c r="EU17" s="131"/>
      <c r="EV17" s="131"/>
      <c r="EW17" s="131"/>
      <c r="EX17" s="131"/>
      <c r="EY17" s="131"/>
      <c r="EZ17" s="129"/>
      <c r="FA17" s="130"/>
      <c r="FB17" s="130"/>
      <c r="FC17" s="131"/>
      <c r="FD17" s="131"/>
      <c r="FE17" s="131"/>
      <c r="FF17" s="131"/>
      <c r="FG17" s="131"/>
      <c r="FH17" s="131"/>
      <c r="FI17" s="129"/>
      <c r="FJ17" s="130"/>
      <c r="FK17" s="130"/>
      <c r="FL17" s="131"/>
      <c r="FM17" s="131"/>
      <c r="FN17" s="131"/>
      <c r="FO17" s="131"/>
      <c r="FP17" s="131"/>
      <c r="FQ17" s="131"/>
      <c r="FR17" s="131"/>
      <c r="FS17" s="129"/>
      <c r="FT17" s="132"/>
      <c r="FU17" s="132"/>
      <c r="FV17" s="132"/>
      <c r="FW17" s="133"/>
      <c r="FX17" s="132"/>
      <c r="FY17" s="131"/>
      <c r="FZ17" s="131"/>
      <c r="GA17" s="132"/>
      <c r="GB17" s="132"/>
      <c r="GC17" s="132"/>
      <c r="GD17" s="132"/>
      <c r="GE17" s="132"/>
      <c r="GF17" s="129"/>
      <c r="GG17" s="132"/>
      <c r="GH17" s="132"/>
      <c r="GI17" s="132"/>
      <c r="GJ17" s="133"/>
      <c r="GK17" s="132"/>
      <c r="GL17" s="131"/>
      <c r="GM17" s="131"/>
      <c r="GN17" s="132"/>
      <c r="GO17" s="132"/>
      <c r="GP17" s="132"/>
      <c r="GQ17" s="132"/>
      <c r="GR17" s="132"/>
      <c r="GS17" s="129"/>
      <c r="GT17" s="132"/>
      <c r="GU17" s="132"/>
      <c r="GV17" s="132"/>
      <c r="GW17" s="133"/>
      <c r="GX17" s="132"/>
      <c r="GY17" s="131"/>
      <c r="GZ17" s="131"/>
      <c r="HA17" s="132"/>
      <c r="HB17" s="132"/>
      <c r="HC17" s="132"/>
      <c r="HD17" s="132"/>
    </row>
    <row r="18" spans="1:212" ht="17.25" customHeight="1" x14ac:dyDescent="0.2">
      <c r="A18" s="336"/>
      <c r="B18" s="396"/>
      <c r="C18" s="400"/>
      <c r="D18" s="400"/>
      <c r="E18" s="396"/>
      <c r="F18" s="410"/>
      <c r="G18" s="404"/>
      <c r="H18" s="404"/>
      <c r="I18" s="406"/>
      <c r="J18" s="407"/>
      <c r="K18" s="324"/>
      <c r="L18" s="399"/>
      <c r="M18" s="328"/>
      <c r="N18" s="329"/>
      <c r="O18" s="329"/>
      <c r="P18" s="392"/>
      <c r="Q18" s="393"/>
      <c r="R18" s="202"/>
      <c r="S18" s="207"/>
      <c r="T18" s="202" t="str">
        <f t="shared" si="1"/>
        <v>Tipo Control</v>
      </c>
      <c r="U18" s="203" t="s">
        <v>158</v>
      </c>
      <c r="V18" s="204">
        <f>+IF(U18='[2]Tabla Valoración controles'!$D$4,'[2]Tabla Valoración controles'!$F$4,IF('[2]208-PLA-Ft-78 Mapa Gestión'!U18='[2]Tabla Valoración controles'!$D$5,'[2]Tabla Valoración controles'!$F$5,IF(U18=[2]FORMULAS!$A$10,0,'[2]Tabla Valoración controles'!$F$6)))</f>
        <v>0</v>
      </c>
      <c r="W18" s="203"/>
      <c r="X18" s="205">
        <f>+IF(W18='[2]Tabla Valoración controles'!$D$7,'[2]Tabla Valoración controles'!$F$7,IF(U18=[2]FORMULAS!$A$10,0,'[2]Tabla Valoración controles'!$F$8))</f>
        <v>0</v>
      </c>
      <c r="Y18" s="203"/>
      <c r="Z18" s="204">
        <f>+IF(Y18='[2]Tabla Valoración controles'!$D$9,'[2]Tabla Valoración controles'!$F$9,IF(U18=[2]FORMULAS!$A$10,0,'[2]Tabla Valoración controles'!$F$10))</f>
        <v>0</v>
      </c>
      <c r="AA18" s="203"/>
      <c r="AB18" s="204">
        <f>+IF(AA18='[2]Tabla Valoración controles'!$D$9,'[2]Tabla Valoración controles'!$F$9,IF(W18=[2]FORMULAS!$A$10,0,'[2]Tabla Valoración controles'!$F$10))</f>
        <v>0</v>
      </c>
      <c r="AC18" s="203"/>
      <c r="AD18" s="204">
        <f>+IF(AC18='[2]Tabla Valoración controles'!$D$13,'[2]Tabla Valoración controles'!$F$13,'[2]Tabla Valoración controles'!$F$14)</f>
        <v>0</v>
      </c>
      <c r="AE18" s="100">
        <f t="shared" si="0"/>
        <v>0</v>
      </c>
      <c r="AF18" s="100">
        <f>+AF17*AE18</f>
        <v>0</v>
      </c>
      <c r="AG18" s="100">
        <f t="shared" ref="AG18:AG21" si="7">+AG17-AF18</f>
        <v>0</v>
      </c>
      <c r="AH18" s="203"/>
      <c r="AI18" s="198">
        <f>+IF(AH18=[2]CONTROLES!$C$50,[2]CONTROLES!$D$50,[2]CONTROLES!$D$51)</f>
        <v>0</v>
      </c>
      <c r="AJ18" s="198"/>
      <c r="AK18" s="198">
        <f>+IF(AJ18=[2]CONTROLES!$C$52,[2]CONTROLES!$D$52,[2]CONTROLES!$D$53)</f>
        <v>0</v>
      </c>
      <c r="AL18" s="198"/>
      <c r="AM18" s="198">
        <f>+IF(AL18=[2]CONTROLES!$C$54,[2]CONTROLES!$D$54,[2]CONTROLES!$D$55)</f>
        <v>0</v>
      </c>
      <c r="AN18" s="198"/>
      <c r="AO18" s="198">
        <f>+IF(AN18=[2]CONTROLES!$C$56,[2]CONTROLES!$D$56,IF(AN18=[2]CONTROLES!$C$57,[2]CONTROLES!$D$57,[2]CONTROLES!$D$58))</f>
        <v>0</v>
      </c>
      <c r="AP18" s="198"/>
      <c r="AQ18" s="198">
        <f>+IF(AP18=[2]CONTROLES!$C$59,[2]CONTROLES!$D$59,[2]CONTROLES!$D$60)</f>
        <v>0</v>
      </c>
      <c r="AR18" s="198"/>
      <c r="AS18" s="198">
        <f>+IF(AR18=[2]CONTROLES!$C$61,[2]CONTROLES!$D$61,[2]CONTROLES!$D$62)</f>
        <v>0</v>
      </c>
      <c r="AT18" s="198"/>
      <c r="AU18" s="198">
        <f>+IF(AT18=[2]CONTROLES!$C$63,[2]CONTROLES!$D$63,IF(AT18=[2]CONTROLES!$C$64,[2]CONTROLES!$D$64,[2]CONTROLES!$D$65))</f>
        <v>0</v>
      </c>
      <c r="AV18" s="198">
        <f t="shared" si="2"/>
        <v>0</v>
      </c>
      <c r="AW18" s="198" t="str">
        <f t="shared" si="3"/>
        <v>Débil</v>
      </c>
      <c r="AX18" s="303"/>
      <c r="AY18" s="303"/>
      <c r="AZ18" s="303"/>
      <c r="BA18" s="303"/>
      <c r="BB18" s="301"/>
      <c r="BC18" s="314"/>
      <c r="BD18" s="344"/>
      <c r="BE18" s="198"/>
      <c r="BF18" s="198"/>
      <c r="BG18" s="198"/>
      <c r="BH18" s="222"/>
      <c r="BI18" s="222"/>
      <c r="BJ18" s="198"/>
      <c r="BK18" s="198"/>
      <c r="BL18" s="198"/>
      <c r="BM18" s="344"/>
      <c r="BN18" s="131"/>
      <c r="BO18" s="130"/>
      <c r="BP18" s="135"/>
      <c r="BQ18" s="135"/>
      <c r="BR18" s="133"/>
      <c r="BS18" s="133"/>
      <c r="BT18" s="133"/>
      <c r="BU18" s="133"/>
      <c r="BV18" s="133"/>
      <c r="BW18" s="129"/>
      <c r="BX18" s="135"/>
      <c r="BY18" s="135"/>
      <c r="BZ18" s="135"/>
      <c r="CA18" s="133"/>
      <c r="CB18" s="133"/>
      <c r="CC18" s="133"/>
      <c r="CD18" s="133"/>
      <c r="CE18" s="133"/>
      <c r="CF18" s="129"/>
      <c r="CG18" s="135"/>
      <c r="CH18" s="135"/>
      <c r="CI18" s="135"/>
      <c r="CJ18" s="133"/>
      <c r="CK18" s="133"/>
      <c r="CL18" s="133"/>
      <c r="CM18" s="133"/>
      <c r="CN18" s="133"/>
      <c r="CO18" s="129"/>
      <c r="CP18" s="135"/>
      <c r="CQ18" s="135"/>
      <c r="CR18" s="135"/>
      <c r="CS18" s="133"/>
      <c r="CT18" s="133"/>
      <c r="CU18" s="133"/>
      <c r="CV18" s="133"/>
      <c r="CW18" s="133"/>
      <c r="CX18" s="129"/>
      <c r="CY18" s="135"/>
      <c r="CZ18" s="135"/>
      <c r="DA18" s="135"/>
      <c r="DB18" s="133"/>
      <c r="DC18" s="133"/>
      <c r="DD18" s="133"/>
      <c r="DE18" s="133"/>
      <c r="DF18" s="133"/>
      <c r="DG18" s="129"/>
      <c r="DH18" s="135"/>
      <c r="DI18" s="135"/>
      <c r="DJ18" s="135"/>
      <c r="DK18" s="133"/>
      <c r="DL18" s="133"/>
      <c r="DM18" s="133"/>
      <c r="DN18" s="133"/>
      <c r="DO18" s="133"/>
      <c r="DP18" s="129"/>
      <c r="DQ18" s="135"/>
      <c r="DR18" s="135"/>
      <c r="DS18" s="135"/>
      <c r="DT18" s="133"/>
      <c r="DU18" s="133"/>
      <c r="DV18" s="133"/>
      <c r="DW18" s="133"/>
      <c r="DX18" s="133"/>
      <c r="DY18" s="129"/>
      <c r="DZ18" s="135"/>
      <c r="EA18" s="135"/>
      <c r="EB18" s="135"/>
      <c r="EC18" s="133"/>
      <c r="ED18" s="133"/>
      <c r="EE18" s="133"/>
      <c r="EF18" s="133"/>
      <c r="EG18" s="133"/>
      <c r="EH18" s="129"/>
      <c r="EI18" s="135"/>
      <c r="EJ18" s="135"/>
      <c r="EK18" s="135"/>
      <c r="EL18" s="133"/>
      <c r="EM18" s="133"/>
      <c r="EN18" s="133"/>
      <c r="EO18" s="133"/>
      <c r="EP18" s="133"/>
      <c r="EQ18" s="129"/>
      <c r="ER18" s="135"/>
      <c r="ES18" s="135"/>
      <c r="ET18" s="135"/>
      <c r="EU18" s="133"/>
      <c r="EV18" s="133"/>
      <c r="EW18" s="133"/>
      <c r="EX18" s="133"/>
      <c r="EY18" s="133"/>
      <c r="EZ18" s="129"/>
      <c r="FA18" s="135"/>
      <c r="FB18" s="135"/>
      <c r="FC18" s="135"/>
      <c r="FD18" s="133"/>
      <c r="FE18" s="133"/>
      <c r="FF18" s="133"/>
      <c r="FG18" s="133"/>
      <c r="FH18" s="133"/>
      <c r="FI18" s="129"/>
      <c r="FJ18" s="135"/>
      <c r="FK18" s="135"/>
      <c r="FL18" s="135"/>
      <c r="FM18" s="133"/>
      <c r="FN18" s="133"/>
      <c r="FO18" s="133"/>
      <c r="FP18" s="133"/>
      <c r="FQ18" s="133"/>
      <c r="FR18" s="133"/>
      <c r="FS18" s="129"/>
      <c r="FT18" s="132"/>
      <c r="FU18" s="132"/>
      <c r="FV18" s="132"/>
      <c r="FW18" s="133"/>
      <c r="FX18" s="132"/>
      <c r="FY18" s="133"/>
      <c r="FZ18" s="133"/>
      <c r="GA18" s="132"/>
      <c r="GB18" s="132"/>
      <c r="GC18" s="132"/>
      <c r="GD18" s="132"/>
      <c r="GE18" s="132"/>
      <c r="GF18" s="129"/>
      <c r="GG18" s="132"/>
      <c r="GH18" s="132"/>
      <c r="GI18" s="132"/>
      <c r="GJ18" s="133"/>
      <c r="GK18" s="132"/>
      <c r="GL18" s="133"/>
      <c r="GM18" s="133"/>
      <c r="GN18" s="132"/>
      <c r="GO18" s="132"/>
      <c r="GP18" s="132"/>
      <c r="GQ18" s="132"/>
      <c r="GR18" s="132"/>
      <c r="GS18" s="129"/>
      <c r="GT18" s="132"/>
      <c r="GU18" s="132"/>
      <c r="GV18" s="132"/>
      <c r="GW18" s="133"/>
      <c r="GX18" s="132"/>
      <c r="GY18" s="133"/>
      <c r="GZ18" s="133"/>
      <c r="HA18" s="132"/>
      <c r="HB18" s="132"/>
      <c r="HC18" s="132"/>
      <c r="HD18" s="132"/>
    </row>
    <row r="19" spans="1:212" ht="17.25" customHeight="1" x14ac:dyDescent="0.2">
      <c r="A19" s="336"/>
      <c r="B19" s="396"/>
      <c r="C19" s="400"/>
      <c r="D19" s="400"/>
      <c r="E19" s="396"/>
      <c r="F19" s="410"/>
      <c r="G19" s="404"/>
      <c r="H19" s="404"/>
      <c r="I19" s="406"/>
      <c r="J19" s="407"/>
      <c r="K19" s="324"/>
      <c r="L19" s="399"/>
      <c r="M19" s="328"/>
      <c r="N19" s="329"/>
      <c r="O19" s="329"/>
      <c r="P19" s="392"/>
      <c r="Q19" s="393"/>
      <c r="R19" s="202"/>
      <c r="S19" s="198"/>
      <c r="T19" s="202" t="str">
        <f t="shared" si="1"/>
        <v>Tipo Control</v>
      </c>
      <c r="U19" s="203" t="s">
        <v>158</v>
      </c>
      <c r="V19" s="204">
        <f>+IF(U19='[2]Tabla Valoración controles'!$D$4,'[2]Tabla Valoración controles'!$F$4,IF('[2]208-PLA-Ft-78 Mapa Gestión'!U19='[2]Tabla Valoración controles'!$D$5,'[2]Tabla Valoración controles'!$F$5,IF(U19=[2]FORMULAS!$A$10,0,'[2]Tabla Valoración controles'!$F$6)))</f>
        <v>0</v>
      </c>
      <c r="W19" s="203"/>
      <c r="X19" s="205">
        <f>+IF(W19='[2]Tabla Valoración controles'!$D$7,'[2]Tabla Valoración controles'!$F$7,IF(U19=[2]FORMULAS!$A$10,0,'[2]Tabla Valoración controles'!$F$8))</f>
        <v>0</v>
      </c>
      <c r="Y19" s="203"/>
      <c r="Z19" s="204">
        <f>+IF(Y19='[2]Tabla Valoración controles'!$D$9,'[2]Tabla Valoración controles'!$F$9,IF(U19=[2]FORMULAS!$A$10,0,'[2]Tabla Valoración controles'!$F$10))</f>
        <v>0</v>
      </c>
      <c r="AA19" s="203"/>
      <c r="AB19" s="204">
        <f>+IF(AA19='[2]Tabla Valoración controles'!$D$9,'[2]Tabla Valoración controles'!$F$9,IF(W19=[2]FORMULAS!$A$10,0,'[2]Tabla Valoración controles'!$F$10))</f>
        <v>0</v>
      </c>
      <c r="AC19" s="203"/>
      <c r="AD19" s="204">
        <f>+IF(AC19='[2]Tabla Valoración controles'!$D$13,'[2]Tabla Valoración controles'!$F$13,'[2]Tabla Valoración controles'!$F$14)</f>
        <v>0</v>
      </c>
      <c r="AE19" s="100">
        <f t="shared" si="0"/>
        <v>0</v>
      </c>
      <c r="AF19" s="100">
        <f>+AF18*AE19</f>
        <v>0</v>
      </c>
      <c r="AG19" s="100">
        <f t="shared" si="7"/>
        <v>0</v>
      </c>
      <c r="AH19" s="203"/>
      <c r="AI19" s="198">
        <f>+IF(AH19=[2]CONTROLES!$C$50,[2]CONTROLES!$D$50,[2]CONTROLES!$D$51)</f>
        <v>0</v>
      </c>
      <c r="AJ19" s="198"/>
      <c r="AK19" s="198">
        <f>+IF(AJ19=[2]CONTROLES!$C$52,[2]CONTROLES!$D$52,[2]CONTROLES!$D$53)</f>
        <v>0</v>
      </c>
      <c r="AL19" s="198"/>
      <c r="AM19" s="198">
        <f>+IF(AL19=[2]CONTROLES!$C$54,[2]CONTROLES!$D$54,[2]CONTROLES!$D$55)</f>
        <v>0</v>
      </c>
      <c r="AN19" s="198"/>
      <c r="AO19" s="198">
        <f>+IF(AN19=[2]CONTROLES!$C$56,[2]CONTROLES!$D$56,IF(AN19=[2]CONTROLES!$C$57,[2]CONTROLES!$D$57,[2]CONTROLES!$D$58))</f>
        <v>0</v>
      </c>
      <c r="AP19" s="198"/>
      <c r="AQ19" s="198">
        <f>+IF(AP19=[2]CONTROLES!$C$59,[2]CONTROLES!$D$59,[2]CONTROLES!$D$60)</f>
        <v>0</v>
      </c>
      <c r="AR19" s="198"/>
      <c r="AS19" s="198">
        <f>+IF(AR19=[2]CONTROLES!$C$61,[2]CONTROLES!$D$61,[2]CONTROLES!$D$62)</f>
        <v>0</v>
      </c>
      <c r="AT19" s="198"/>
      <c r="AU19" s="198">
        <f>+IF(AT19=[2]CONTROLES!$C$63,[2]CONTROLES!$D$63,IF(AT19=[2]CONTROLES!$C$64,[2]CONTROLES!$D$64,[2]CONTROLES!$D$65))</f>
        <v>0</v>
      </c>
      <c r="AV19" s="198">
        <f t="shared" si="2"/>
        <v>0</v>
      </c>
      <c r="AW19" s="198" t="str">
        <f t="shared" si="3"/>
        <v>Débil</v>
      </c>
      <c r="AX19" s="303"/>
      <c r="AY19" s="303"/>
      <c r="AZ19" s="303"/>
      <c r="BA19" s="303"/>
      <c r="BB19" s="301"/>
      <c r="BC19" s="314"/>
      <c r="BD19" s="344"/>
      <c r="BE19" s="198"/>
      <c r="BF19" s="198"/>
      <c r="BG19" s="198"/>
      <c r="BH19" s="222"/>
      <c r="BI19" s="222"/>
      <c r="BJ19" s="198"/>
      <c r="BK19" s="198"/>
      <c r="BL19" s="198"/>
      <c r="BM19" s="344"/>
      <c r="BN19" s="131"/>
      <c r="BO19" s="130"/>
      <c r="BP19" s="135"/>
      <c r="BQ19" s="135"/>
      <c r="BR19" s="133"/>
      <c r="BS19" s="133"/>
      <c r="BT19" s="133"/>
      <c r="BU19" s="133"/>
      <c r="BV19" s="133"/>
      <c r="BW19" s="129"/>
      <c r="BX19" s="135"/>
      <c r="BY19" s="135"/>
      <c r="BZ19" s="135"/>
      <c r="CA19" s="133"/>
      <c r="CB19" s="133"/>
      <c r="CC19" s="133"/>
      <c r="CD19" s="133"/>
      <c r="CE19" s="133"/>
      <c r="CF19" s="129"/>
      <c r="CG19" s="135"/>
      <c r="CH19" s="135"/>
      <c r="CI19" s="135"/>
      <c r="CJ19" s="133"/>
      <c r="CK19" s="133"/>
      <c r="CL19" s="133"/>
      <c r="CM19" s="133"/>
      <c r="CN19" s="133"/>
      <c r="CO19" s="129"/>
      <c r="CP19" s="135"/>
      <c r="CQ19" s="135"/>
      <c r="CR19" s="135"/>
      <c r="CS19" s="133"/>
      <c r="CT19" s="133"/>
      <c r="CU19" s="133"/>
      <c r="CV19" s="133"/>
      <c r="CW19" s="133"/>
      <c r="CX19" s="129"/>
      <c r="CY19" s="135"/>
      <c r="CZ19" s="135"/>
      <c r="DA19" s="135"/>
      <c r="DB19" s="133"/>
      <c r="DC19" s="133"/>
      <c r="DD19" s="133"/>
      <c r="DE19" s="133"/>
      <c r="DF19" s="133"/>
      <c r="DG19" s="129"/>
      <c r="DH19" s="135"/>
      <c r="DI19" s="135"/>
      <c r="DJ19" s="135"/>
      <c r="DK19" s="133"/>
      <c r="DL19" s="133"/>
      <c r="DM19" s="133"/>
      <c r="DN19" s="133"/>
      <c r="DO19" s="133"/>
      <c r="DP19" s="129"/>
      <c r="DQ19" s="135"/>
      <c r="DR19" s="135"/>
      <c r="DS19" s="135"/>
      <c r="DT19" s="133"/>
      <c r="DU19" s="133"/>
      <c r="DV19" s="133"/>
      <c r="DW19" s="133"/>
      <c r="DX19" s="133"/>
      <c r="DY19" s="129"/>
      <c r="DZ19" s="135"/>
      <c r="EA19" s="135"/>
      <c r="EB19" s="135"/>
      <c r="EC19" s="133"/>
      <c r="ED19" s="133"/>
      <c r="EE19" s="133"/>
      <c r="EF19" s="133"/>
      <c r="EG19" s="133"/>
      <c r="EH19" s="129"/>
      <c r="EI19" s="135"/>
      <c r="EJ19" s="135"/>
      <c r="EK19" s="135"/>
      <c r="EL19" s="133"/>
      <c r="EM19" s="133"/>
      <c r="EN19" s="133"/>
      <c r="EO19" s="133"/>
      <c r="EP19" s="133"/>
      <c r="EQ19" s="129"/>
      <c r="ER19" s="135"/>
      <c r="ES19" s="135"/>
      <c r="ET19" s="135"/>
      <c r="EU19" s="133"/>
      <c r="EV19" s="133"/>
      <c r="EW19" s="133"/>
      <c r="EX19" s="133"/>
      <c r="EY19" s="133"/>
      <c r="EZ19" s="129"/>
      <c r="FA19" s="135"/>
      <c r="FB19" s="135"/>
      <c r="FC19" s="135"/>
      <c r="FD19" s="133"/>
      <c r="FE19" s="133"/>
      <c r="FF19" s="133"/>
      <c r="FG19" s="133"/>
      <c r="FH19" s="133"/>
      <c r="FI19" s="129"/>
      <c r="FJ19" s="135"/>
      <c r="FK19" s="135"/>
      <c r="FL19" s="135"/>
      <c r="FM19" s="133"/>
      <c r="FN19" s="133"/>
      <c r="FO19" s="133"/>
      <c r="FP19" s="133"/>
      <c r="FQ19" s="133"/>
      <c r="FR19" s="133"/>
      <c r="FS19" s="129"/>
      <c r="FT19" s="132"/>
      <c r="FU19" s="132"/>
      <c r="FV19" s="132"/>
      <c r="FW19" s="133"/>
      <c r="FX19" s="132"/>
      <c r="FY19" s="133"/>
      <c r="FZ19" s="133"/>
      <c r="GA19" s="132"/>
      <c r="GB19" s="132"/>
      <c r="GC19" s="132"/>
      <c r="GD19" s="132"/>
      <c r="GE19" s="132"/>
      <c r="GF19" s="129"/>
      <c r="GG19" s="132"/>
      <c r="GH19" s="132"/>
      <c r="GI19" s="132"/>
      <c r="GJ19" s="133"/>
      <c r="GK19" s="132"/>
      <c r="GL19" s="133"/>
      <c r="GM19" s="133"/>
      <c r="GN19" s="132"/>
      <c r="GO19" s="132"/>
      <c r="GP19" s="132"/>
      <c r="GQ19" s="132"/>
      <c r="GR19" s="132"/>
      <c r="GS19" s="129"/>
      <c r="GT19" s="132"/>
      <c r="GU19" s="132"/>
      <c r="GV19" s="132"/>
      <c r="GW19" s="133"/>
      <c r="GX19" s="132"/>
      <c r="GY19" s="133"/>
      <c r="GZ19" s="133"/>
      <c r="HA19" s="132"/>
      <c r="HB19" s="132"/>
      <c r="HC19" s="132"/>
      <c r="HD19" s="132"/>
    </row>
    <row r="20" spans="1:212" ht="17.25" customHeight="1" x14ac:dyDescent="0.2">
      <c r="A20" s="336"/>
      <c r="B20" s="396"/>
      <c r="C20" s="400"/>
      <c r="D20" s="400"/>
      <c r="E20" s="396"/>
      <c r="F20" s="410"/>
      <c r="G20" s="404"/>
      <c r="H20" s="404"/>
      <c r="I20" s="406"/>
      <c r="J20" s="407"/>
      <c r="K20" s="324"/>
      <c r="L20" s="399"/>
      <c r="M20" s="328"/>
      <c r="N20" s="329"/>
      <c r="O20" s="329"/>
      <c r="P20" s="392"/>
      <c r="Q20" s="393"/>
      <c r="R20" s="202"/>
      <c r="S20" s="198"/>
      <c r="T20" s="202" t="str">
        <f t="shared" si="1"/>
        <v>Tipo Control</v>
      </c>
      <c r="U20" s="203" t="s">
        <v>158</v>
      </c>
      <c r="V20" s="204">
        <f>+IF(U20='[2]Tabla Valoración controles'!$D$4,'[2]Tabla Valoración controles'!$F$4,IF('[2]208-PLA-Ft-78 Mapa Gestión'!U20='[2]Tabla Valoración controles'!$D$5,'[2]Tabla Valoración controles'!$F$5,IF(U20=[2]FORMULAS!$A$10,0,'[2]Tabla Valoración controles'!$F$6)))</f>
        <v>0</v>
      </c>
      <c r="W20" s="203"/>
      <c r="X20" s="205">
        <f>+IF(W20='[2]Tabla Valoración controles'!$D$7,'[2]Tabla Valoración controles'!$F$7,IF(U20=[2]FORMULAS!$A$10,0,'[2]Tabla Valoración controles'!$F$8))</f>
        <v>0</v>
      </c>
      <c r="Y20" s="203"/>
      <c r="Z20" s="204">
        <f>+IF(Y20='[2]Tabla Valoración controles'!$D$9,'[2]Tabla Valoración controles'!$F$9,IF(U20=[2]FORMULAS!$A$10,0,'[2]Tabla Valoración controles'!$F$10))</f>
        <v>0</v>
      </c>
      <c r="AA20" s="203"/>
      <c r="AB20" s="204">
        <f>+IF(AA20='[2]Tabla Valoración controles'!$D$9,'[2]Tabla Valoración controles'!$F$9,IF(W20=[2]FORMULAS!$A$10,0,'[2]Tabla Valoración controles'!$F$10))</f>
        <v>0</v>
      </c>
      <c r="AC20" s="203"/>
      <c r="AD20" s="204">
        <f>+IF(AC20='[2]Tabla Valoración controles'!$D$13,'[2]Tabla Valoración controles'!$F$13,'[2]Tabla Valoración controles'!$F$14)</f>
        <v>0</v>
      </c>
      <c r="AE20" s="100">
        <f t="shared" si="0"/>
        <v>0</v>
      </c>
      <c r="AF20" s="100">
        <f t="shared" ref="AF20:AF21" si="8">+AF19*AE20</f>
        <v>0</v>
      </c>
      <c r="AG20" s="100">
        <f t="shared" si="7"/>
        <v>0</v>
      </c>
      <c r="AH20" s="203"/>
      <c r="AI20" s="198">
        <f>+IF(AH20=[2]CONTROLES!$C$50,[2]CONTROLES!$D$50,[2]CONTROLES!$D$51)</f>
        <v>0</v>
      </c>
      <c r="AJ20" s="198"/>
      <c r="AK20" s="198">
        <f>+IF(AJ20=[2]CONTROLES!$C$52,[2]CONTROLES!$D$52,[2]CONTROLES!$D$53)</f>
        <v>0</v>
      </c>
      <c r="AL20" s="198"/>
      <c r="AM20" s="198">
        <f>+IF(AL20=[2]CONTROLES!$C$54,[2]CONTROLES!$D$54,[2]CONTROLES!$D$55)</f>
        <v>0</v>
      </c>
      <c r="AN20" s="198"/>
      <c r="AO20" s="198">
        <f>+IF(AN20=[2]CONTROLES!$C$56,[2]CONTROLES!$D$56,IF(AN20=[2]CONTROLES!$C$57,[2]CONTROLES!$D$57,[2]CONTROLES!$D$58))</f>
        <v>0</v>
      </c>
      <c r="AP20" s="198"/>
      <c r="AQ20" s="198">
        <f>+IF(AP20=[2]CONTROLES!$C$59,[2]CONTROLES!$D$59,[2]CONTROLES!$D$60)</f>
        <v>0</v>
      </c>
      <c r="AR20" s="198"/>
      <c r="AS20" s="198">
        <f>+IF(AR20=[2]CONTROLES!$C$61,[2]CONTROLES!$D$61,[2]CONTROLES!$D$62)</f>
        <v>0</v>
      </c>
      <c r="AT20" s="198"/>
      <c r="AU20" s="198">
        <f>+IF(AT20=[2]CONTROLES!$C$63,[2]CONTROLES!$D$63,IF(AT20=[2]CONTROLES!$C$64,[2]CONTROLES!$D$64,[2]CONTROLES!$D$65))</f>
        <v>0</v>
      </c>
      <c r="AV20" s="198">
        <f t="shared" si="2"/>
        <v>0</v>
      </c>
      <c r="AW20" s="198" t="str">
        <f t="shared" si="3"/>
        <v>Débil</v>
      </c>
      <c r="AX20" s="303"/>
      <c r="AY20" s="303"/>
      <c r="AZ20" s="303"/>
      <c r="BA20" s="303"/>
      <c r="BB20" s="301"/>
      <c r="BC20" s="314"/>
      <c r="BD20" s="344"/>
      <c r="BE20" s="198"/>
      <c r="BF20" s="198"/>
      <c r="BG20" s="198"/>
      <c r="BH20" s="222"/>
      <c r="BI20" s="222"/>
      <c r="BJ20" s="198"/>
      <c r="BK20" s="198"/>
      <c r="BL20" s="198"/>
      <c r="BM20" s="344"/>
      <c r="BN20" s="131"/>
      <c r="BO20" s="130"/>
      <c r="BP20" s="135"/>
      <c r="BQ20" s="135"/>
      <c r="BR20" s="133"/>
      <c r="BS20" s="133"/>
      <c r="BT20" s="133"/>
      <c r="BU20" s="133"/>
      <c r="BV20" s="133"/>
      <c r="BW20" s="129"/>
      <c r="BX20" s="135"/>
      <c r="BY20" s="135"/>
      <c r="BZ20" s="135"/>
      <c r="CA20" s="133"/>
      <c r="CB20" s="133"/>
      <c r="CC20" s="133"/>
      <c r="CD20" s="133"/>
      <c r="CE20" s="133"/>
      <c r="CF20" s="129"/>
      <c r="CG20" s="135"/>
      <c r="CH20" s="135"/>
      <c r="CI20" s="135"/>
      <c r="CJ20" s="133"/>
      <c r="CK20" s="133"/>
      <c r="CL20" s="133"/>
      <c r="CM20" s="133"/>
      <c r="CN20" s="133"/>
      <c r="CO20" s="129"/>
      <c r="CP20" s="135"/>
      <c r="CQ20" s="135"/>
      <c r="CR20" s="135"/>
      <c r="CS20" s="133"/>
      <c r="CT20" s="133"/>
      <c r="CU20" s="133"/>
      <c r="CV20" s="133"/>
      <c r="CW20" s="133"/>
      <c r="CX20" s="129"/>
      <c r="CY20" s="135"/>
      <c r="CZ20" s="135"/>
      <c r="DA20" s="135"/>
      <c r="DB20" s="133"/>
      <c r="DC20" s="133"/>
      <c r="DD20" s="133"/>
      <c r="DE20" s="133"/>
      <c r="DF20" s="133"/>
      <c r="DG20" s="129"/>
      <c r="DH20" s="135"/>
      <c r="DI20" s="135"/>
      <c r="DJ20" s="135"/>
      <c r="DK20" s="133"/>
      <c r="DL20" s="133"/>
      <c r="DM20" s="133"/>
      <c r="DN20" s="133"/>
      <c r="DO20" s="133"/>
      <c r="DP20" s="129"/>
      <c r="DQ20" s="135"/>
      <c r="DR20" s="135"/>
      <c r="DS20" s="135"/>
      <c r="DT20" s="133"/>
      <c r="DU20" s="133"/>
      <c r="DV20" s="133"/>
      <c r="DW20" s="133"/>
      <c r="DX20" s="133"/>
      <c r="DY20" s="129"/>
      <c r="DZ20" s="135"/>
      <c r="EA20" s="135"/>
      <c r="EB20" s="135"/>
      <c r="EC20" s="133"/>
      <c r="ED20" s="133"/>
      <c r="EE20" s="133"/>
      <c r="EF20" s="133"/>
      <c r="EG20" s="133"/>
      <c r="EH20" s="129"/>
      <c r="EI20" s="135"/>
      <c r="EJ20" s="135"/>
      <c r="EK20" s="135"/>
      <c r="EL20" s="133"/>
      <c r="EM20" s="133"/>
      <c r="EN20" s="133"/>
      <c r="EO20" s="133"/>
      <c r="EP20" s="133"/>
      <c r="EQ20" s="129"/>
      <c r="ER20" s="135"/>
      <c r="ES20" s="135"/>
      <c r="ET20" s="135"/>
      <c r="EU20" s="133"/>
      <c r="EV20" s="133"/>
      <c r="EW20" s="133"/>
      <c r="EX20" s="133"/>
      <c r="EY20" s="133"/>
      <c r="EZ20" s="129"/>
      <c r="FA20" s="135"/>
      <c r="FB20" s="135"/>
      <c r="FC20" s="135"/>
      <c r="FD20" s="133"/>
      <c r="FE20" s="133"/>
      <c r="FF20" s="133"/>
      <c r="FG20" s="133"/>
      <c r="FH20" s="133"/>
      <c r="FI20" s="129"/>
      <c r="FJ20" s="135"/>
      <c r="FK20" s="135"/>
      <c r="FL20" s="135"/>
      <c r="FM20" s="133"/>
      <c r="FN20" s="133"/>
      <c r="FO20" s="133"/>
      <c r="FP20" s="133"/>
      <c r="FQ20" s="133"/>
      <c r="FR20" s="133"/>
      <c r="FS20" s="129"/>
      <c r="FT20" s="132"/>
      <c r="FU20" s="132"/>
      <c r="FV20" s="132"/>
      <c r="FW20" s="133"/>
      <c r="FX20" s="132"/>
      <c r="FY20" s="133"/>
      <c r="FZ20" s="133"/>
      <c r="GA20" s="132"/>
      <c r="GB20" s="132"/>
      <c r="GC20" s="132"/>
      <c r="GD20" s="132"/>
      <c r="GE20" s="132"/>
      <c r="GF20" s="129"/>
      <c r="GG20" s="132"/>
      <c r="GH20" s="132"/>
      <c r="GI20" s="132"/>
      <c r="GJ20" s="133"/>
      <c r="GK20" s="132"/>
      <c r="GL20" s="133"/>
      <c r="GM20" s="133"/>
      <c r="GN20" s="132"/>
      <c r="GO20" s="132"/>
      <c r="GP20" s="132"/>
      <c r="GQ20" s="132"/>
      <c r="GR20" s="132"/>
      <c r="GS20" s="129"/>
      <c r="GT20" s="132"/>
      <c r="GU20" s="132"/>
      <c r="GV20" s="132"/>
      <c r="GW20" s="133"/>
      <c r="GX20" s="132"/>
      <c r="GY20" s="133"/>
      <c r="GZ20" s="133"/>
      <c r="HA20" s="132"/>
      <c r="HB20" s="132"/>
      <c r="HC20" s="132"/>
      <c r="HD20" s="132"/>
    </row>
    <row r="21" spans="1:212" ht="17.25" customHeight="1" x14ac:dyDescent="0.2">
      <c r="A21" s="336"/>
      <c r="B21" s="396"/>
      <c r="C21" s="400"/>
      <c r="D21" s="400"/>
      <c r="E21" s="396"/>
      <c r="F21" s="410"/>
      <c r="G21" s="404"/>
      <c r="H21" s="404"/>
      <c r="I21" s="406"/>
      <c r="J21" s="407"/>
      <c r="K21" s="324"/>
      <c r="L21" s="399"/>
      <c r="M21" s="328"/>
      <c r="N21" s="329"/>
      <c r="O21" s="329"/>
      <c r="P21" s="392"/>
      <c r="Q21" s="393"/>
      <c r="R21" s="202"/>
      <c r="S21" s="198"/>
      <c r="T21" s="202" t="str">
        <f t="shared" si="1"/>
        <v>Tipo Control</v>
      </c>
      <c r="U21" s="203" t="s">
        <v>158</v>
      </c>
      <c r="V21" s="204">
        <f>+IF(U21='[2]Tabla Valoración controles'!$D$4,'[2]Tabla Valoración controles'!$F$4,IF('[2]208-PLA-Ft-78 Mapa Gestión'!U21='[2]Tabla Valoración controles'!$D$5,'[2]Tabla Valoración controles'!$F$5,IF(U21=[2]FORMULAS!$A$10,0,'[2]Tabla Valoración controles'!$F$6)))</f>
        <v>0</v>
      </c>
      <c r="W21" s="203"/>
      <c r="X21" s="205">
        <f>+IF(W21='[2]Tabla Valoración controles'!$D$7,'[2]Tabla Valoración controles'!$F$7,IF(U21=[2]FORMULAS!$A$10,0,'[2]Tabla Valoración controles'!$F$8))</f>
        <v>0</v>
      </c>
      <c r="Y21" s="203"/>
      <c r="Z21" s="204">
        <f>+IF(Y21='[2]Tabla Valoración controles'!$D$9,'[2]Tabla Valoración controles'!$F$9,IF(U21=[2]FORMULAS!$A$10,0,'[2]Tabla Valoración controles'!$F$10))</f>
        <v>0</v>
      </c>
      <c r="AA21" s="203"/>
      <c r="AB21" s="204">
        <f>+IF(AA21='[2]Tabla Valoración controles'!$D$9,'[2]Tabla Valoración controles'!$F$9,IF(W21=[2]FORMULAS!$A$10,0,'[2]Tabla Valoración controles'!$F$10))</f>
        <v>0</v>
      </c>
      <c r="AC21" s="203"/>
      <c r="AD21" s="204">
        <f>+IF(AC21='[2]Tabla Valoración controles'!$D$13,'[2]Tabla Valoración controles'!$F$13,'[2]Tabla Valoración controles'!$F$14)</f>
        <v>0</v>
      </c>
      <c r="AE21" s="100">
        <f t="shared" si="0"/>
        <v>0</v>
      </c>
      <c r="AF21" s="100">
        <f t="shared" si="8"/>
        <v>0</v>
      </c>
      <c r="AG21" s="100">
        <f t="shared" si="7"/>
        <v>0</v>
      </c>
      <c r="AH21" s="203"/>
      <c r="AI21" s="198">
        <f>+IF(AH21=[2]CONTROLES!$C$50,[2]CONTROLES!$D$50,[2]CONTROLES!$D$51)</f>
        <v>0</v>
      </c>
      <c r="AJ21" s="198"/>
      <c r="AK21" s="198">
        <f>+IF(AJ21=[2]CONTROLES!$C$52,[2]CONTROLES!$D$52,[2]CONTROLES!$D$53)</f>
        <v>0</v>
      </c>
      <c r="AL21" s="198"/>
      <c r="AM21" s="198">
        <f>+IF(AL21=[2]CONTROLES!$C$54,[2]CONTROLES!$D$54,[2]CONTROLES!$D$55)</f>
        <v>0</v>
      </c>
      <c r="AN21" s="198"/>
      <c r="AO21" s="198">
        <f>+IF(AN21=[2]CONTROLES!$C$56,[2]CONTROLES!$D$56,IF(AN21=[2]CONTROLES!$C$57,[2]CONTROLES!$D$57,[2]CONTROLES!$D$58))</f>
        <v>0</v>
      </c>
      <c r="AP21" s="198"/>
      <c r="AQ21" s="198">
        <f>+IF(AP21=[2]CONTROLES!$C$59,[2]CONTROLES!$D$59,[2]CONTROLES!$D$60)</f>
        <v>0</v>
      </c>
      <c r="AR21" s="198"/>
      <c r="AS21" s="198">
        <f>+IF(AR21=[2]CONTROLES!$C$61,[2]CONTROLES!$D$61,[2]CONTROLES!$D$62)</f>
        <v>0</v>
      </c>
      <c r="AT21" s="198"/>
      <c r="AU21" s="198">
        <f>+IF(AT21=[2]CONTROLES!$C$63,[2]CONTROLES!$D$63,IF(AT21=[2]CONTROLES!$C$64,[2]CONTROLES!$D$64,[2]CONTROLES!$D$65))</f>
        <v>0</v>
      </c>
      <c r="AV21" s="198">
        <f t="shared" si="2"/>
        <v>0</v>
      </c>
      <c r="AW21" s="198" t="str">
        <f t="shared" si="3"/>
        <v>Débil</v>
      </c>
      <c r="AX21" s="303"/>
      <c r="AY21" s="303"/>
      <c r="AZ21" s="303"/>
      <c r="BA21" s="303"/>
      <c r="BB21" s="301"/>
      <c r="BC21" s="314"/>
      <c r="BD21" s="344"/>
      <c r="BE21" s="198"/>
      <c r="BF21" s="198"/>
      <c r="BG21" s="198"/>
      <c r="BH21" s="222"/>
      <c r="BI21" s="222"/>
      <c r="BJ21" s="198"/>
      <c r="BK21" s="198"/>
      <c r="BL21" s="198"/>
      <c r="BM21" s="344"/>
      <c r="BN21" s="131"/>
      <c r="BO21" s="130"/>
      <c r="BP21" s="135"/>
      <c r="BQ21" s="135"/>
      <c r="BR21" s="133"/>
      <c r="BS21" s="133"/>
      <c r="BT21" s="133"/>
      <c r="BU21" s="133"/>
      <c r="BV21" s="133"/>
      <c r="BW21" s="129"/>
      <c r="BX21" s="135"/>
      <c r="BY21" s="135"/>
      <c r="BZ21" s="135"/>
      <c r="CA21" s="133"/>
      <c r="CB21" s="133"/>
      <c r="CC21" s="133"/>
      <c r="CD21" s="133"/>
      <c r="CE21" s="133"/>
      <c r="CF21" s="129"/>
      <c r="CG21" s="135"/>
      <c r="CH21" s="135"/>
      <c r="CI21" s="135"/>
      <c r="CJ21" s="133"/>
      <c r="CK21" s="133"/>
      <c r="CL21" s="133"/>
      <c r="CM21" s="133"/>
      <c r="CN21" s="133"/>
      <c r="CO21" s="129"/>
      <c r="CP21" s="135"/>
      <c r="CQ21" s="135"/>
      <c r="CR21" s="135"/>
      <c r="CS21" s="133"/>
      <c r="CT21" s="133"/>
      <c r="CU21" s="133"/>
      <c r="CV21" s="133"/>
      <c r="CW21" s="133"/>
      <c r="CX21" s="129"/>
      <c r="CY21" s="135"/>
      <c r="CZ21" s="135"/>
      <c r="DA21" s="135"/>
      <c r="DB21" s="133"/>
      <c r="DC21" s="133"/>
      <c r="DD21" s="133"/>
      <c r="DE21" s="133"/>
      <c r="DF21" s="133"/>
      <c r="DG21" s="129"/>
      <c r="DH21" s="135"/>
      <c r="DI21" s="135"/>
      <c r="DJ21" s="135"/>
      <c r="DK21" s="133"/>
      <c r="DL21" s="133"/>
      <c r="DM21" s="133"/>
      <c r="DN21" s="133"/>
      <c r="DO21" s="133"/>
      <c r="DP21" s="129"/>
      <c r="DQ21" s="135"/>
      <c r="DR21" s="135"/>
      <c r="DS21" s="135"/>
      <c r="DT21" s="133"/>
      <c r="DU21" s="133"/>
      <c r="DV21" s="133"/>
      <c r="DW21" s="133"/>
      <c r="DX21" s="133"/>
      <c r="DY21" s="129"/>
      <c r="DZ21" s="135"/>
      <c r="EA21" s="135"/>
      <c r="EB21" s="135"/>
      <c r="EC21" s="133"/>
      <c r="ED21" s="133"/>
      <c r="EE21" s="133"/>
      <c r="EF21" s="133"/>
      <c r="EG21" s="133"/>
      <c r="EH21" s="129"/>
      <c r="EI21" s="135"/>
      <c r="EJ21" s="135"/>
      <c r="EK21" s="135"/>
      <c r="EL21" s="133"/>
      <c r="EM21" s="133"/>
      <c r="EN21" s="133"/>
      <c r="EO21" s="133"/>
      <c r="EP21" s="133"/>
      <c r="EQ21" s="129"/>
      <c r="ER21" s="135"/>
      <c r="ES21" s="135"/>
      <c r="ET21" s="135"/>
      <c r="EU21" s="133"/>
      <c r="EV21" s="133"/>
      <c r="EW21" s="133"/>
      <c r="EX21" s="133"/>
      <c r="EY21" s="133"/>
      <c r="EZ21" s="129"/>
      <c r="FA21" s="135"/>
      <c r="FB21" s="135"/>
      <c r="FC21" s="135"/>
      <c r="FD21" s="133"/>
      <c r="FE21" s="133"/>
      <c r="FF21" s="133"/>
      <c r="FG21" s="133"/>
      <c r="FH21" s="133"/>
      <c r="FI21" s="129"/>
      <c r="FJ21" s="135"/>
      <c r="FK21" s="135"/>
      <c r="FL21" s="135"/>
      <c r="FM21" s="133"/>
      <c r="FN21" s="133"/>
      <c r="FO21" s="133"/>
      <c r="FP21" s="133"/>
      <c r="FQ21" s="133"/>
      <c r="FR21" s="133"/>
      <c r="FS21" s="129"/>
      <c r="FT21" s="132"/>
      <c r="FU21" s="132"/>
      <c r="FV21" s="132"/>
      <c r="FW21" s="133"/>
      <c r="FX21" s="132"/>
      <c r="FY21" s="133"/>
      <c r="FZ21" s="133"/>
      <c r="GA21" s="132"/>
      <c r="GB21" s="132"/>
      <c r="GC21" s="132"/>
      <c r="GD21" s="132"/>
      <c r="GE21" s="132"/>
      <c r="GF21" s="129"/>
      <c r="GG21" s="132"/>
      <c r="GH21" s="132"/>
      <c r="GI21" s="132"/>
      <c r="GJ21" s="133"/>
      <c r="GK21" s="132"/>
      <c r="GL21" s="133"/>
      <c r="GM21" s="133"/>
      <c r="GN21" s="132"/>
      <c r="GO21" s="132"/>
      <c r="GP21" s="132"/>
      <c r="GQ21" s="132"/>
      <c r="GR21" s="132"/>
      <c r="GS21" s="129"/>
      <c r="GT21" s="132"/>
      <c r="GU21" s="132"/>
      <c r="GV21" s="132"/>
      <c r="GW21" s="133"/>
      <c r="GX21" s="132"/>
      <c r="GY21" s="133"/>
      <c r="GZ21" s="133"/>
      <c r="HA21" s="132"/>
      <c r="HB21" s="132"/>
      <c r="HC21" s="132"/>
      <c r="HD21" s="132"/>
    </row>
    <row r="22" spans="1:212" ht="89.25" x14ac:dyDescent="0.2">
      <c r="A22" s="413">
        <v>3</v>
      </c>
      <c r="B22" s="414" t="s">
        <v>172</v>
      </c>
      <c r="C22" s="416" t="str">
        <f>VLOOKUP(B22,[2]FORMULAS!$A$30:$B$46,2,0)</f>
        <v>Ejecutar la política pública de mejoramiento de vivienda aplicando los instrumentos establecidos por la Secretaría Distrital del Hábitat, a través de la prestación de asistencia técnica, social, financiera y jurídica, para el reconocimiento de viviendas en los barrios que hayan sido legalizadas urbanísticamente y/o para el mejoramiento de las condiciones constructivas y/o de habitabilidad de estas viviendas.</v>
      </c>
      <c r="D22" s="416" t="str">
        <f>VLOOKUP(B22,[2]FORMULAS!$A$30:$C$46,3,0)</f>
        <v>Director de Mejoramiento de Vivienda</v>
      </c>
      <c r="E22" s="414" t="s">
        <v>113</v>
      </c>
      <c r="F22" s="410" t="s">
        <v>414</v>
      </c>
      <c r="G22" s="410" t="s">
        <v>415</v>
      </c>
      <c r="H22" s="410" t="s">
        <v>416</v>
      </c>
      <c r="I22" s="347" t="s">
        <v>261</v>
      </c>
      <c r="J22" s="434">
        <v>250</v>
      </c>
      <c r="K22" s="324" t="str">
        <f>VLOOKUP(L22,'Tabla probabilidad'!$D$3:$E$8,2,0)</f>
        <v>Media</v>
      </c>
      <c r="L22" s="418">
        <v>0.6</v>
      </c>
      <c r="M22" s="328" t="s">
        <v>89</v>
      </c>
      <c r="N22" s="329" t="str">
        <f>VLOOKUP(M22,'Tabla Impacto'!$D$3:$F$8,3,0)</f>
        <v>Menor</v>
      </c>
      <c r="O22" s="329">
        <f>VLOOKUP(M22,'Tabla Impacto'!$D$3:$F$8,2,0)</f>
        <v>0.4</v>
      </c>
      <c r="P22" s="329" t="str">
        <f t="shared" ref="P22" si="9">CONCATENATE(N22,K22)</f>
        <v>MenorMedia</v>
      </c>
      <c r="Q22" s="393" t="str">
        <f>VLOOKUP(P22,[2]FORMULAS!$K$17:$L$42,2,0)</f>
        <v>Moderado</v>
      </c>
      <c r="R22" s="202">
        <v>1</v>
      </c>
      <c r="S22" s="178" t="s">
        <v>417</v>
      </c>
      <c r="T22" s="202" t="str">
        <f t="shared" si="1"/>
        <v>Preventivo</v>
      </c>
      <c r="U22" s="203" t="s">
        <v>13</v>
      </c>
      <c r="V22" s="204">
        <f>+IF(U22='[2]Tabla Valoración controles'!$D$4,'[2]Tabla Valoración controles'!$F$4,IF('[2]208-PLA-Ft-78 Mapa Gestión'!U22='[2]Tabla Valoración controles'!$D$5,'[2]Tabla Valoración controles'!$F$5,IF(U22=[2]FORMULAS!$A$10,0,'[2]Tabla Valoración controles'!$F$6)))</f>
        <v>0.25</v>
      </c>
      <c r="W22" s="203" t="s">
        <v>8</v>
      </c>
      <c r="X22" s="205">
        <f>+IF(W22='[2]Tabla Valoración controles'!$D$7,'[2]Tabla Valoración controles'!$F$7,IF(U22=[2]FORMULAS!$A$10,0,'[2]Tabla Valoración controles'!$F$8))</f>
        <v>0.15</v>
      </c>
      <c r="Y22" s="203" t="s">
        <v>19</v>
      </c>
      <c r="Z22" s="204">
        <f>+IF(Y22='[2]Tabla Valoración controles'!$D$9,'[2]Tabla Valoración controles'!$F$9,IF(U22=[2]FORMULAS!$A$10,0,'[2]Tabla Valoración controles'!$F$10))</f>
        <v>0</v>
      </c>
      <c r="AA22" s="203" t="s">
        <v>21</v>
      </c>
      <c r="AB22" s="204">
        <f>+IF(AA22='[2]Tabla Valoración controles'!$D$9,'[2]Tabla Valoración controles'!$F$9,IF(W22=[2]FORMULAS!$A$10,0,'[2]Tabla Valoración controles'!$F$10))</f>
        <v>0</v>
      </c>
      <c r="AC22" s="203" t="s">
        <v>100</v>
      </c>
      <c r="AD22" s="204">
        <f>+IF(AC22='[2]Tabla Valoración controles'!$D$13,'[2]Tabla Valoración controles'!$F$13,'[2]Tabla Valoración controles'!$F$14)</f>
        <v>0</v>
      </c>
      <c r="AE22" s="100">
        <f t="shared" si="0"/>
        <v>0.4</v>
      </c>
      <c r="AF22" s="100">
        <f>+IF(T22=[2]FORMULAS!$A$8,'[2]208-PLA-Ft-78 Mapa Gestión'!AE22*'[2]208-PLA-Ft-78 Mapa Gestión'!L22:L27,'[2]208-PLA-Ft-78 Mapa Gestión'!AE22*'[2]208-PLA-Ft-78 Mapa Gestión'!O22:O27)</f>
        <v>0.24</v>
      </c>
      <c r="AG22" s="100">
        <f>+IF(T22=[2]FORMULAS!$A$8,'[2]208-PLA-Ft-78 Mapa Gestión'!L22:L27-'[2]208-PLA-Ft-78 Mapa Gestión'!AF22,0)</f>
        <v>0</v>
      </c>
      <c r="AH22" s="203" t="s">
        <v>351</v>
      </c>
      <c r="AI22" s="198">
        <f>+IF(AH22=[2]CONTROLES!$C$50,[2]CONTROLES!$D$50,[2]CONTROLES!$D$51)</f>
        <v>15</v>
      </c>
      <c r="AJ22" s="198" t="s">
        <v>357</v>
      </c>
      <c r="AK22" s="198">
        <f>+IF(AJ22=[2]CONTROLES!$C$52,[2]CONTROLES!$D$52,[2]CONTROLES!$D$53)</f>
        <v>15</v>
      </c>
      <c r="AL22" s="198" t="s">
        <v>360</v>
      </c>
      <c r="AM22" s="198">
        <f>+IF(AL22=[2]CONTROLES!$C$54,[2]CONTROLES!$D$54,[2]CONTROLES!$D$55)</f>
        <v>15</v>
      </c>
      <c r="AN22" s="198" t="s">
        <v>363</v>
      </c>
      <c r="AO22" s="198">
        <f>+IF(AN22=[2]CONTROLES!$C$56,[2]CONTROLES!$D$56,IF(AN22=[2]CONTROLES!$C$57,[2]CONTROLES!$D$57,[2]CONTROLES!$D$58))</f>
        <v>15</v>
      </c>
      <c r="AP22" s="198" t="s">
        <v>367</v>
      </c>
      <c r="AQ22" s="198">
        <f>+IF(AP22=[2]CONTROLES!$C$59,[2]CONTROLES!$D$59,[2]CONTROLES!$D$60)</f>
        <v>15</v>
      </c>
      <c r="AR22" s="198" t="s">
        <v>370</v>
      </c>
      <c r="AS22" s="198">
        <f>+IF(AR22=[2]CONTROLES!$C$61,[2]CONTROLES!$D$61,[2]CONTROLES!$D$62)</f>
        <v>15</v>
      </c>
      <c r="AT22" s="198" t="s">
        <v>373</v>
      </c>
      <c r="AU22" s="198">
        <f>+IF(AT22=[2]CONTROLES!$C$63,[2]CONTROLES!$D$63,IF(AT22=[2]CONTROLES!$C$64,[2]CONTROLES!$D$64,[2]CONTROLES!$D$65))</f>
        <v>10</v>
      </c>
      <c r="AV22" s="198">
        <f t="shared" si="2"/>
        <v>100</v>
      </c>
      <c r="AW22" s="198" t="str">
        <f t="shared" si="3"/>
        <v>Fuerte</v>
      </c>
      <c r="AX22" s="302">
        <f>+AG27</f>
        <v>0</v>
      </c>
      <c r="AY22" s="302" t="str">
        <f>+IF(AX22&lt;=[2]FORMULAS!$N$2,[2]FORMULAS!$O$2,IF(AX22&lt;=[2]FORMULAS!$N$3,[2]FORMULAS!$O$3,IF(AX22&lt;=[2]FORMULAS!$N$4,[2]FORMULAS!$O$4,IF(AX22&lt;=[2]FORMULAS!$N$5,[2]FORMULAS!$O$5,[2]FORMULAS!O18))))</f>
        <v>Muy Baja</v>
      </c>
      <c r="AZ22" s="302" t="str">
        <f>+IF(T22=[2]FORMULAS!$A$9,AG27,'[2]208-PLA-Ft-78 Mapa Gestión'!N22:N27)</f>
        <v>Moderado</v>
      </c>
      <c r="BA22" s="302">
        <f>+IF(T22=[2]FORMULAS!B21,'[2]208-PLA-Ft-78 Mapa Gestión'!AG27,'[2]208-PLA-Ft-78 Mapa Gestión'!O22:O27)</f>
        <v>0.6</v>
      </c>
      <c r="BB22" s="301" t="str">
        <f>CONCATENATE(AZ22,AY22)</f>
        <v>ModeradoMuy Baja</v>
      </c>
      <c r="BC22" s="314" t="str">
        <f>VLOOKUP(BB22,[2]FORMULAS!$K$17:$L$42,2,0)</f>
        <v>Moderado</v>
      </c>
      <c r="BD22" s="344" t="s">
        <v>164</v>
      </c>
      <c r="BE22" s="130" t="s">
        <v>418</v>
      </c>
      <c r="BF22" s="130" t="s">
        <v>403</v>
      </c>
      <c r="BG22" s="181" t="s">
        <v>326</v>
      </c>
      <c r="BH22" s="221">
        <v>45323</v>
      </c>
      <c r="BI22" s="221">
        <v>45656</v>
      </c>
      <c r="BJ22" s="130" t="s">
        <v>419</v>
      </c>
      <c r="BK22" s="130" t="s">
        <v>420</v>
      </c>
      <c r="BL22" s="135" t="s">
        <v>236</v>
      </c>
      <c r="BM22" s="344" t="s">
        <v>413</v>
      </c>
      <c r="BN22" s="131"/>
      <c r="BO22" s="130"/>
      <c r="BP22" s="130"/>
      <c r="BQ22" s="130"/>
      <c r="BR22" s="136"/>
      <c r="BS22" s="136"/>
      <c r="BT22" s="136"/>
      <c r="BU22" s="136"/>
      <c r="BV22" s="136"/>
      <c r="BW22" s="129"/>
      <c r="BX22" s="130"/>
      <c r="BY22" s="130"/>
      <c r="BZ22" s="130"/>
      <c r="CA22" s="136"/>
      <c r="CB22" s="136"/>
      <c r="CC22" s="136"/>
      <c r="CD22" s="136"/>
      <c r="CE22" s="136"/>
      <c r="CF22" s="129"/>
      <c r="CG22" s="130"/>
      <c r="CH22" s="130"/>
      <c r="CI22" s="130"/>
      <c r="CJ22" s="136"/>
      <c r="CK22" s="136"/>
      <c r="CL22" s="136"/>
      <c r="CM22" s="136"/>
      <c r="CN22" s="136"/>
      <c r="CO22" s="129"/>
      <c r="CP22" s="130"/>
      <c r="CQ22" s="130"/>
      <c r="CR22" s="130"/>
      <c r="CS22" s="136"/>
      <c r="CT22" s="136"/>
      <c r="CU22" s="136"/>
      <c r="CV22" s="136"/>
      <c r="CW22" s="136"/>
      <c r="CX22" s="129"/>
      <c r="CY22" s="130"/>
      <c r="CZ22" s="130"/>
      <c r="DA22" s="130"/>
      <c r="DB22" s="136"/>
      <c r="DC22" s="136"/>
      <c r="DD22" s="136"/>
      <c r="DE22" s="136"/>
      <c r="DF22" s="136"/>
      <c r="DG22" s="129"/>
      <c r="DH22" s="130"/>
      <c r="DI22" s="130"/>
      <c r="DJ22" s="130"/>
      <c r="DK22" s="136"/>
      <c r="DL22" s="136"/>
      <c r="DM22" s="136"/>
      <c r="DN22" s="136"/>
      <c r="DO22" s="136"/>
      <c r="DP22" s="129"/>
      <c r="DQ22" s="130"/>
      <c r="DR22" s="130"/>
      <c r="DS22" s="130"/>
      <c r="DT22" s="136"/>
      <c r="DU22" s="136"/>
      <c r="DV22" s="136"/>
      <c r="DW22" s="136"/>
      <c r="DX22" s="136"/>
      <c r="DY22" s="129"/>
      <c r="DZ22" s="130"/>
      <c r="EA22" s="130"/>
      <c r="EB22" s="130"/>
      <c r="EC22" s="136"/>
      <c r="ED22" s="136"/>
      <c r="EE22" s="136"/>
      <c r="EF22" s="136"/>
      <c r="EG22" s="136"/>
      <c r="EH22" s="129"/>
      <c r="EI22" s="130"/>
      <c r="EJ22" s="130"/>
      <c r="EK22" s="130"/>
      <c r="EL22" s="136"/>
      <c r="EM22" s="136"/>
      <c r="EN22" s="136"/>
      <c r="EO22" s="136"/>
      <c r="EP22" s="136"/>
      <c r="EQ22" s="129"/>
      <c r="ER22" s="130"/>
      <c r="ES22" s="130"/>
      <c r="ET22" s="130"/>
      <c r="EU22" s="136"/>
      <c r="EV22" s="136"/>
      <c r="EW22" s="136"/>
      <c r="EX22" s="136"/>
      <c r="EY22" s="136"/>
      <c r="EZ22" s="129"/>
      <c r="FA22" s="130"/>
      <c r="FB22" s="130"/>
      <c r="FC22" s="130"/>
      <c r="FD22" s="136"/>
      <c r="FE22" s="136"/>
      <c r="FF22" s="136"/>
      <c r="FG22" s="136"/>
      <c r="FH22" s="136"/>
      <c r="FI22" s="129"/>
      <c r="FJ22" s="130"/>
      <c r="FK22" s="130"/>
      <c r="FL22" s="130"/>
      <c r="FM22" s="136"/>
      <c r="FN22" s="136"/>
      <c r="FO22" s="136"/>
      <c r="FP22" s="136"/>
      <c r="FQ22" s="136"/>
      <c r="FR22" s="136"/>
      <c r="FS22" s="129"/>
      <c r="FT22" s="132"/>
      <c r="FU22" s="132"/>
      <c r="FV22" s="132"/>
      <c r="FW22" s="133"/>
      <c r="FX22" s="132"/>
      <c r="FY22" s="136"/>
      <c r="FZ22" s="136"/>
      <c r="GA22" s="132"/>
      <c r="GB22" s="132"/>
      <c r="GC22" s="132"/>
      <c r="GD22" s="132"/>
      <c r="GE22" s="132"/>
      <c r="GF22" s="129"/>
      <c r="GG22" s="132"/>
      <c r="GH22" s="132"/>
      <c r="GI22" s="132"/>
      <c r="GJ22" s="133"/>
      <c r="GK22" s="132"/>
      <c r="GL22" s="136"/>
      <c r="GM22" s="136"/>
      <c r="GN22" s="132"/>
      <c r="GO22" s="132"/>
      <c r="GP22" s="132"/>
      <c r="GQ22" s="132"/>
      <c r="GR22" s="132"/>
      <c r="GS22" s="129"/>
      <c r="GT22" s="132"/>
      <c r="GU22" s="132"/>
      <c r="GV22" s="132"/>
      <c r="GW22" s="133"/>
      <c r="GX22" s="132"/>
      <c r="GY22" s="136"/>
      <c r="GZ22" s="136"/>
      <c r="HA22" s="132"/>
      <c r="HB22" s="132"/>
      <c r="HC22" s="132"/>
      <c r="HD22" s="132"/>
    </row>
    <row r="23" spans="1:212" ht="17.25" customHeight="1" x14ac:dyDescent="0.2">
      <c r="A23" s="413"/>
      <c r="B23" s="414"/>
      <c r="C23" s="416"/>
      <c r="D23" s="416"/>
      <c r="E23" s="414"/>
      <c r="F23" s="410"/>
      <c r="G23" s="404"/>
      <c r="H23" s="404"/>
      <c r="I23" s="347"/>
      <c r="J23" s="434"/>
      <c r="K23" s="324"/>
      <c r="L23" s="418"/>
      <c r="M23" s="328"/>
      <c r="N23" s="329"/>
      <c r="O23" s="329"/>
      <c r="P23" s="329"/>
      <c r="Q23" s="393"/>
      <c r="R23" s="202"/>
      <c r="S23" s="198"/>
      <c r="T23" s="202" t="str">
        <f t="shared" si="1"/>
        <v>Tipo Control</v>
      </c>
      <c r="U23" s="203" t="s">
        <v>158</v>
      </c>
      <c r="V23" s="204">
        <f>+IF(U23='[2]Tabla Valoración controles'!$D$4,'[2]Tabla Valoración controles'!$F$4,IF('[2]208-PLA-Ft-78 Mapa Gestión'!U23='[2]Tabla Valoración controles'!$D$5,'[2]Tabla Valoración controles'!$F$5,IF(U23=[2]FORMULAS!$A$10,0,'[2]Tabla Valoración controles'!$F$6)))</f>
        <v>0</v>
      </c>
      <c r="W23" s="203"/>
      <c r="X23" s="205">
        <f>+IF(W23='[2]Tabla Valoración controles'!$D$7,'[2]Tabla Valoración controles'!$F$7,IF(U23=[2]FORMULAS!$A$10,0,'[2]Tabla Valoración controles'!$F$8))</f>
        <v>0</v>
      </c>
      <c r="Y23" s="203"/>
      <c r="Z23" s="204">
        <f>+IF(Y23='[2]Tabla Valoración controles'!$D$9,'[2]Tabla Valoración controles'!$F$9,IF(U23=[2]FORMULAS!$A$10,0,'[2]Tabla Valoración controles'!$F$10))</f>
        <v>0</v>
      </c>
      <c r="AA23" s="203"/>
      <c r="AB23" s="204">
        <f>+IF(AA23='[2]Tabla Valoración controles'!$D$9,'[2]Tabla Valoración controles'!$F$9,IF(W23=[2]FORMULAS!$A$10,0,'[2]Tabla Valoración controles'!$F$10))</f>
        <v>0</v>
      </c>
      <c r="AC23" s="203"/>
      <c r="AD23" s="204">
        <f>+IF(AC23='[2]Tabla Valoración controles'!$D$13,'[2]Tabla Valoración controles'!$F$13,'[2]Tabla Valoración controles'!$F$14)</f>
        <v>0</v>
      </c>
      <c r="AE23" s="100">
        <f t="shared" si="0"/>
        <v>0</v>
      </c>
      <c r="AF23" s="100">
        <f>+AE23*AG22</f>
        <v>0</v>
      </c>
      <c r="AG23" s="100">
        <f>+AG22-AF23</f>
        <v>0</v>
      </c>
      <c r="AH23" s="203"/>
      <c r="AI23" s="198">
        <f>+IF(AH23=[2]CONTROLES!$C$50,[2]CONTROLES!$D$50,[2]CONTROLES!$D$51)</f>
        <v>0</v>
      </c>
      <c r="AJ23" s="198"/>
      <c r="AK23" s="198">
        <f>+IF(AJ23=[2]CONTROLES!$C$52,[2]CONTROLES!$D$52,[2]CONTROLES!$D$53)</f>
        <v>0</v>
      </c>
      <c r="AL23" s="198"/>
      <c r="AM23" s="198">
        <f>+IF(AL23=[2]CONTROLES!$C$54,[2]CONTROLES!$D$54,[2]CONTROLES!$D$55)</f>
        <v>0</v>
      </c>
      <c r="AN23" s="198"/>
      <c r="AO23" s="198">
        <f>+IF(AN23=[2]CONTROLES!$C$56,[2]CONTROLES!$D$56,IF(AN23=[2]CONTROLES!$C$57,[2]CONTROLES!$D$57,[2]CONTROLES!$D$58))</f>
        <v>0</v>
      </c>
      <c r="AP23" s="198"/>
      <c r="AQ23" s="198">
        <f>+IF(AP23=[2]CONTROLES!$C$59,[2]CONTROLES!$D$59,[2]CONTROLES!$D$60)</f>
        <v>0</v>
      </c>
      <c r="AR23" s="198"/>
      <c r="AS23" s="198">
        <f>+IF(AR23=[2]CONTROLES!$C$61,[2]CONTROLES!$D$61,[2]CONTROLES!$D$62)</f>
        <v>0</v>
      </c>
      <c r="AT23" s="198"/>
      <c r="AU23" s="198">
        <f>+IF(AT23=[2]CONTROLES!$C$63,[2]CONTROLES!$D$63,IF(AT23=[2]CONTROLES!$C$64,[2]CONTROLES!$D$64,[2]CONTROLES!$D$65))</f>
        <v>0</v>
      </c>
      <c r="AV23" s="198">
        <f t="shared" si="2"/>
        <v>0</v>
      </c>
      <c r="AW23" s="198" t="str">
        <f t="shared" si="3"/>
        <v>Débil</v>
      </c>
      <c r="AX23" s="303"/>
      <c r="AY23" s="303"/>
      <c r="AZ23" s="303"/>
      <c r="BA23" s="303"/>
      <c r="BB23" s="301"/>
      <c r="BC23" s="314"/>
      <c r="BD23" s="344"/>
      <c r="BE23" s="130"/>
      <c r="BF23" s="130"/>
      <c r="BG23" s="181"/>
      <c r="BH23" s="221"/>
      <c r="BI23" s="221"/>
      <c r="BJ23" s="130"/>
      <c r="BK23" s="130"/>
      <c r="BL23" s="130"/>
      <c r="BM23" s="344"/>
      <c r="BN23" s="131"/>
      <c r="BO23" s="130"/>
      <c r="BP23" s="130"/>
      <c r="BQ23" s="130"/>
      <c r="BR23" s="136"/>
      <c r="BS23" s="136"/>
      <c r="BT23" s="136"/>
      <c r="BU23" s="136"/>
      <c r="BV23" s="136"/>
      <c r="BW23" s="129"/>
      <c r="BX23" s="130"/>
      <c r="BY23" s="130"/>
      <c r="BZ23" s="130"/>
      <c r="CA23" s="136"/>
      <c r="CB23" s="136"/>
      <c r="CC23" s="136"/>
      <c r="CD23" s="136"/>
      <c r="CE23" s="136"/>
      <c r="CF23" s="129"/>
      <c r="CG23" s="130"/>
      <c r="CH23" s="130"/>
      <c r="CI23" s="130"/>
      <c r="CJ23" s="136"/>
      <c r="CK23" s="136"/>
      <c r="CL23" s="136"/>
      <c r="CM23" s="136"/>
      <c r="CN23" s="136"/>
      <c r="CO23" s="129"/>
      <c r="CP23" s="130"/>
      <c r="CQ23" s="130"/>
      <c r="CR23" s="130"/>
      <c r="CS23" s="136"/>
      <c r="CT23" s="136"/>
      <c r="CU23" s="136"/>
      <c r="CV23" s="136"/>
      <c r="CW23" s="136"/>
      <c r="CX23" s="129"/>
      <c r="CY23" s="130"/>
      <c r="CZ23" s="130"/>
      <c r="DA23" s="130"/>
      <c r="DB23" s="136"/>
      <c r="DC23" s="136"/>
      <c r="DD23" s="136"/>
      <c r="DE23" s="136"/>
      <c r="DF23" s="136"/>
      <c r="DG23" s="129"/>
      <c r="DH23" s="130"/>
      <c r="DI23" s="130"/>
      <c r="DJ23" s="130"/>
      <c r="DK23" s="136"/>
      <c r="DL23" s="136"/>
      <c r="DM23" s="136"/>
      <c r="DN23" s="136"/>
      <c r="DO23" s="136"/>
      <c r="DP23" s="129"/>
      <c r="DQ23" s="130"/>
      <c r="DR23" s="130"/>
      <c r="DS23" s="130"/>
      <c r="DT23" s="136"/>
      <c r="DU23" s="136"/>
      <c r="DV23" s="136"/>
      <c r="DW23" s="136"/>
      <c r="DX23" s="136"/>
      <c r="DY23" s="129"/>
      <c r="DZ23" s="130"/>
      <c r="EA23" s="130"/>
      <c r="EB23" s="130"/>
      <c r="EC23" s="136"/>
      <c r="ED23" s="136"/>
      <c r="EE23" s="136"/>
      <c r="EF23" s="136"/>
      <c r="EG23" s="136"/>
      <c r="EH23" s="129"/>
      <c r="EI23" s="130"/>
      <c r="EJ23" s="130"/>
      <c r="EK23" s="130"/>
      <c r="EL23" s="136"/>
      <c r="EM23" s="136"/>
      <c r="EN23" s="136"/>
      <c r="EO23" s="136"/>
      <c r="EP23" s="136"/>
      <c r="EQ23" s="129"/>
      <c r="ER23" s="130"/>
      <c r="ES23" s="130"/>
      <c r="ET23" s="130"/>
      <c r="EU23" s="136"/>
      <c r="EV23" s="136"/>
      <c r="EW23" s="136"/>
      <c r="EX23" s="136"/>
      <c r="EY23" s="136"/>
      <c r="EZ23" s="129"/>
      <c r="FA23" s="130"/>
      <c r="FB23" s="130"/>
      <c r="FC23" s="130"/>
      <c r="FD23" s="136"/>
      <c r="FE23" s="136"/>
      <c r="FF23" s="136"/>
      <c r="FG23" s="136"/>
      <c r="FH23" s="136"/>
      <c r="FI23" s="129"/>
      <c r="FJ23" s="130"/>
      <c r="FK23" s="130"/>
      <c r="FL23" s="130"/>
      <c r="FM23" s="136"/>
      <c r="FN23" s="136"/>
      <c r="FO23" s="136"/>
      <c r="FP23" s="136"/>
      <c r="FQ23" s="136"/>
      <c r="FR23" s="136"/>
      <c r="FS23" s="129"/>
      <c r="FT23" s="132"/>
      <c r="FU23" s="132"/>
      <c r="FV23" s="132"/>
      <c r="FW23" s="133"/>
      <c r="FX23" s="132"/>
      <c r="FY23" s="136"/>
      <c r="FZ23" s="136"/>
      <c r="GA23" s="132"/>
      <c r="GB23" s="132"/>
      <c r="GC23" s="132"/>
      <c r="GD23" s="132"/>
      <c r="GE23" s="132"/>
      <c r="GF23" s="129"/>
      <c r="GG23" s="132"/>
      <c r="GH23" s="132"/>
      <c r="GI23" s="132"/>
      <c r="GJ23" s="133"/>
      <c r="GK23" s="132"/>
      <c r="GL23" s="136"/>
      <c r="GM23" s="136"/>
      <c r="GN23" s="132"/>
      <c r="GO23" s="132"/>
      <c r="GP23" s="132"/>
      <c r="GQ23" s="132"/>
      <c r="GR23" s="132"/>
      <c r="GS23" s="129"/>
      <c r="GT23" s="132"/>
      <c r="GU23" s="132"/>
      <c r="GV23" s="132"/>
      <c r="GW23" s="133"/>
      <c r="GX23" s="132"/>
      <c r="GY23" s="136"/>
      <c r="GZ23" s="136"/>
      <c r="HA23" s="132"/>
      <c r="HB23" s="132"/>
      <c r="HC23" s="132"/>
      <c r="HD23" s="132"/>
    </row>
    <row r="24" spans="1:212" ht="17.25" customHeight="1" x14ac:dyDescent="0.2">
      <c r="A24" s="413"/>
      <c r="B24" s="414"/>
      <c r="C24" s="416"/>
      <c r="D24" s="416"/>
      <c r="E24" s="414"/>
      <c r="F24" s="410"/>
      <c r="G24" s="404"/>
      <c r="H24" s="404"/>
      <c r="I24" s="347"/>
      <c r="J24" s="434"/>
      <c r="K24" s="324"/>
      <c r="L24" s="418"/>
      <c r="M24" s="328"/>
      <c r="N24" s="329"/>
      <c r="O24" s="329"/>
      <c r="P24" s="329"/>
      <c r="Q24" s="393"/>
      <c r="R24" s="202"/>
      <c r="S24" s="207"/>
      <c r="T24" s="202" t="str">
        <f t="shared" si="1"/>
        <v>Tipo Control</v>
      </c>
      <c r="U24" s="203" t="s">
        <v>158</v>
      </c>
      <c r="V24" s="204">
        <f>+IF(U24='[2]Tabla Valoración controles'!$D$4,'[2]Tabla Valoración controles'!$F$4,IF('[2]208-PLA-Ft-78 Mapa Gestión'!U24='[2]Tabla Valoración controles'!$D$5,'[2]Tabla Valoración controles'!$F$5,IF(U24=[2]FORMULAS!$A$10,0,'[2]Tabla Valoración controles'!$F$6)))</f>
        <v>0</v>
      </c>
      <c r="W24" s="203"/>
      <c r="X24" s="205">
        <f>+IF(W24='[2]Tabla Valoración controles'!$D$7,'[2]Tabla Valoración controles'!$F$7,IF(U24=[2]FORMULAS!$A$10,0,'[2]Tabla Valoración controles'!$F$8))</f>
        <v>0</v>
      </c>
      <c r="Y24" s="203"/>
      <c r="Z24" s="204">
        <f>+IF(Y24='[2]Tabla Valoración controles'!$D$9,'[2]Tabla Valoración controles'!$F$9,IF(U24=[2]FORMULAS!$A$10,0,'[2]Tabla Valoración controles'!$F$10))</f>
        <v>0</v>
      </c>
      <c r="AA24" s="203"/>
      <c r="AB24" s="204">
        <f>+IF(AA24='[2]Tabla Valoración controles'!$D$9,'[2]Tabla Valoración controles'!$F$9,IF(W24=[2]FORMULAS!$A$10,0,'[2]Tabla Valoración controles'!$F$10))</f>
        <v>0</v>
      </c>
      <c r="AC24" s="203"/>
      <c r="AD24" s="204">
        <f>+IF(AC24='[2]Tabla Valoración controles'!$D$13,'[2]Tabla Valoración controles'!$F$13,'[2]Tabla Valoración controles'!$F$14)</f>
        <v>0</v>
      </c>
      <c r="AE24" s="100">
        <f t="shared" si="0"/>
        <v>0</v>
      </c>
      <c r="AF24" s="100">
        <f>+AF23*AE24</f>
        <v>0</v>
      </c>
      <c r="AG24" s="100">
        <f t="shared" ref="AG24:AG27" si="10">+AG23-AF24</f>
        <v>0</v>
      </c>
      <c r="AH24" s="203"/>
      <c r="AI24" s="198">
        <f>+IF(AH24=[2]CONTROLES!$C$50,[2]CONTROLES!$D$50,[2]CONTROLES!$D$51)</f>
        <v>0</v>
      </c>
      <c r="AJ24" s="198"/>
      <c r="AK24" s="198">
        <f>+IF(AJ24=[2]CONTROLES!$C$52,[2]CONTROLES!$D$52,[2]CONTROLES!$D$53)</f>
        <v>0</v>
      </c>
      <c r="AL24" s="198"/>
      <c r="AM24" s="198">
        <f>+IF(AL24=[2]CONTROLES!$C$54,[2]CONTROLES!$D$54,[2]CONTROLES!$D$55)</f>
        <v>0</v>
      </c>
      <c r="AN24" s="198"/>
      <c r="AO24" s="198">
        <f>+IF(AN24=[2]CONTROLES!$C$56,[2]CONTROLES!$D$56,IF(AN24=[2]CONTROLES!$C$57,[2]CONTROLES!$D$57,[2]CONTROLES!$D$58))</f>
        <v>0</v>
      </c>
      <c r="AP24" s="198"/>
      <c r="AQ24" s="198">
        <f>+IF(AP24=[2]CONTROLES!$C$59,[2]CONTROLES!$D$59,[2]CONTROLES!$D$60)</f>
        <v>0</v>
      </c>
      <c r="AR24" s="198"/>
      <c r="AS24" s="198">
        <f>+IF(AR24=[2]CONTROLES!$C$61,[2]CONTROLES!$D$61,[2]CONTROLES!$D$62)</f>
        <v>0</v>
      </c>
      <c r="AT24" s="198"/>
      <c r="AU24" s="198">
        <f>+IF(AT24=[2]CONTROLES!$C$63,[2]CONTROLES!$D$63,IF(AT24=[2]CONTROLES!$C$64,[2]CONTROLES!$D$64,[2]CONTROLES!$D$65))</f>
        <v>0</v>
      </c>
      <c r="AV24" s="198">
        <f t="shared" si="2"/>
        <v>0</v>
      </c>
      <c r="AW24" s="198" t="str">
        <f t="shared" si="3"/>
        <v>Débil</v>
      </c>
      <c r="AX24" s="303"/>
      <c r="AY24" s="303"/>
      <c r="AZ24" s="303"/>
      <c r="BA24" s="303"/>
      <c r="BB24" s="301"/>
      <c r="BC24" s="314"/>
      <c r="BD24" s="344"/>
      <c r="BE24" s="130"/>
      <c r="BF24" s="130"/>
      <c r="BG24" s="181"/>
      <c r="BH24" s="221"/>
      <c r="BI24" s="221"/>
      <c r="BJ24" s="130"/>
      <c r="BK24" s="130"/>
      <c r="BL24" s="130"/>
      <c r="BM24" s="344"/>
      <c r="BN24" s="131"/>
      <c r="BO24" s="130"/>
      <c r="BP24" s="135"/>
      <c r="BQ24" s="135"/>
      <c r="BR24" s="133"/>
      <c r="BS24" s="133"/>
      <c r="BT24" s="133"/>
      <c r="BU24" s="133"/>
      <c r="BV24" s="133"/>
      <c r="BW24" s="129"/>
      <c r="BX24" s="135"/>
      <c r="BY24" s="135"/>
      <c r="BZ24" s="135"/>
      <c r="CA24" s="133"/>
      <c r="CB24" s="133"/>
      <c r="CC24" s="133"/>
      <c r="CD24" s="133"/>
      <c r="CE24" s="133"/>
      <c r="CF24" s="129"/>
      <c r="CG24" s="135"/>
      <c r="CH24" s="135"/>
      <c r="CI24" s="135"/>
      <c r="CJ24" s="133"/>
      <c r="CK24" s="133"/>
      <c r="CL24" s="133"/>
      <c r="CM24" s="133"/>
      <c r="CN24" s="133"/>
      <c r="CO24" s="129"/>
      <c r="CP24" s="135"/>
      <c r="CQ24" s="135"/>
      <c r="CR24" s="135"/>
      <c r="CS24" s="133"/>
      <c r="CT24" s="133"/>
      <c r="CU24" s="133"/>
      <c r="CV24" s="133"/>
      <c r="CW24" s="133"/>
      <c r="CX24" s="129"/>
      <c r="CY24" s="135"/>
      <c r="CZ24" s="135"/>
      <c r="DA24" s="135"/>
      <c r="DB24" s="133"/>
      <c r="DC24" s="133"/>
      <c r="DD24" s="133"/>
      <c r="DE24" s="133"/>
      <c r="DF24" s="133"/>
      <c r="DG24" s="129"/>
      <c r="DH24" s="135"/>
      <c r="DI24" s="135"/>
      <c r="DJ24" s="135"/>
      <c r="DK24" s="133"/>
      <c r="DL24" s="133"/>
      <c r="DM24" s="133"/>
      <c r="DN24" s="133"/>
      <c r="DO24" s="133"/>
      <c r="DP24" s="129"/>
      <c r="DQ24" s="135"/>
      <c r="DR24" s="135"/>
      <c r="DS24" s="135"/>
      <c r="DT24" s="133"/>
      <c r="DU24" s="133"/>
      <c r="DV24" s="133"/>
      <c r="DW24" s="133"/>
      <c r="DX24" s="133"/>
      <c r="DY24" s="129"/>
      <c r="DZ24" s="135"/>
      <c r="EA24" s="135"/>
      <c r="EB24" s="135"/>
      <c r="EC24" s="133"/>
      <c r="ED24" s="133"/>
      <c r="EE24" s="133"/>
      <c r="EF24" s="133"/>
      <c r="EG24" s="133"/>
      <c r="EH24" s="129"/>
      <c r="EI24" s="135"/>
      <c r="EJ24" s="135"/>
      <c r="EK24" s="135"/>
      <c r="EL24" s="133"/>
      <c r="EM24" s="133"/>
      <c r="EN24" s="133"/>
      <c r="EO24" s="133"/>
      <c r="EP24" s="133"/>
      <c r="EQ24" s="129"/>
      <c r="ER24" s="135"/>
      <c r="ES24" s="135"/>
      <c r="ET24" s="135"/>
      <c r="EU24" s="133"/>
      <c r="EV24" s="133"/>
      <c r="EW24" s="133"/>
      <c r="EX24" s="133"/>
      <c r="EY24" s="133"/>
      <c r="EZ24" s="129"/>
      <c r="FA24" s="135"/>
      <c r="FB24" s="135"/>
      <c r="FC24" s="135"/>
      <c r="FD24" s="133"/>
      <c r="FE24" s="133"/>
      <c r="FF24" s="133"/>
      <c r="FG24" s="133"/>
      <c r="FH24" s="133"/>
      <c r="FI24" s="129"/>
      <c r="FJ24" s="135"/>
      <c r="FK24" s="135"/>
      <c r="FL24" s="135"/>
      <c r="FM24" s="133"/>
      <c r="FN24" s="133"/>
      <c r="FO24" s="133"/>
      <c r="FP24" s="133"/>
      <c r="FQ24" s="133"/>
      <c r="FR24" s="133"/>
      <c r="FS24" s="129"/>
      <c r="FT24" s="132"/>
      <c r="FU24" s="132"/>
      <c r="FV24" s="132"/>
      <c r="FW24" s="133"/>
      <c r="FX24" s="132"/>
      <c r="FY24" s="133"/>
      <c r="FZ24" s="133"/>
      <c r="GA24" s="132"/>
      <c r="GB24" s="132"/>
      <c r="GC24" s="132"/>
      <c r="GD24" s="132"/>
      <c r="GE24" s="132"/>
      <c r="GF24" s="129"/>
      <c r="GG24" s="132"/>
      <c r="GH24" s="132"/>
      <c r="GI24" s="132"/>
      <c r="GJ24" s="133"/>
      <c r="GK24" s="132"/>
      <c r="GL24" s="133"/>
      <c r="GM24" s="133"/>
      <c r="GN24" s="132"/>
      <c r="GO24" s="132"/>
      <c r="GP24" s="132"/>
      <c r="GQ24" s="132"/>
      <c r="GR24" s="132"/>
      <c r="GS24" s="129"/>
      <c r="GT24" s="132"/>
      <c r="GU24" s="132"/>
      <c r="GV24" s="132"/>
      <c r="GW24" s="133"/>
      <c r="GX24" s="132"/>
      <c r="GY24" s="133"/>
      <c r="GZ24" s="133"/>
      <c r="HA24" s="132"/>
      <c r="HB24" s="132"/>
      <c r="HC24" s="132"/>
      <c r="HD24" s="132"/>
    </row>
    <row r="25" spans="1:212" ht="17.25" customHeight="1" x14ac:dyDescent="0.2">
      <c r="A25" s="413"/>
      <c r="B25" s="414"/>
      <c r="C25" s="416"/>
      <c r="D25" s="416"/>
      <c r="E25" s="414"/>
      <c r="F25" s="410"/>
      <c r="G25" s="404"/>
      <c r="H25" s="404"/>
      <c r="I25" s="347"/>
      <c r="J25" s="434"/>
      <c r="K25" s="324"/>
      <c r="L25" s="418"/>
      <c r="M25" s="328"/>
      <c r="N25" s="329"/>
      <c r="O25" s="329"/>
      <c r="P25" s="329"/>
      <c r="Q25" s="393"/>
      <c r="R25" s="202"/>
      <c r="S25" s="198"/>
      <c r="T25" s="202" t="str">
        <f t="shared" si="1"/>
        <v>Tipo Control</v>
      </c>
      <c r="U25" s="203" t="s">
        <v>158</v>
      </c>
      <c r="V25" s="204">
        <f>+IF(U25='[2]Tabla Valoración controles'!$D$4,'[2]Tabla Valoración controles'!$F$4,IF('[2]208-PLA-Ft-78 Mapa Gestión'!U25='[2]Tabla Valoración controles'!$D$5,'[2]Tabla Valoración controles'!$F$5,IF(U25=[2]FORMULAS!$A$10,0,'[2]Tabla Valoración controles'!$F$6)))</f>
        <v>0</v>
      </c>
      <c r="W25" s="203"/>
      <c r="X25" s="205">
        <f>+IF(W25='[2]Tabla Valoración controles'!$D$7,'[2]Tabla Valoración controles'!$F$7,IF(U25=[2]FORMULAS!$A$10,0,'[2]Tabla Valoración controles'!$F$8))</f>
        <v>0</v>
      </c>
      <c r="Y25" s="203"/>
      <c r="Z25" s="204">
        <f>+IF(Y25='[2]Tabla Valoración controles'!$D$9,'[2]Tabla Valoración controles'!$F$9,IF(U25=[2]FORMULAS!$A$10,0,'[2]Tabla Valoración controles'!$F$10))</f>
        <v>0</v>
      </c>
      <c r="AA25" s="203"/>
      <c r="AB25" s="204">
        <f>+IF(AA25='[2]Tabla Valoración controles'!$D$9,'[2]Tabla Valoración controles'!$F$9,IF(W25=[2]FORMULAS!$A$10,0,'[2]Tabla Valoración controles'!$F$10))</f>
        <v>0</v>
      </c>
      <c r="AC25" s="203"/>
      <c r="AD25" s="204">
        <f>+IF(AC25='[2]Tabla Valoración controles'!$D$13,'[2]Tabla Valoración controles'!$F$13,'[2]Tabla Valoración controles'!$F$14)</f>
        <v>0</v>
      </c>
      <c r="AE25" s="100">
        <f t="shared" si="0"/>
        <v>0</v>
      </c>
      <c r="AF25" s="100">
        <f>+AF24*AE25</f>
        <v>0</v>
      </c>
      <c r="AG25" s="100">
        <f t="shared" si="10"/>
        <v>0</v>
      </c>
      <c r="AH25" s="203"/>
      <c r="AI25" s="198">
        <f>+IF(AH25=[2]CONTROLES!$C$50,[2]CONTROLES!$D$50,[2]CONTROLES!$D$51)</f>
        <v>0</v>
      </c>
      <c r="AJ25" s="198"/>
      <c r="AK25" s="198">
        <f>+IF(AJ25=[2]CONTROLES!$C$52,[2]CONTROLES!$D$52,[2]CONTROLES!$D$53)</f>
        <v>0</v>
      </c>
      <c r="AL25" s="198"/>
      <c r="AM25" s="198">
        <f>+IF(AL25=[2]CONTROLES!$C$54,[2]CONTROLES!$D$54,[2]CONTROLES!$D$55)</f>
        <v>0</v>
      </c>
      <c r="AN25" s="198"/>
      <c r="AO25" s="198">
        <f>+IF(AN25=[2]CONTROLES!$C$56,[2]CONTROLES!$D$56,IF(AN25=[2]CONTROLES!$C$57,[2]CONTROLES!$D$57,[2]CONTROLES!$D$58))</f>
        <v>0</v>
      </c>
      <c r="AP25" s="198"/>
      <c r="AQ25" s="198">
        <f>+IF(AP25=[2]CONTROLES!$C$59,[2]CONTROLES!$D$59,[2]CONTROLES!$D$60)</f>
        <v>0</v>
      </c>
      <c r="AR25" s="198"/>
      <c r="AS25" s="198">
        <f>+IF(AR25=[2]CONTROLES!$C$61,[2]CONTROLES!$D$61,[2]CONTROLES!$D$62)</f>
        <v>0</v>
      </c>
      <c r="AT25" s="198"/>
      <c r="AU25" s="198">
        <f>+IF(AT25=[2]CONTROLES!$C$63,[2]CONTROLES!$D$63,IF(AT25=[2]CONTROLES!$C$64,[2]CONTROLES!$D$64,[2]CONTROLES!$D$65))</f>
        <v>0</v>
      </c>
      <c r="AV25" s="198">
        <f t="shared" si="2"/>
        <v>0</v>
      </c>
      <c r="AW25" s="198" t="str">
        <f t="shared" si="3"/>
        <v>Débil</v>
      </c>
      <c r="AX25" s="303"/>
      <c r="AY25" s="303"/>
      <c r="AZ25" s="303"/>
      <c r="BA25" s="303"/>
      <c r="BB25" s="301"/>
      <c r="BC25" s="314"/>
      <c r="BD25" s="344"/>
      <c r="BE25" s="130"/>
      <c r="BF25" s="130"/>
      <c r="BG25" s="181"/>
      <c r="BH25" s="221"/>
      <c r="BI25" s="221"/>
      <c r="BJ25" s="130"/>
      <c r="BK25" s="130"/>
      <c r="BL25" s="130"/>
      <c r="BM25" s="344"/>
      <c r="BN25" s="131"/>
      <c r="BO25" s="130"/>
      <c r="BP25" s="135"/>
      <c r="BQ25" s="135"/>
      <c r="BR25" s="133"/>
      <c r="BS25" s="133"/>
      <c r="BT25" s="133"/>
      <c r="BU25" s="133"/>
      <c r="BV25" s="133"/>
      <c r="BW25" s="129"/>
      <c r="BX25" s="135"/>
      <c r="BY25" s="135"/>
      <c r="BZ25" s="135"/>
      <c r="CA25" s="133"/>
      <c r="CB25" s="133"/>
      <c r="CC25" s="133"/>
      <c r="CD25" s="133"/>
      <c r="CE25" s="133"/>
      <c r="CF25" s="129"/>
      <c r="CG25" s="135"/>
      <c r="CH25" s="135"/>
      <c r="CI25" s="135"/>
      <c r="CJ25" s="133"/>
      <c r="CK25" s="133"/>
      <c r="CL25" s="133"/>
      <c r="CM25" s="133"/>
      <c r="CN25" s="133"/>
      <c r="CO25" s="129"/>
      <c r="CP25" s="135"/>
      <c r="CQ25" s="135"/>
      <c r="CR25" s="135"/>
      <c r="CS25" s="133"/>
      <c r="CT25" s="133"/>
      <c r="CU25" s="133"/>
      <c r="CV25" s="133"/>
      <c r="CW25" s="133"/>
      <c r="CX25" s="129"/>
      <c r="CY25" s="135"/>
      <c r="CZ25" s="135"/>
      <c r="DA25" s="135"/>
      <c r="DB25" s="133"/>
      <c r="DC25" s="133"/>
      <c r="DD25" s="133"/>
      <c r="DE25" s="133"/>
      <c r="DF25" s="133"/>
      <c r="DG25" s="129"/>
      <c r="DH25" s="135"/>
      <c r="DI25" s="135"/>
      <c r="DJ25" s="135"/>
      <c r="DK25" s="133"/>
      <c r="DL25" s="133"/>
      <c r="DM25" s="133"/>
      <c r="DN25" s="133"/>
      <c r="DO25" s="133"/>
      <c r="DP25" s="129"/>
      <c r="DQ25" s="135"/>
      <c r="DR25" s="135"/>
      <c r="DS25" s="135"/>
      <c r="DT25" s="133"/>
      <c r="DU25" s="133"/>
      <c r="DV25" s="133"/>
      <c r="DW25" s="133"/>
      <c r="DX25" s="133"/>
      <c r="DY25" s="129"/>
      <c r="DZ25" s="135"/>
      <c r="EA25" s="135"/>
      <c r="EB25" s="135"/>
      <c r="EC25" s="133"/>
      <c r="ED25" s="133"/>
      <c r="EE25" s="133"/>
      <c r="EF25" s="133"/>
      <c r="EG25" s="133"/>
      <c r="EH25" s="129"/>
      <c r="EI25" s="135"/>
      <c r="EJ25" s="135"/>
      <c r="EK25" s="135"/>
      <c r="EL25" s="133"/>
      <c r="EM25" s="133"/>
      <c r="EN25" s="133"/>
      <c r="EO25" s="133"/>
      <c r="EP25" s="133"/>
      <c r="EQ25" s="129"/>
      <c r="ER25" s="135"/>
      <c r="ES25" s="135"/>
      <c r="ET25" s="135"/>
      <c r="EU25" s="133"/>
      <c r="EV25" s="133"/>
      <c r="EW25" s="133"/>
      <c r="EX25" s="133"/>
      <c r="EY25" s="133"/>
      <c r="EZ25" s="129"/>
      <c r="FA25" s="135"/>
      <c r="FB25" s="135"/>
      <c r="FC25" s="135"/>
      <c r="FD25" s="133"/>
      <c r="FE25" s="133"/>
      <c r="FF25" s="133"/>
      <c r="FG25" s="133"/>
      <c r="FH25" s="133"/>
      <c r="FI25" s="129"/>
      <c r="FJ25" s="135"/>
      <c r="FK25" s="135"/>
      <c r="FL25" s="135"/>
      <c r="FM25" s="133"/>
      <c r="FN25" s="133"/>
      <c r="FO25" s="133"/>
      <c r="FP25" s="133"/>
      <c r="FQ25" s="133"/>
      <c r="FR25" s="133"/>
      <c r="FS25" s="129"/>
      <c r="FT25" s="132"/>
      <c r="FU25" s="132"/>
      <c r="FV25" s="132"/>
      <c r="FW25" s="133"/>
      <c r="FX25" s="132"/>
      <c r="FY25" s="133"/>
      <c r="FZ25" s="133"/>
      <c r="GA25" s="132"/>
      <c r="GB25" s="132"/>
      <c r="GC25" s="132"/>
      <c r="GD25" s="132"/>
      <c r="GE25" s="132"/>
      <c r="GF25" s="129"/>
      <c r="GG25" s="132"/>
      <c r="GH25" s="132"/>
      <c r="GI25" s="132"/>
      <c r="GJ25" s="133"/>
      <c r="GK25" s="132"/>
      <c r="GL25" s="133"/>
      <c r="GM25" s="133"/>
      <c r="GN25" s="132"/>
      <c r="GO25" s="132"/>
      <c r="GP25" s="132"/>
      <c r="GQ25" s="132"/>
      <c r="GR25" s="132"/>
      <c r="GS25" s="129"/>
      <c r="GT25" s="132"/>
      <c r="GU25" s="132"/>
      <c r="GV25" s="132"/>
      <c r="GW25" s="133"/>
      <c r="GX25" s="132"/>
      <c r="GY25" s="133"/>
      <c r="GZ25" s="133"/>
      <c r="HA25" s="132"/>
      <c r="HB25" s="132"/>
      <c r="HC25" s="132"/>
      <c r="HD25" s="132"/>
    </row>
    <row r="26" spans="1:212" ht="17.25" customHeight="1" x14ac:dyDescent="0.2">
      <c r="A26" s="413"/>
      <c r="B26" s="414"/>
      <c r="C26" s="416"/>
      <c r="D26" s="416"/>
      <c r="E26" s="414"/>
      <c r="F26" s="410"/>
      <c r="G26" s="404"/>
      <c r="H26" s="404"/>
      <c r="I26" s="347"/>
      <c r="J26" s="434"/>
      <c r="K26" s="324"/>
      <c r="L26" s="418"/>
      <c r="M26" s="328"/>
      <c r="N26" s="329"/>
      <c r="O26" s="329"/>
      <c r="P26" s="329"/>
      <c r="Q26" s="393"/>
      <c r="R26" s="202"/>
      <c r="S26" s="198"/>
      <c r="T26" s="202" t="str">
        <f t="shared" si="1"/>
        <v>Tipo Control</v>
      </c>
      <c r="U26" s="203" t="s">
        <v>158</v>
      </c>
      <c r="V26" s="204">
        <f>+IF(U26='[2]Tabla Valoración controles'!$D$4,'[2]Tabla Valoración controles'!$F$4,IF('[2]208-PLA-Ft-78 Mapa Gestión'!U26='[2]Tabla Valoración controles'!$D$5,'[2]Tabla Valoración controles'!$F$5,IF(U26=[2]FORMULAS!$A$10,0,'[2]Tabla Valoración controles'!$F$6)))</f>
        <v>0</v>
      </c>
      <c r="W26" s="203"/>
      <c r="X26" s="205">
        <f>+IF(W26='[2]Tabla Valoración controles'!$D$7,'[2]Tabla Valoración controles'!$F$7,IF(U26=[2]FORMULAS!$A$10,0,'[2]Tabla Valoración controles'!$F$8))</f>
        <v>0</v>
      </c>
      <c r="Y26" s="203"/>
      <c r="Z26" s="204">
        <f>+IF(Y26='[2]Tabla Valoración controles'!$D$9,'[2]Tabla Valoración controles'!$F$9,IF(U26=[2]FORMULAS!$A$10,0,'[2]Tabla Valoración controles'!$F$10))</f>
        <v>0</v>
      </c>
      <c r="AA26" s="203"/>
      <c r="AB26" s="204">
        <f>+IF(AA26='[2]Tabla Valoración controles'!$D$9,'[2]Tabla Valoración controles'!$F$9,IF(W26=[2]FORMULAS!$A$10,0,'[2]Tabla Valoración controles'!$F$10))</f>
        <v>0</v>
      </c>
      <c r="AC26" s="203"/>
      <c r="AD26" s="204">
        <f>+IF(AC26='[2]Tabla Valoración controles'!$D$13,'[2]Tabla Valoración controles'!$F$13,'[2]Tabla Valoración controles'!$F$14)</f>
        <v>0</v>
      </c>
      <c r="AE26" s="100">
        <f t="shared" si="0"/>
        <v>0</v>
      </c>
      <c r="AF26" s="100">
        <f t="shared" ref="AF26:AF27" si="11">+AF25*AE26</f>
        <v>0</v>
      </c>
      <c r="AG26" s="100">
        <f t="shared" si="10"/>
        <v>0</v>
      </c>
      <c r="AH26" s="203"/>
      <c r="AI26" s="198">
        <f>+IF(AH26=[2]CONTROLES!$C$50,[2]CONTROLES!$D$50,[2]CONTROLES!$D$51)</f>
        <v>0</v>
      </c>
      <c r="AJ26" s="198"/>
      <c r="AK26" s="198">
        <f>+IF(AJ26=[2]CONTROLES!$C$52,[2]CONTROLES!$D$52,[2]CONTROLES!$D$53)</f>
        <v>0</v>
      </c>
      <c r="AL26" s="198"/>
      <c r="AM26" s="198">
        <f>+IF(AL26=[2]CONTROLES!$C$54,[2]CONTROLES!$D$54,[2]CONTROLES!$D$55)</f>
        <v>0</v>
      </c>
      <c r="AN26" s="198"/>
      <c r="AO26" s="198">
        <f>+IF(AN26=[2]CONTROLES!$C$56,[2]CONTROLES!$D$56,IF(AN26=[2]CONTROLES!$C$57,[2]CONTROLES!$D$57,[2]CONTROLES!$D$58))</f>
        <v>0</v>
      </c>
      <c r="AP26" s="198"/>
      <c r="AQ26" s="198">
        <f>+IF(AP26=[2]CONTROLES!$C$59,[2]CONTROLES!$D$59,[2]CONTROLES!$D$60)</f>
        <v>0</v>
      </c>
      <c r="AR26" s="198"/>
      <c r="AS26" s="198">
        <f>+IF(AR26=[2]CONTROLES!$C$61,[2]CONTROLES!$D$61,[2]CONTROLES!$D$62)</f>
        <v>0</v>
      </c>
      <c r="AT26" s="198"/>
      <c r="AU26" s="198">
        <f>+IF(AT26=[2]CONTROLES!$C$63,[2]CONTROLES!$D$63,IF(AT26=[2]CONTROLES!$C$64,[2]CONTROLES!$D$64,[2]CONTROLES!$D$65))</f>
        <v>0</v>
      </c>
      <c r="AV26" s="198">
        <f t="shared" si="2"/>
        <v>0</v>
      </c>
      <c r="AW26" s="198" t="str">
        <f t="shared" si="3"/>
        <v>Débil</v>
      </c>
      <c r="AX26" s="303"/>
      <c r="AY26" s="303"/>
      <c r="AZ26" s="303"/>
      <c r="BA26" s="303"/>
      <c r="BB26" s="301"/>
      <c r="BC26" s="314"/>
      <c r="BD26" s="344"/>
      <c r="BE26" s="130"/>
      <c r="BF26" s="130"/>
      <c r="BG26" s="181"/>
      <c r="BH26" s="221"/>
      <c r="BI26" s="221"/>
      <c r="BJ26" s="130"/>
      <c r="BK26" s="130"/>
      <c r="BL26" s="130"/>
      <c r="BM26" s="344"/>
      <c r="BN26" s="131"/>
      <c r="BO26" s="130"/>
      <c r="BP26" s="135"/>
      <c r="BQ26" s="135"/>
      <c r="BR26" s="133"/>
      <c r="BS26" s="133"/>
      <c r="BT26" s="133"/>
      <c r="BU26" s="133"/>
      <c r="BV26" s="133"/>
      <c r="BW26" s="129"/>
      <c r="BX26" s="135"/>
      <c r="BY26" s="135"/>
      <c r="BZ26" s="135"/>
      <c r="CA26" s="133"/>
      <c r="CB26" s="133"/>
      <c r="CC26" s="133"/>
      <c r="CD26" s="133"/>
      <c r="CE26" s="133"/>
      <c r="CF26" s="129"/>
      <c r="CG26" s="135"/>
      <c r="CH26" s="135"/>
      <c r="CI26" s="135"/>
      <c r="CJ26" s="133"/>
      <c r="CK26" s="133"/>
      <c r="CL26" s="133"/>
      <c r="CM26" s="133"/>
      <c r="CN26" s="133"/>
      <c r="CO26" s="129"/>
      <c r="CP26" s="135"/>
      <c r="CQ26" s="135"/>
      <c r="CR26" s="135"/>
      <c r="CS26" s="133"/>
      <c r="CT26" s="133"/>
      <c r="CU26" s="133"/>
      <c r="CV26" s="133"/>
      <c r="CW26" s="133"/>
      <c r="CX26" s="129"/>
      <c r="CY26" s="135"/>
      <c r="CZ26" s="135"/>
      <c r="DA26" s="135"/>
      <c r="DB26" s="133"/>
      <c r="DC26" s="133"/>
      <c r="DD26" s="133"/>
      <c r="DE26" s="133"/>
      <c r="DF26" s="133"/>
      <c r="DG26" s="129"/>
      <c r="DH26" s="135"/>
      <c r="DI26" s="135"/>
      <c r="DJ26" s="135"/>
      <c r="DK26" s="133"/>
      <c r="DL26" s="133"/>
      <c r="DM26" s="133"/>
      <c r="DN26" s="133"/>
      <c r="DO26" s="133"/>
      <c r="DP26" s="129"/>
      <c r="DQ26" s="135"/>
      <c r="DR26" s="135"/>
      <c r="DS26" s="135"/>
      <c r="DT26" s="133"/>
      <c r="DU26" s="133"/>
      <c r="DV26" s="133"/>
      <c r="DW26" s="133"/>
      <c r="DX26" s="133"/>
      <c r="DY26" s="129"/>
      <c r="DZ26" s="135"/>
      <c r="EA26" s="135"/>
      <c r="EB26" s="135"/>
      <c r="EC26" s="133"/>
      <c r="ED26" s="133"/>
      <c r="EE26" s="133"/>
      <c r="EF26" s="133"/>
      <c r="EG26" s="133"/>
      <c r="EH26" s="129"/>
      <c r="EI26" s="135"/>
      <c r="EJ26" s="135"/>
      <c r="EK26" s="135"/>
      <c r="EL26" s="133"/>
      <c r="EM26" s="133"/>
      <c r="EN26" s="133"/>
      <c r="EO26" s="133"/>
      <c r="EP26" s="133"/>
      <c r="EQ26" s="129"/>
      <c r="ER26" s="135"/>
      <c r="ES26" s="135"/>
      <c r="ET26" s="135"/>
      <c r="EU26" s="133"/>
      <c r="EV26" s="133"/>
      <c r="EW26" s="133"/>
      <c r="EX26" s="133"/>
      <c r="EY26" s="133"/>
      <c r="EZ26" s="129"/>
      <c r="FA26" s="135"/>
      <c r="FB26" s="135"/>
      <c r="FC26" s="135"/>
      <c r="FD26" s="133"/>
      <c r="FE26" s="133"/>
      <c r="FF26" s="133"/>
      <c r="FG26" s="133"/>
      <c r="FH26" s="133"/>
      <c r="FI26" s="129"/>
      <c r="FJ26" s="135"/>
      <c r="FK26" s="135"/>
      <c r="FL26" s="135"/>
      <c r="FM26" s="133"/>
      <c r="FN26" s="133"/>
      <c r="FO26" s="133"/>
      <c r="FP26" s="133"/>
      <c r="FQ26" s="133"/>
      <c r="FR26" s="133"/>
      <c r="FS26" s="129"/>
      <c r="FT26" s="132"/>
      <c r="FU26" s="132"/>
      <c r="FV26" s="132"/>
      <c r="FW26" s="133"/>
      <c r="FX26" s="132"/>
      <c r="FY26" s="133"/>
      <c r="FZ26" s="133"/>
      <c r="GA26" s="132"/>
      <c r="GB26" s="132"/>
      <c r="GC26" s="132"/>
      <c r="GD26" s="132"/>
      <c r="GE26" s="132"/>
      <c r="GF26" s="129"/>
      <c r="GG26" s="132"/>
      <c r="GH26" s="132"/>
      <c r="GI26" s="132"/>
      <c r="GJ26" s="133"/>
      <c r="GK26" s="132"/>
      <c r="GL26" s="133"/>
      <c r="GM26" s="133"/>
      <c r="GN26" s="132"/>
      <c r="GO26" s="132"/>
      <c r="GP26" s="132"/>
      <c r="GQ26" s="132"/>
      <c r="GR26" s="132"/>
      <c r="GS26" s="129"/>
      <c r="GT26" s="132"/>
      <c r="GU26" s="132"/>
      <c r="GV26" s="132"/>
      <c r="GW26" s="133"/>
      <c r="GX26" s="132"/>
      <c r="GY26" s="133"/>
      <c r="GZ26" s="133"/>
      <c r="HA26" s="132"/>
      <c r="HB26" s="132"/>
      <c r="HC26" s="132"/>
      <c r="HD26" s="132"/>
    </row>
    <row r="27" spans="1:212" ht="17.25" customHeight="1" x14ac:dyDescent="0.2">
      <c r="A27" s="413"/>
      <c r="B27" s="414"/>
      <c r="C27" s="416"/>
      <c r="D27" s="416"/>
      <c r="E27" s="414"/>
      <c r="F27" s="410"/>
      <c r="G27" s="404"/>
      <c r="H27" s="404"/>
      <c r="I27" s="347"/>
      <c r="J27" s="434"/>
      <c r="K27" s="324"/>
      <c r="L27" s="418"/>
      <c r="M27" s="328"/>
      <c r="N27" s="329"/>
      <c r="O27" s="329"/>
      <c r="P27" s="329"/>
      <c r="Q27" s="393"/>
      <c r="R27" s="202"/>
      <c r="S27" s="198"/>
      <c r="T27" s="202" t="str">
        <f t="shared" si="1"/>
        <v>Tipo Control</v>
      </c>
      <c r="U27" s="203" t="s">
        <v>158</v>
      </c>
      <c r="V27" s="204">
        <f>+IF(U27='[2]Tabla Valoración controles'!$D$4,'[2]Tabla Valoración controles'!$F$4,IF('[2]208-PLA-Ft-78 Mapa Gestión'!U27='[2]Tabla Valoración controles'!$D$5,'[2]Tabla Valoración controles'!$F$5,IF(U27=[2]FORMULAS!$A$10,0,'[2]Tabla Valoración controles'!$F$6)))</f>
        <v>0</v>
      </c>
      <c r="W27" s="203"/>
      <c r="X27" s="205">
        <f>+IF(W27='[2]Tabla Valoración controles'!$D$7,'[2]Tabla Valoración controles'!$F$7,IF(U27=[2]FORMULAS!$A$10,0,'[2]Tabla Valoración controles'!$F$8))</f>
        <v>0</v>
      </c>
      <c r="Y27" s="203"/>
      <c r="Z27" s="204">
        <f>+IF(Y27='[2]Tabla Valoración controles'!$D$9,'[2]Tabla Valoración controles'!$F$9,IF(U27=[2]FORMULAS!$A$10,0,'[2]Tabla Valoración controles'!$F$10))</f>
        <v>0</v>
      </c>
      <c r="AA27" s="203"/>
      <c r="AB27" s="204">
        <f>+IF(AA27='[2]Tabla Valoración controles'!$D$9,'[2]Tabla Valoración controles'!$F$9,IF(W27=[2]FORMULAS!$A$10,0,'[2]Tabla Valoración controles'!$F$10))</f>
        <v>0</v>
      </c>
      <c r="AC27" s="203"/>
      <c r="AD27" s="204">
        <f>+IF(AC27='[2]Tabla Valoración controles'!$D$13,'[2]Tabla Valoración controles'!$F$13,'[2]Tabla Valoración controles'!$F$14)</f>
        <v>0</v>
      </c>
      <c r="AE27" s="100">
        <f t="shared" si="0"/>
        <v>0</v>
      </c>
      <c r="AF27" s="100">
        <f t="shared" si="11"/>
        <v>0</v>
      </c>
      <c r="AG27" s="100">
        <f t="shared" si="10"/>
        <v>0</v>
      </c>
      <c r="AH27" s="203"/>
      <c r="AI27" s="198">
        <f>+IF(AH27=[2]CONTROLES!$C$50,[2]CONTROLES!$D$50,[2]CONTROLES!$D$51)</f>
        <v>0</v>
      </c>
      <c r="AJ27" s="198"/>
      <c r="AK27" s="198">
        <f>+IF(AJ27=[2]CONTROLES!$C$52,[2]CONTROLES!$D$52,[2]CONTROLES!$D$53)</f>
        <v>0</v>
      </c>
      <c r="AL27" s="198"/>
      <c r="AM27" s="198">
        <f>+IF(AL27=[2]CONTROLES!$C$54,[2]CONTROLES!$D$54,[2]CONTROLES!$D$55)</f>
        <v>0</v>
      </c>
      <c r="AN27" s="198"/>
      <c r="AO27" s="198">
        <f>+IF(AN27=[2]CONTROLES!$C$56,[2]CONTROLES!$D$56,IF(AN27=[2]CONTROLES!$C$57,[2]CONTROLES!$D$57,[2]CONTROLES!$D$58))</f>
        <v>0</v>
      </c>
      <c r="AP27" s="198"/>
      <c r="AQ27" s="198">
        <f>+IF(AP27=[2]CONTROLES!$C$59,[2]CONTROLES!$D$59,[2]CONTROLES!$D$60)</f>
        <v>0</v>
      </c>
      <c r="AR27" s="198"/>
      <c r="AS27" s="198">
        <f>+IF(AR27=[2]CONTROLES!$C$61,[2]CONTROLES!$D$61,[2]CONTROLES!$D$62)</f>
        <v>0</v>
      </c>
      <c r="AT27" s="198"/>
      <c r="AU27" s="198">
        <f>+IF(AT27=[2]CONTROLES!$C$63,[2]CONTROLES!$D$63,IF(AT27=[2]CONTROLES!$C$64,[2]CONTROLES!$D$64,[2]CONTROLES!$D$65))</f>
        <v>0</v>
      </c>
      <c r="AV27" s="198">
        <f t="shared" si="2"/>
        <v>0</v>
      </c>
      <c r="AW27" s="198" t="str">
        <f t="shared" si="3"/>
        <v>Débil</v>
      </c>
      <c r="AX27" s="303"/>
      <c r="AY27" s="303"/>
      <c r="AZ27" s="303"/>
      <c r="BA27" s="303"/>
      <c r="BB27" s="301"/>
      <c r="BC27" s="314"/>
      <c r="BD27" s="344"/>
      <c r="BE27" s="130"/>
      <c r="BF27" s="130"/>
      <c r="BG27" s="181"/>
      <c r="BH27" s="221"/>
      <c r="BI27" s="221"/>
      <c r="BJ27" s="130"/>
      <c r="BK27" s="130"/>
      <c r="BL27" s="130"/>
      <c r="BM27" s="344"/>
      <c r="BN27" s="131"/>
      <c r="BO27" s="130"/>
      <c r="BP27" s="135"/>
      <c r="BQ27" s="135"/>
      <c r="BR27" s="133"/>
      <c r="BS27" s="133"/>
      <c r="BT27" s="133"/>
      <c r="BU27" s="133"/>
      <c r="BV27" s="133"/>
      <c r="BW27" s="129"/>
      <c r="BX27" s="135"/>
      <c r="BY27" s="135"/>
      <c r="BZ27" s="135"/>
      <c r="CA27" s="133"/>
      <c r="CB27" s="133"/>
      <c r="CC27" s="133"/>
      <c r="CD27" s="133"/>
      <c r="CE27" s="133"/>
      <c r="CF27" s="129"/>
      <c r="CG27" s="135"/>
      <c r="CH27" s="135"/>
      <c r="CI27" s="135"/>
      <c r="CJ27" s="133"/>
      <c r="CK27" s="133"/>
      <c r="CL27" s="133"/>
      <c r="CM27" s="133"/>
      <c r="CN27" s="133"/>
      <c r="CO27" s="129"/>
      <c r="CP27" s="135"/>
      <c r="CQ27" s="135"/>
      <c r="CR27" s="135"/>
      <c r="CS27" s="133"/>
      <c r="CT27" s="133"/>
      <c r="CU27" s="133"/>
      <c r="CV27" s="133"/>
      <c r="CW27" s="133"/>
      <c r="CX27" s="129"/>
      <c r="CY27" s="135"/>
      <c r="CZ27" s="135"/>
      <c r="DA27" s="135"/>
      <c r="DB27" s="133"/>
      <c r="DC27" s="133"/>
      <c r="DD27" s="133"/>
      <c r="DE27" s="133"/>
      <c r="DF27" s="133"/>
      <c r="DG27" s="129"/>
      <c r="DH27" s="135"/>
      <c r="DI27" s="135"/>
      <c r="DJ27" s="135"/>
      <c r="DK27" s="133"/>
      <c r="DL27" s="133"/>
      <c r="DM27" s="133"/>
      <c r="DN27" s="133"/>
      <c r="DO27" s="133"/>
      <c r="DP27" s="129"/>
      <c r="DQ27" s="135"/>
      <c r="DR27" s="135"/>
      <c r="DS27" s="135"/>
      <c r="DT27" s="133"/>
      <c r="DU27" s="133"/>
      <c r="DV27" s="133"/>
      <c r="DW27" s="133"/>
      <c r="DX27" s="133"/>
      <c r="DY27" s="129"/>
      <c r="DZ27" s="135"/>
      <c r="EA27" s="135"/>
      <c r="EB27" s="135"/>
      <c r="EC27" s="133"/>
      <c r="ED27" s="133"/>
      <c r="EE27" s="133"/>
      <c r="EF27" s="133"/>
      <c r="EG27" s="133"/>
      <c r="EH27" s="129"/>
      <c r="EI27" s="135"/>
      <c r="EJ27" s="135"/>
      <c r="EK27" s="135"/>
      <c r="EL27" s="133"/>
      <c r="EM27" s="133"/>
      <c r="EN27" s="133"/>
      <c r="EO27" s="133"/>
      <c r="EP27" s="133"/>
      <c r="EQ27" s="129"/>
      <c r="ER27" s="135"/>
      <c r="ES27" s="135"/>
      <c r="ET27" s="135"/>
      <c r="EU27" s="133"/>
      <c r="EV27" s="133"/>
      <c r="EW27" s="133"/>
      <c r="EX27" s="133"/>
      <c r="EY27" s="133"/>
      <c r="EZ27" s="129"/>
      <c r="FA27" s="135"/>
      <c r="FB27" s="135"/>
      <c r="FC27" s="135"/>
      <c r="FD27" s="133"/>
      <c r="FE27" s="133"/>
      <c r="FF27" s="133"/>
      <c r="FG27" s="133"/>
      <c r="FH27" s="133"/>
      <c r="FI27" s="129"/>
      <c r="FJ27" s="135"/>
      <c r="FK27" s="135"/>
      <c r="FL27" s="135"/>
      <c r="FM27" s="133"/>
      <c r="FN27" s="133"/>
      <c r="FO27" s="133"/>
      <c r="FP27" s="133"/>
      <c r="FQ27" s="133"/>
      <c r="FR27" s="133"/>
      <c r="FS27" s="129"/>
      <c r="FT27" s="132"/>
      <c r="FU27" s="132"/>
      <c r="FV27" s="132"/>
      <c r="FW27" s="133"/>
      <c r="FX27" s="132"/>
      <c r="FY27" s="133"/>
      <c r="FZ27" s="133"/>
      <c r="GA27" s="132"/>
      <c r="GB27" s="132"/>
      <c r="GC27" s="132"/>
      <c r="GD27" s="132"/>
      <c r="GE27" s="132"/>
      <c r="GF27" s="129"/>
      <c r="GG27" s="132"/>
      <c r="GH27" s="132"/>
      <c r="GI27" s="132"/>
      <c r="GJ27" s="133"/>
      <c r="GK27" s="132"/>
      <c r="GL27" s="133"/>
      <c r="GM27" s="133"/>
      <c r="GN27" s="132"/>
      <c r="GO27" s="132"/>
      <c r="GP27" s="132"/>
      <c r="GQ27" s="132"/>
      <c r="GR27" s="132"/>
      <c r="GS27" s="129"/>
      <c r="GT27" s="132"/>
      <c r="GU27" s="132"/>
      <c r="GV27" s="132"/>
      <c r="GW27" s="133"/>
      <c r="GX27" s="132"/>
      <c r="GY27" s="133"/>
      <c r="GZ27" s="133"/>
      <c r="HA27" s="132"/>
      <c r="HB27" s="132"/>
      <c r="HC27" s="132"/>
      <c r="HD27" s="132"/>
    </row>
    <row r="28" spans="1:212" ht="66" x14ac:dyDescent="0.2">
      <c r="A28" s="413">
        <v>4</v>
      </c>
      <c r="B28" s="414" t="s">
        <v>172</v>
      </c>
      <c r="C28" s="416" t="str">
        <f>VLOOKUP(B28,[2]FORMULAS!$A$30:$B$46,2,0)</f>
        <v>Ejecutar la política pública de mejoramiento de vivienda aplicando los instrumentos establecidos por la Secretaría Distrital del Hábitat, a través de la prestación de asistencia técnica, social, financiera y jurídica, para el reconocimiento de viviendas en los barrios que hayan sido legalizadas urbanísticamente y/o para el mejoramiento de las condiciones constructivas y/o de habitabilidad de estas viviendas.</v>
      </c>
      <c r="D28" s="416" t="str">
        <f>VLOOKUP(B28,[2]FORMULAS!$A$30:$C$46,3,0)</f>
        <v>Director de Mejoramiento de Vivienda</v>
      </c>
      <c r="E28" s="414" t="s">
        <v>113</v>
      </c>
      <c r="F28" s="410" t="s">
        <v>421</v>
      </c>
      <c r="G28" s="410" t="s">
        <v>422</v>
      </c>
      <c r="H28" s="410" t="s">
        <v>423</v>
      </c>
      <c r="I28" s="347" t="s">
        <v>261</v>
      </c>
      <c r="J28" s="434">
        <v>250</v>
      </c>
      <c r="K28" s="324" t="str">
        <f>VLOOKUP(L28,'Tabla probabilidad'!$D$3:$E$8,2,0)</f>
        <v>Media</v>
      </c>
      <c r="L28" s="399">
        <v>0.6</v>
      </c>
      <c r="M28" s="328" t="s">
        <v>88</v>
      </c>
      <c r="N28" s="329" t="str">
        <f>VLOOKUP(M28,'Tabla Impacto'!$D$3:$F$8,3,0)</f>
        <v>Leve</v>
      </c>
      <c r="O28" s="329">
        <f>VLOOKUP(M28,'Tabla Impacto'!$D$3:$F$8,2,0)</f>
        <v>0.2</v>
      </c>
      <c r="P28" s="329" t="str">
        <f t="shared" ref="P28" si="12">CONCATENATE(N28,K28)</f>
        <v>LeveMedia</v>
      </c>
      <c r="Q28" s="393" t="str">
        <f>VLOOKUP(P28,[2]FORMULAS!$K$17:$L$42,2,0)</f>
        <v>Moderado</v>
      </c>
      <c r="R28" s="202">
        <v>1</v>
      </c>
      <c r="S28" s="178" t="s">
        <v>424</v>
      </c>
      <c r="T28" s="202" t="str">
        <f t="shared" si="1"/>
        <v>Preventivo</v>
      </c>
      <c r="U28" s="203" t="s">
        <v>13</v>
      </c>
      <c r="V28" s="204">
        <f>+IF(U28='[2]Tabla Valoración controles'!$D$4,'[2]Tabla Valoración controles'!$F$4,IF('[2]208-PLA-Ft-78 Mapa Gestión'!U28='[2]Tabla Valoración controles'!$D$5,'[2]Tabla Valoración controles'!$F$5,IF(U28=[2]FORMULAS!$A$10,0,'[2]Tabla Valoración controles'!$F$6)))</f>
        <v>0.25</v>
      </c>
      <c r="W28" s="203" t="s">
        <v>8</v>
      </c>
      <c r="X28" s="205">
        <f>+IF(W28='[2]Tabla Valoración controles'!$D$7,'[2]Tabla Valoración controles'!$F$7,IF(U28=[2]FORMULAS!$A$10,0,'[2]Tabla Valoración controles'!$F$8))</f>
        <v>0.15</v>
      </c>
      <c r="Y28" s="203" t="s">
        <v>18</v>
      </c>
      <c r="Z28" s="204">
        <f>+IF(Y28='[2]Tabla Valoración controles'!$D$9,'[2]Tabla Valoración controles'!$F$9,IF(U28=[2]FORMULAS!$A$10,0,'[2]Tabla Valoración controles'!$F$10))</f>
        <v>0</v>
      </c>
      <c r="AA28" s="203" t="s">
        <v>21</v>
      </c>
      <c r="AB28" s="204">
        <f>+IF(AA28='[2]Tabla Valoración controles'!$D$9,'[2]Tabla Valoración controles'!$F$9,IF(W28=[2]FORMULAS!$A$10,0,'[2]Tabla Valoración controles'!$F$10))</f>
        <v>0</v>
      </c>
      <c r="AC28" s="203" t="s">
        <v>101</v>
      </c>
      <c r="AD28" s="204">
        <f>+IF(AC28='[2]Tabla Valoración controles'!$D$13,'[2]Tabla Valoración controles'!$F$13,'[2]Tabla Valoración controles'!$F$14)</f>
        <v>0</v>
      </c>
      <c r="AE28" s="100">
        <f t="shared" si="0"/>
        <v>0.4</v>
      </c>
      <c r="AF28" s="100">
        <f>+IF(T28=[2]FORMULAS!$A$8,'[2]208-PLA-Ft-78 Mapa Gestión'!AE28*'[2]208-PLA-Ft-78 Mapa Gestión'!L28:L33,'[2]208-PLA-Ft-78 Mapa Gestión'!AE28*'[2]208-PLA-Ft-78 Mapa Gestión'!O28:O33)</f>
        <v>8.0000000000000016E-2</v>
      </c>
      <c r="AG28" s="100">
        <f>+IF(T28=[2]FORMULAS!$A$8,'[2]208-PLA-Ft-78 Mapa Gestión'!L28:L33-'[2]208-PLA-Ft-78 Mapa Gestión'!AF28,0)</f>
        <v>0</v>
      </c>
      <c r="AH28" s="203" t="s">
        <v>351</v>
      </c>
      <c r="AI28" s="198">
        <f>+IF(AH28=[2]CONTROLES!$C$50,[2]CONTROLES!$D$50,[2]CONTROLES!$D$51)</f>
        <v>15</v>
      </c>
      <c r="AJ28" s="198" t="s">
        <v>357</v>
      </c>
      <c r="AK28" s="198">
        <f>+IF(AJ28=[2]CONTROLES!$C$52,[2]CONTROLES!$D$52,[2]CONTROLES!$D$53)</f>
        <v>15</v>
      </c>
      <c r="AL28" s="198" t="s">
        <v>360</v>
      </c>
      <c r="AM28" s="198">
        <f>+IF(AL28=[2]CONTROLES!$C$54,[2]CONTROLES!$D$54,[2]CONTROLES!$D$55)</f>
        <v>15</v>
      </c>
      <c r="AN28" s="198" t="s">
        <v>363</v>
      </c>
      <c r="AO28" s="198">
        <f>+IF(AN28=[2]CONTROLES!$C$56,[2]CONTROLES!$D$56,IF(AN28=[2]CONTROLES!$C$57,[2]CONTROLES!$D$57,[2]CONTROLES!$D$58))</f>
        <v>15</v>
      </c>
      <c r="AP28" s="198" t="s">
        <v>367</v>
      </c>
      <c r="AQ28" s="198">
        <f>+IF(AP28=[2]CONTROLES!$C$59,[2]CONTROLES!$D$59,[2]CONTROLES!$D$60)</f>
        <v>15</v>
      </c>
      <c r="AR28" s="198" t="s">
        <v>370</v>
      </c>
      <c r="AS28" s="198">
        <f>+IF(AR28=[2]CONTROLES!$C$61,[2]CONTROLES!$D$61,[2]CONTROLES!$D$62)</f>
        <v>15</v>
      </c>
      <c r="AT28" s="198" t="s">
        <v>373</v>
      </c>
      <c r="AU28" s="198">
        <f>+IF(AT28=[2]CONTROLES!$C$63,[2]CONTROLES!$D$63,IF(AT28=[2]CONTROLES!$C$64,[2]CONTROLES!$D$64,[2]CONTROLES!$D$65))</f>
        <v>10</v>
      </c>
      <c r="AV28" s="198">
        <f t="shared" si="2"/>
        <v>100</v>
      </c>
      <c r="AW28" s="198" t="str">
        <f t="shared" si="3"/>
        <v>Fuerte</v>
      </c>
      <c r="AX28" s="302">
        <f>+AG33</f>
        <v>0</v>
      </c>
      <c r="AY28" s="302" t="s">
        <v>47</v>
      </c>
      <c r="AZ28" s="302" t="s">
        <v>77</v>
      </c>
      <c r="BA28" s="302">
        <f>+IF(T28=[2]FORMULAS!B27,'[2]208-PLA-Ft-78 Mapa Gestión'!AG33,'[2]208-PLA-Ft-78 Mapa Gestión'!O28:O33)</f>
        <v>0.2</v>
      </c>
      <c r="BB28" s="301" t="str">
        <f t="shared" ref="BB28" si="13">CONCATENATE(AZ28,AY28)</f>
        <v>MenorBaja</v>
      </c>
      <c r="BC28" s="314" t="str">
        <f>VLOOKUP(BB28,[2]FORMULAS!$K$17:$L$42,2,0)</f>
        <v>Moderado</v>
      </c>
      <c r="BD28" s="344" t="s">
        <v>164</v>
      </c>
      <c r="BE28" s="130" t="s">
        <v>425</v>
      </c>
      <c r="BF28" s="130" t="s">
        <v>403</v>
      </c>
      <c r="BG28" s="181" t="s">
        <v>426</v>
      </c>
      <c r="BH28" s="221">
        <v>45323</v>
      </c>
      <c r="BI28" s="221">
        <v>45656</v>
      </c>
      <c r="BJ28" s="130" t="s">
        <v>427</v>
      </c>
      <c r="BK28" s="130" t="s">
        <v>428</v>
      </c>
      <c r="BL28" s="135" t="s">
        <v>236</v>
      </c>
      <c r="BM28" s="344" t="s">
        <v>429</v>
      </c>
      <c r="BN28" s="131"/>
      <c r="BO28" s="130"/>
      <c r="BP28" s="135"/>
      <c r="BQ28" s="135"/>
      <c r="BR28" s="135"/>
      <c r="BS28" s="135"/>
      <c r="BT28" s="135"/>
      <c r="BU28" s="135"/>
      <c r="BV28" s="135"/>
      <c r="BW28" s="129"/>
      <c r="BX28" s="135"/>
      <c r="BY28" s="135"/>
      <c r="BZ28" s="135"/>
      <c r="CA28" s="135"/>
      <c r="CB28" s="135"/>
      <c r="CC28" s="135"/>
      <c r="CD28" s="135"/>
      <c r="CE28" s="135"/>
      <c r="CF28" s="129"/>
      <c r="CG28" s="135"/>
      <c r="CH28" s="135"/>
      <c r="CI28" s="135"/>
      <c r="CJ28" s="135"/>
      <c r="CK28" s="135"/>
      <c r="CL28" s="135"/>
      <c r="CM28" s="135"/>
      <c r="CN28" s="135"/>
      <c r="CO28" s="129"/>
      <c r="CP28" s="135"/>
      <c r="CQ28" s="135"/>
      <c r="CR28" s="135"/>
      <c r="CS28" s="135"/>
      <c r="CT28" s="135"/>
      <c r="CU28" s="135"/>
      <c r="CV28" s="135"/>
      <c r="CW28" s="135"/>
      <c r="CX28" s="129"/>
      <c r="CY28" s="135"/>
      <c r="CZ28" s="135"/>
      <c r="DA28" s="135"/>
      <c r="DB28" s="135"/>
      <c r="DC28" s="135"/>
      <c r="DD28" s="135"/>
      <c r="DE28" s="135"/>
      <c r="DF28" s="135"/>
      <c r="DG28" s="129"/>
      <c r="DH28" s="135"/>
      <c r="DI28" s="135"/>
      <c r="DJ28" s="135"/>
      <c r="DK28" s="135"/>
      <c r="DL28" s="135"/>
      <c r="DM28" s="135"/>
      <c r="DN28" s="135"/>
      <c r="DO28" s="135"/>
      <c r="DP28" s="129"/>
      <c r="DQ28" s="135"/>
      <c r="DR28" s="135"/>
      <c r="DS28" s="135"/>
      <c r="DT28" s="135"/>
      <c r="DU28" s="135"/>
      <c r="DV28" s="135"/>
      <c r="DW28" s="135"/>
      <c r="DX28" s="135"/>
      <c r="DY28" s="129"/>
      <c r="DZ28" s="135"/>
      <c r="EA28" s="135"/>
      <c r="EB28" s="135"/>
      <c r="EC28" s="135"/>
      <c r="ED28" s="135"/>
      <c r="EE28" s="135"/>
      <c r="EF28" s="135"/>
      <c r="EG28" s="135"/>
      <c r="EH28" s="129"/>
      <c r="EI28" s="135"/>
      <c r="EJ28" s="135"/>
      <c r="EK28" s="135"/>
      <c r="EL28" s="135"/>
      <c r="EM28" s="135"/>
      <c r="EN28" s="135"/>
      <c r="EO28" s="135"/>
      <c r="EP28" s="135"/>
      <c r="EQ28" s="129"/>
      <c r="ER28" s="135"/>
      <c r="ES28" s="135"/>
      <c r="ET28" s="135"/>
      <c r="EU28" s="135"/>
      <c r="EV28" s="135"/>
      <c r="EW28" s="135"/>
      <c r="EX28" s="135"/>
      <c r="EY28" s="135"/>
      <c r="EZ28" s="129"/>
      <c r="FA28" s="135"/>
      <c r="FB28" s="135"/>
      <c r="FC28" s="135"/>
      <c r="FD28" s="135"/>
      <c r="FE28" s="135"/>
      <c r="FF28" s="135"/>
      <c r="FG28" s="135"/>
      <c r="FH28" s="135"/>
      <c r="FI28" s="129"/>
      <c r="FJ28" s="135"/>
      <c r="FK28" s="135"/>
      <c r="FL28" s="135"/>
      <c r="FM28" s="135"/>
      <c r="FN28" s="135"/>
      <c r="FO28" s="135"/>
      <c r="FP28" s="135"/>
      <c r="FQ28" s="135"/>
      <c r="FR28" s="135"/>
      <c r="FS28" s="129"/>
      <c r="FT28" s="132"/>
      <c r="FU28" s="132"/>
      <c r="FV28" s="132"/>
      <c r="FW28" s="133"/>
      <c r="FX28" s="132"/>
      <c r="FY28" s="135"/>
      <c r="FZ28" s="135"/>
      <c r="GA28" s="132"/>
      <c r="GB28" s="132"/>
      <c r="GC28" s="132"/>
      <c r="GD28" s="132"/>
      <c r="GE28" s="132"/>
      <c r="GF28" s="129"/>
      <c r="GG28" s="132"/>
      <c r="GH28" s="132"/>
      <c r="GI28" s="132"/>
      <c r="GJ28" s="133"/>
      <c r="GK28" s="132"/>
      <c r="GL28" s="135"/>
      <c r="GM28" s="135"/>
      <c r="GN28" s="132"/>
      <c r="GO28" s="132"/>
      <c r="GP28" s="132"/>
      <c r="GQ28" s="132"/>
      <c r="GR28" s="132"/>
      <c r="GS28" s="129"/>
      <c r="GT28" s="132"/>
      <c r="GU28" s="132"/>
      <c r="GV28" s="132"/>
      <c r="GW28" s="133"/>
      <c r="GX28" s="132"/>
      <c r="GY28" s="135"/>
      <c r="GZ28" s="135"/>
      <c r="HA28" s="132"/>
      <c r="HB28" s="132"/>
      <c r="HC28" s="132"/>
      <c r="HD28" s="132"/>
    </row>
    <row r="29" spans="1:212" ht="17.25" customHeight="1" x14ac:dyDescent="0.2">
      <c r="A29" s="413"/>
      <c r="B29" s="414"/>
      <c r="C29" s="416"/>
      <c r="D29" s="416"/>
      <c r="E29" s="414"/>
      <c r="F29" s="410"/>
      <c r="G29" s="404"/>
      <c r="H29" s="404"/>
      <c r="I29" s="347"/>
      <c r="J29" s="434"/>
      <c r="K29" s="324"/>
      <c r="L29" s="399"/>
      <c r="M29" s="328"/>
      <c r="N29" s="329"/>
      <c r="O29" s="329"/>
      <c r="P29" s="329"/>
      <c r="Q29" s="393"/>
      <c r="R29" s="202"/>
      <c r="S29" s="198"/>
      <c r="T29" s="202" t="str">
        <f t="shared" si="1"/>
        <v>Tipo Control</v>
      </c>
      <c r="U29" s="203" t="s">
        <v>158</v>
      </c>
      <c r="V29" s="204">
        <f>+IF(U29='[2]Tabla Valoración controles'!$D$4,'[2]Tabla Valoración controles'!$F$4,IF('[2]208-PLA-Ft-78 Mapa Gestión'!U29='[2]Tabla Valoración controles'!$D$5,'[2]Tabla Valoración controles'!$F$5,IF(U29=[2]FORMULAS!$A$10,0,'[2]Tabla Valoración controles'!$F$6)))</f>
        <v>0</v>
      </c>
      <c r="W29" s="203"/>
      <c r="X29" s="205">
        <f>+IF(W29='[2]Tabla Valoración controles'!$D$7,'[2]Tabla Valoración controles'!$F$7,IF(U29=[2]FORMULAS!$A$10,0,'[2]Tabla Valoración controles'!$F$8))</f>
        <v>0</v>
      </c>
      <c r="Y29" s="203"/>
      <c r="Z29" s="204">
        <f>+IF(Y29='[2]Tabla Valoración controles'!$D$9,'[2]Tabla Valoración controles'!$F$9,IF(U29=[2]FORMULAS!$A$10,0,'[2]Tabla Valoración controles'!$F$10))</f>
        <v>0</v>
      </c>
      <c r="AA29" s="203"/>
      <c r="AB29" s="204">
        <f>+IF(AA29='[2]Tabla Valoración controles'!$D$9,'[2]Tabla Valoración controles'!$F$9,IF(W29=[2]FORMULAS!$A$10,0,'[2]Tabla Valoración controles'!$F$10))</f>
        <v>0</v>
      </c>
      <c r="AC29" s="203"/>
      <c r="AD29" s="204">
        <f>+IF(AC29='[2]Tabla Valoración controles'!$D$13,'[2]Tabla Valoración controles'!$F$13,'[2]Tabla Valoración controles'!$F$14)</f>
        <v>0</v>
      </c>
      <c r="AE29" s="100">
        <f t="shared" si="0"/>
        <v>0</v>
      </c>
      <c r="AF29" s="100">
        <f t="shared" ref="AF29" si="14">+AE29*AG28</f>
        <v>0</v>
      </c>
      <c r="AG29" s="100">
        <f t="shared" ref="AG29:AG39" si="15">+AG28-AF29</f>
        <v>0</v>
      </c>
      <c r="AH29" s="203"/>
      <c r="AI29" s="198">
        <f>+IF(AH29=[2]CONTROLES!$C$50,[2]CONTROLES!$D$50,[2]CONTROLES!$D$51)</f>
        <v>0</v>
      </c>
      <c r="AJ29" s="198"/>
      <c r="AK29" s="198">
        <f>+IF(AJ29=[2]CONTROLES!$C$52,[2]CONTROLES!$D$52,[2]CONTROLES!$D$53)</f>
        <v>0</v>
      </c>
      <c r="AL29" s="198"/>
      <c r="AM29" s="198">
        <f>+IF(AL29=[2]CONTROLES!$C$54,[2]CONTROLES!$D$54,[2]CONTROLES!$D$55)</f>
        <v>0</v>
      </c>
      <c r="AN29" s="198"/>
      <c r="AO29" s="198">
        <f>+IF(AN29=[2]CONTROLES!$C$56,[2]CONTROLES!$D$56,IF(AN29=[2]CONTROLES!$C$57,[2]CONTROLES!$D$57,[2]CONTROLES!$D$58))</f>
        <v>0</v>
      </c>
      <c r="AP29" s="198"/>
      <c r="AQ29" s="198">
        <f>+IF(AP29=[2]CONTROLES!$C$59,[2]CONTROLES!$D$59,[2]CONTROLES!$D$60)</f>
        <v>0</v>
      </c>
      <c r="AR29" s="198"/>
      <c r="AS29" s="198">
        <f>+IF(AR29=[2]CONTROLES!$C$61,[2]CONTROLES!$D$61,[2]CONTROLES!$D$62)</f>
        <v>0</v>
      </c>
      <c r="AT29" s="198"/>
      <c r="AU29" s="198">
        <f>+IF(AT29=[2]CONTROLES!$C$63,[2]CONTROLES!$D$63,IF(AT29=[2]CONTROLES!$C$64,[2]CONTROLES!$D$64,[2]CONTROLES!$D$65))</f>
        <v>0</v>
      </c>
      <c r="AV29" s="198">
        <f t="shared" si="2"/>
        <v>0</v>
      </c>
      <c r="AW29" s="198" t="str">
        <f t="shared" si="3"/>
        <v>Débil</v>
      </c>
      <c r="AX29" s="303"/>
      <c r="AY29" s="303"/>
      <c r="AZ29" s="303"/>
      <c r="BA29" s="303"/>
      <c r="BB29" s="301"/>
      <c r="BC29" s="314"/>
      <c r="BD29" s="344"/>
      <c r="BE29" s="130"/>
      <c r="BF29" s="130"/>
      <c r="BG29" s="181"/>
      <c r="BH29" s="221"/>
      <c r="BI29" s="221"/>
      <c r="BJ29" s="130"/>
      <c r="BK29" s="130"/>
      <c r="BL29" s="130"/>
      <c r="BM29" s="344"/>
      <c r="BN29" s="131"/>
      <c r="BO29" s="130"/>
      <c r="BP29" s="135"/>
      <c r="BQ29" s="135"/>
      <c r="BR29" s="133"/>
      <c r="BS29" s="133"/>
      <c r="BT29" s="133"/>
      <c r="BU29" s="133"/>
      <c r="BV29" s="133"/>
      <c r="BW29" s="129"/>
      <c r="BX29" s="135"/>
      <c r="BY29" s="135"/>
      <c r="BZ29" s="135"/>
      <c r="CA29" s="133"/>
      <c r="CB29" s="133"/>
      <c r="CC29" s="133"/>
      <c r="CD29" s="133"/>
      <c r="CE29" s="133"/>
      <c r="CF29" s="129"/>
      <c r="CG29" s="135"/>
      <c r="CH29" s="135"/>
      <c r="CI29" s="135"/>
      <c r="CJ29" s="133"/>
      <c r="CK29" s="133"/>
      <c r="CL29" s="133"/>
      <c r="CM29" s="133"/>
      <c r="CN29" s="133"/>
      <c r="CO29" s="129"/>
      <c r="CP29" s="135"/>
      <c r="CQ29" s="135"/>
      <c r="CR29" s="135"/>
      <c r="CS29" s="133"/>
      <c r="CT29" s="133"/>
      <c r="CU29" s="133"/>
      <c r="CV29" s="133"/>
      <c r="CW29" s="133"/>
      <c r="CX29" s="129"/>
      <c r="CY29" s="135"/>
      <c r="CZ29" s="135"/>
      <c r="DA29" s="135"/>
      <c r="DB29" s="133"/>
      <c r="DC29" s="133"/>
      <c r="DD29" s="133"/>
      <c r="DE29" s="133"/>
      <c r="DF29" s="133"/>
      <c r="DG29" s="129"/>
      <c r="DH29" s="135"/>
      <c r="DI29" s="135"/>
      <c r="DJ29" s="135"/>
      <c r="DK29" s="133"/>
      <c r="DL29" s="133"/>
      <c r="DM29" s="133"/>
      <c r="DN29" s="133"/>
      <c r="DO29" s="133"/>
      <c r="DP29" s="129"/>
      <c r="DQ29" s="135"/>
      <c r="DR29" s="135"/>
      <c r="DS29" s="135"/>
      <c r="DT29" s="133"/>
      <c r="DU29" s="133"/>
      <c r="DV29" s="133"/>
      <c r="DW29" s="133"/>
      <c r="DX29" s="133"/>
      <c r="DY29" s="129"/>
      <c r="DZ29" s="135"/>
      <c r="EA29" s="135"/>
      <c r="EB29" s="135"/>
      <c r="EC29" s="133"/>
      <c r="ED29" s="133"/>
      <c r="EE29" s="133"/>
      <c r="EF29" s="133"/>
      <c r="EG29" s="133"/>
      <c r="EH29" s="129"/>
      <c r="EI29" s="135"/>
      <c r="EJ29" s="135"/>
      <c r="EK29" s="135"/>
      <c r="EL29" s="133"/>
      <c r="EM29" s="133"/>
      <c r="EN29" s="133"/>
      <c r="EO29" s="133"/>
      <c r="EP29" s="133"/>
      <c r="EQ29" s="129"/>
      <c r="ER29" s="135"/>
      <c r="ES29" s="135"/>
      <c r="ET29" s="135"/>
      <c r="EU29" s="133"/>
      <c r="EV29" s="133"/>
      <c r="EW29" s="133"/>
      <c r="EX29" s="133"/>
      <c r="EY29" s="133"/>
      <c r="EZ29" s="129"/>
      <c r="FA29" s="135"/>
      <c r="FB29" s="135"/>
      <c r="FC29" s="135"/>
      <c r="FD29" s="133"/>
      <c r="FE29" s="133"/>
      <c r="FF29" s="133"/>
      <c r="FG29" s="133"/>
      <c r="FH29" s="133"/>
      <c r="FI29" s="129"/>
      <c r="FJ29" s="135"/>
      <c r="FK29" s="135"/>
      <c r="FL29" s="135"/>
      <c r="FM29" s="133"/>
      <c r="FN29" s="133"/>
      <c r="FO29" s="133"/>
      <c r="FP29" s="133"/>
      <c r="FQ29" s="133"/>
      <c r="FR29" s="133"/>
      <c r="FS29" s="129"/>
      <c r="FT29" s="132"/>
      <c r="FU29" s="132"/>
      <c r="FV29" s="132"/>
      <c r="FW29" s="133"/>
      <c r="FX29" s="132"/>
      <c r="FY29" s="133"/>
      <c r="FZ29" s="133"/>
      <c r="GA29" s="132"/>
      <c r="GB29" s="132"/>
      <c r="GC29" s="132"/>
      <c r="GD29" s="132"/>
      <c r="GE29" s="132"/>
      <c r="GF29" s="129"/>
      <c r="GG29" s="132"/>
      <c r="GH29" s="132"/>
      <c r="GI29" s="132"/>
      <c r="GJ29" s="133"/>
      <c r="GK29" s="132"/>
      <c r="GL29" s="133"/>
      <c r="GM29" s="133"/>
      <c r="GN29" s="132"/>
      <c r="GO29" s="132"/>
      <c r="GP29" s="132"/>
      <c r="GQ29" s="132"/>
      <c r="GR29" s="132"/>
      <c r="GS29" s="129"/>
      <c r="GT29" s="132"/>
      <c r="GU29" s="132"/>
      <c r="GV29" s="132"/>
      <c r="GW29" s="133"/>
      <c r="GX29" s="132"/>
      <c r="GY29" s="133"/>
      <c r="GZ29" s="133"/>
      <c r="HA29" s="132"/>
      <c r="HB29" s="132"/>
      <c r="HC29" s="132"/>
      <c r="HD29" s="132"/>
    </row>
    <row r="30" spans="1:212" ht="17.25" customHeight="1" x14ac:dyDescent="0.2">
      <c r="A30" s="413"/>
      <c r="B30" s="414"/>
      <c r="C30" s="416"/>
      <c r="D30" s="416"/>
      <c r="E30" s="414"/>
      <c r="F30" s="410"/>
      <c r="G30" s="404"/>
      <c r="H30" s="404"/>
      <c r="I30" s="347"/>
      <c r="J30" s="434"/>
      <c r="K30" s="324"/>
      <c r="L30" s="399"/>
      <c r="M30" s="328"/>
      <c r="N30" s="329"/>
      <c r="O30" s="329"/>
      <c r="P30" s="329"/>
      <c r="Q30" s="393"/>
      <c r="R30" s="202"/>
      <c r="S30" s="207"/>
      <c r="T30" s="202" t="str">
        <f t="shared" si="1"/>
        <v>Tipo Control</v>
      </c>
      <c r="U30" s="203" t="s">
        <v>158</v>
      </c>
      <c r="V30" s="204">
        <f>+IF(U30='[2]Tabla Valoración controles'!$D$4,'[2]Tabla Valoración controles'!$F$4,IF('[2]208-PLA-Ft-78 Mapa Gestión'!U30='[2]Tabla Valoración controles'!$D$5,'[2]Tabla Valoración controles'!$F$5,IF(U30=[2]FORMULAS!$A$10,0,'[2]Tabla Valoración controles'!$F$6)))</f>
        <v>0</v>
      </c>
      <c r="W30" s="203"/>
      <c r="X30" s="205">
        <f>+IF(W30='[2]Tabla Valoración controles'!$D$7,'[2]Tabla Valoración controles'!$F$7,IF(U30=[2]FORMULAS!$A$10,0,'[2]Tabla Valoración controles'!$F$8))</f>
        <v>0</v>
      </c>
      <c r="Y30" s="203"/>
      <c r="Z30" s="204">
        <f>+IF(Y30='[2]Tabla Valoración controles'!$D$9,'[2]Tabla Valoración controles'!$F$9,IF(U30=[2]FORMULAS!$A$10,0,'[2]Tabla Valoración controles'!$F$10))</f>
        <v>0</v>
      </c>
      <c r="AA30" s="203"/>
      <c r="AB30" s="204">
        <f>+IF(AA30='[2]Tabla Valoración controles'!$D$9,'[2]Tabla Valoración controles'!$F$9,IF(W30=[2]FORMULAS!$A$10,0,'[2]Tabla Valoración controles'!$F$10))</f>
        <v>0</v>
      </c>
      <c r="AC30" s="203"/>
      <c r="AD30" s="204">
        <f>+IF(AC30='[2]Tabla Valoración controles'!$D$13,'[2]Tabla Valoración controles'!$F$13,'[2]Tabla Valoración controles'!$F$14)</f>
        <v>0</v>
      </c>
      <c r="AE30" s="100">
        <f t="shared" si="0"/>
        <v>0</v>
      </c>
      <c r="AF30" s="100">
        <f t="shared" ref="AF30:AF33" si="16">+AF29*AE30</f>
        <v>0</v>
      </c>
      <c r="AG30" s="100">
        <f t="shared" si="15"/>
        <v>0</v>
      </c>
      <c r="AH30" s="203"/>
      <c r="AI30" s="198">
        <f>+IF(AH30=[2]CONTROLES!$C$50,[2]CONTROLES!$D$50,[2]CONTROLES!$D$51)</f>
        <v>0</v>
      </c>
      <c r="AJ30" s="198"/>
      <c r="AK30" s="198">
        <f>+IF(AJ30=[2]CONTROLES!$C$52,[2]CONTROLES!$D$52,[2]CONTROLES!$D$53)</f>
        <v>0</v>
      </c>
      <c r="AL30" s="198"/>
      <c r="AM30" s="198">
        <f>+IF(AL30=[2]CONTROLES!$C$54,[2]CONTROLES!$D$54,[2]CONTROLES!$D$55)</f>
        <v>0</v>
      </c>
      <c r="AN30" s="198"/>
      <c r="AO30" s="198">
        <f>+IF(AN30=[2]CONTROLES!$C$56,[2]CONTROLES!$D$56,IF(AN30=[2]CONTROLES!$C$57,[2]CONTROLES!$D$57,[2]CONTROLES!$D$58))</f>
        <v>0</v>
      </c>
      <c r="AP30" s="198"/>
      <c r="AQ30" s="198">
        <f>+IF(AP30=[2]CONTROLES!$C$59,[2]CONTROLES!$D$59,[2]CONTROLES!$D$60)</f>
        <v>0</v>
      </c>
      <c r="AR30" s="198"/>
      <c r="AS30" s="198">
        <f>+IF(AR30=[2]CONTROLES!$C$61,[2]CONTROLES!$D$61,[2]CONTROLES!$D$62)</f>
        <v>0</v>
      </c>
      <c r="AT30" s="198"/>
      <c r="AU30" s="198">
        <f>+IF(AT30=[2]CONTROLES!$C$63,[2]CONTROLES!$D$63,IF(AT30=[2]CONTROLES!$C$64,[2]CONTROLES!$D$64,[2]CONTROLES!$D$65))</f>
        <v>0</v>
      </c>
      <c r="AV30" s="198">
        <f t="shared" si="2"/>
        <v>0</v>
      </c>
      <c r="AW30" s="198" t="str">
        <f t="shared" si="3"/>
        <v>Débil</v>
      </c>
      <c r="AX30" s="303"/>
      <c r="AY30" s="303"/>
      <c r="AZ30" s="303"/>
      <c r="BA30" s="303"/>
      <c r="BB30" s="301"/>
      <c r="BC30" s="314"/>
      <c r="BD30" s="344"/>
      <c r="BE30" s="130"/>
      <c r="BF30" s="130"/>
      <c r="BG30" s="181"/>
      <c r="BH30" s="221"/>
      <c r="BI30" s="221"/>
      <c r="BJ30" s="130"/>
      <c r="BK30" s="130"/>
      <c r="BL30" s="130"/>
      <c r="BM30" s="344"/>
      <c r="BN30" s="131"/>
      <c r="BO30" s="130"/>
      <c r="BP30" s="135"/>
      <c r="BQ30" s="135"/>
      <c r="BR30" s="133"/>
      <c r="BS30" s="133"/>
      <c r="BT30" s="133"/>
      <c r="BU30" s="133"/>
      <c r="BV30" s="133"/>
      <c r="BW30" s="129"/>
      <c r="BX30" s="135"/>
      <c r="BY30" s="135"/>
      <c r="BZ30" s="135"/>
      <c r="CA30" s="133"/>
      <c r="CB30" s="133"/>
      <c r="CC30" s="133"/>
      <c r="CD30" s="133"/>
      <c r="CE30" s="133"/>
      <c r="CF30" s="129"/>
      <c r="CG30" s="135"/>
      <c r="CH30" s="135"/>
      <c r="CI30" s="135"/>
      <c r="CJ30" s="133"/>
      <c r="CK30" s="133"/>
      <c r="CL30" s="133"/>
      <c r="CM30" s="133"/>
      <c r="CN30" s="133"/>
      <c r="CO30" s="129"/>
      <c r="CP30" s="135"/>
      <c r="CQ30" s="135"/>
      <c r="CR30" s="135"/>
      <c r="CS30" s="133"/>
      <c r="CT30" s="133"/>
      <c r="CU30" s="133"/>
      <c r="CV30" s="133"/>
      <c r="CW30" s="133"/>
      <c r="CX30" s="129"/>
      <c r="CY30" s="135"/>
      <c r="CZ30" s="135"/>
      <c r="DA30" s="135"/>
      <c r="DB30" s="133"/>
      <c r="DC30" s="133"/>
      <c r="DD30" s="133"/>
      <c r="DE30" s="133"/>
      <c r="DF30" s="133"/>
      <c r="DG30" s="129"/>
      <c r="DH30" s="135"/>
      <c r="DI30" s="135"/>
      <c r="DJ30" s="135"/>
      <c r="DK30" s="133"/>
      <c r="DL30" s="133"/>
      <c r="DM30" s="133"/>
      <c r="DN30" s="133"/>
      <c r="DO30" s="133"/>
      <c r="DP30" s="129"/>
      <c r="DQ30" s="135"/>
      <c r="DR30" s="135"/>
      <c r="DS30" s="135"/>
      <c r="DT30" s="133"/>
      <c r="DU30" s="133"/>
      <c r="DV30" s="133"/>
      <c r="DW30" s="133"/>
      <c r="DX30" s="133"/>
      <c r="DY30" s="129"/>
      <c r="DZ30" s="135"/>
      <c r="EA30" s="135"/>
      <c r="EB30" s="135"/>
      <c r="EC30" s="133"/>
      <c r="ED30" s="133"/>
      <c r="EE30" s="133"/>
      <c r="EF30" s="133"/>
      <c r="EG30" s="133"/>
      <c r="EH30" s="129"/>
      <c r="EI30" s="135"/>
      <c r="EJ30" s="135"/>
      <c r="EK30" s="135"/>
      <c r="EL30" s="133"/>
      <c r="EM30" s="133"/>
      <c r="EN30" s="133"/>
      <c r="EO30" s="133"/>
      <c r="EP30" s="133"/>
      <c r="EQ30" s="129"/>
      <c r="ER30" s="135"/>
      <c r="ES30" s="135"/>
      <c r="ET30" s="135"/>
      <c r="EU30" s="133"/>
      <c r="EV30" s="133"/>
      <c r="EW30" s="133"/>
      <c r="EX30" s="133"/>
      <c r="EY30" s="133"/>
      <c r="EZ30" s="129"/>
      <c r="FA30" s="135"/>
      <c r="FB30" s="135"/>
      <c r="FC30" s="135"/>
      <c r="FD30" s="133"/>
      <c r="FE30" s="133"/>
      <c r="FF30" s="133"/>
      <c r="FG30" s="133"/>
      <c r="FH30" s="133"/>
      <c r="FI30" s="129"/>
      <c r="FJ30" s="135"/>
      <c r="FK30" s="135"/>
      <c r="FL30" s="135"/>
      <c r="FM30" s="133"/>
      <c r="FN30" s="133"/>
      <c r="FO30" s="133"/>
      <c r="FP30" s="133"/>
      <c r="FQ30" s="133"/>
      <c r="FR30" s="133"/>
      <c r="FS30" s="129"/>
      <c r="FT30" s="132"/>
      <c r="FU30" s="132"/>
      <c r="FV30" s="132"/>
      <c r="FW30" s="133"/>
      <c r="FX30" s="132"/>
      <c r="FY30" s="133"/>
      <c r="FZ30" s="133"/>
      <c r="GA30" s="132"/>
      <c r="GB30" s="132"/>
      <c r="GC30" s="132"/>
      <c r="GD30" s="132"/>
      <c r="GE30" s="132"/>
      <c r="GF30" s="129"/>
      <c r="GG30" s="132"/>
      <c r="GH30" s="132"/>
      <c r="GI30" s="132"/>
      <c r="GJ30" s="133"/>
      <c r="GK30" s="132"/>
      <c r="GL30" s="133"/>
      <c r="GM30" s="133"/>
      <c r="GN30" s="132"/>
      <c r="GO30" s="132"/>
      <c r="GP30" s="132"/>
      <c r="GQ30" s="132"/>
      <c r="GR30" s="132"/>
      <c r="GS30" s="129"/>
      <c r="GT30" s="132"/>
      <c r="GU30" s="132"/>
      <c r="GV30" s="132"/>
      <c r="GW30" s="133"/>
      <c r="GX30" s="132"/>
      <c r="GY30" s="133"/>
      <c r="GZ30" s="133"/>
      <c r="HA30" s="132"/>
      <c r="HB30" s="132"/>
      <c r="HC30" s="132"/>
      <c r="HD30" s="132"/>
    </row>
    <row r="31" spans="1:212" ht="17.25" customHeight="1" x14ac:dyDescent="0.2">
      <c r="A31" s="413"/>
      <c r="B31" s="414"/>
      <c r="C31" s="416"/>
      <c r="D31" s="416"/>
      <c r="E31" s="414"/>
      <c r="F31" s="410"/>
      <c r="G31" s="404"/>
      <c r="H31" s="404"/>
      <c r="I31" s="347"/>
      <c r="J31" s="434"/>
      <c r="K31" s="324"/>
      <c r="L31" s="399"/>
      <c r="M31" s="328"/>
      <c r="N31" s="329"/>
      <c r="O31" s="329"/>
      <c r="P31" s="329"/>
      <c r="Q31" s="393"/>
      <c r="R31" s="202"/>
      <c r="S31" s="198"/>
      <c r="T31" s="202" t="str">
        <f t="shared" si="1"/>
        <v>Tipo Control</v>
      </c>
      <c r="U31" s="203" t="s">
        <v>158</v>
      </c>
      <c r="V31" s="204">
        <f>+IF(U31='[2]Tabla Valoración controles'!$D$4,'[2]Tabla Valoración controles'!$F$4,IF('[2]208-PLA-Ft-78 Mapa Gestión'!U31='[2]Tabla Valoración controles'!$D$5,'[2]Tabla Valoración controles'!$F$5,IF(U31=[2]FORMULAS!$A$10,0,'[2]Tabla Valoración controles'!$F$6)))</f>
        <v>0</v>
      </c>
      <c r="W31" s="203"/>
      <c r="X31" s="205">
        <f>+IF(W31='[2]Tabla Valoración controles'!$D$7,'[2]Tabla Valoración controles'!$F$7,IF(U31=[2]FORMULAS!$A$10,0,'[2]Tabla Valoración controles'!$F$8))</f>
        <v>0</v>
      </c>
      <c r="Y31" s="203"/>
      <c r="Z31" s="204">
        <f>+IF(Y31='[2]Tabla Valoración controles'!$D$9,'[2]Tabla Valoración controles'!$F$9,IF(U31=[2]FORMULAS!$A$10,0,'[2]Tabla Valoración controles'!$F$10))</f>
        <v>0</v>
      </c>
      <c r="AA31" s="203"/>
      <c r="AB31" s="204">
        <f>+IF(AA31='[2]Tabla Valoración controles'!$D$9,'[2]Tabla Valoración controles'!$F$9,IF(W31=[2]FORMULAS!$A$10,0,'[2]Tabla Valoración controles'!$F$10))</f>
        <v>0</v>
      </c>
      <c r="AC31" s="203"/>
      <c r="AD31" s="204">
        <f>+IF(AC31='[2]Tabla Valoración controles'!$D$13,'[2]Tabla Valoración controles'!$F$13,'[2]Tabla Valoración controles'!$F$14)</f>
        <v>0</v>
      </c>
      <c r="AE31" s="100">
        <f t="shared" si="0"/>
        <v>0</v>
      </c>
      <c r="AF31" s="100">
        <f t="shared" si="16"/>
        <v>0</v>
      </c>
      <c r="AG31" s="100">
        <f t="shared" si="15"/>
        <v>0</v>
      </c>
      <c r="AH31" s="203"/>
      <c r="AI31" s="198">
        <f>+IF(AH31=[2]CONTROLES!$C$50,[2]CONTROLES!$D$50,[2]CONTROLES!$D$51)</f>
        <v>0</v>
      </c>
      <c r="AJ31" s="198"/>
      <c r="AK31" s="198">
        <f>+IF(AJ31=[2]CONTROLES!$C$52,[2]CONTROLES!$D$52,[2]CONTROLES!$D$53)</f>
        <v>0</v>
      </c>
      <c r="AL31" s="198"/>
      <c r="AM31" s="198">
        <f>+IF(AL31=[2]CONTROLES!$C$54,[2]CONTROLES!$D$54,[2]CONTROLES!$D$55)</f>
        <v>0</v>
      </c>
      <c r="AN31" s="198"/>
      <c r="AO31" s="198">
        <f>+IF(AN31=[2]CONTROLES!$C$56,[2]CONTROLES!$D$56,IF(AN31=[2]CONTROLES!$C$57,[2]CONTROLES!$D$57,[2]CONTROLES!$D$58))</f>
        <v>0</v>
      </c>
      <c r="AP31" s="198"/>
      <c r="AQ31" s="198">
        <f>+IF(AP31=[2]CONTROLES!$C$59,[2]CONTROLES!$D$59,[2]CONTROLES!$D$60)</f>
        <v>0</v>
      </c>
      <c r="AR31" s="198"/>
      <c r="AS31" s="198">
        <f>+IF(AR31=[2]CONTROLES!$C$61,[2]CONTROLES!$D$61,[2]CONTROLES!$D$62)</f>
        <v>0</v>
      </c>
      <c r="AT31" s="198"/>
      <c r="AU31" s="198">
        <f>+IF(AT31=[2]CONTROLES!$C$63,[2]CONTROLES!$D$63,IF(AT31=[2]CONTROLES!$C$64,[2]CONTROLES!$D$64,[2]CONTROLES!$D$65))</f>
        <v>0</v>
      </c>
      <c r="AV31" s="198">
        <f t="shared" si="2"/>
        <v>0</v>
      </c>
      <c r="AW31" s="198" t="str">
        <f t="shared" si="3"/>
        <v>Débil</v>
      </c>
      <c r="AX31" s="303"/>
      <c r="AY31" s="303"/>
      <c r="AZ31" s="303"/>
      <c r="BA31" s="303"/>
      <c r="BB31" s="301"/>
      <c r="BC31" s="314"/>
      <c r="BD31" s="344"/>
      <c r="BE31" s="130"/>
      <c r="BF31" s="130"/>
      <c r="BG31" s="181"/>
      <c r="BH31" s="221"/>
      <c r="BI31" s="221"/>
      <c r="BJ31" s="130"/>
      <c r="BK31" s="130"/>
      <c r="BL31" s="130"/>
      <c r="BM31" s="344"/>
      <c r="BN31" s="131"/>
      <c r="BO31" s="130"/>
      <c r="BP31" s="135"/>
      <c r="BQ31" s="135"/>
      <c r="BR31" s="133"/>
      <c r="BS31" s="133"/>
      <c r="BT31" s="133"/>
      <c r="BU31" s="133"/>
      <c r="BV31" s="133"/>
      <c r="BW31" s="129"/>
      <c r="BX31" s="135"/>
      <c r="BY31" s="135"/>
      <c r="BZ31" s="135"/>
      <c r="CA31" s="133"/>
      <c r="CB31" s="133"/>
      <c r="CC31" s="133"/>
      <c r="CD31" s="133"/>
      <c r="CE31" s="133"/>
      <c r="CF31" s="129"/>
      <c r="CG31" s="135"/>
      <c r="CH31" s="135"/>
      <c r="CI31" s="135"/>
      <c r="CJ31" s="133"/>
      <c r="CK31" s="133"/>
      <c r="CL31" s="133"/>
      <c r="CM31" s="133"/>
      <c r="CN31" s="133"/>
      <c r="CO31" s="129"/>
      <c r="CP31" s="135"/>
      <c r="CQ31" s="135"/>
      <c r="CR31" s="135"/>
      <c r="CS31" s="133"/>
      <c r="CT31" s="133"/>
      <c r="CU31" s="133"/>
      <c r="CV31" s="133"/>
      <c r="CW31" s="133"/>
      <c r="CX31" s="129"/>
      <c r="CY31" s="135"/>
      <c r="CZ31" s="135"/>
      <c r="DA31" s="135"/>
      <c r="DB31" s="133"/>
      <c r="DC31" s="133"/>
      <c r="DD31" s="133"/>
      <c r="DE31" s="133"/>
      <c r="DF31" s="133"/>
      <c r="DG31" s="129"/>
      <c r="DH31" s="135"/>
      <c r="DI31" s="135"/>
      <c r="DJ31" s="135"/>
      <c r="DK31" s="133"/>
      <c r="DL31" s="133"/>
      <c r="DM31" s="133"/>
      <c r="DN31" s="133"/>
      <c r="DO31" s="133"/>
      <c r="DP31" s="129"/>
      <c r="DQ31" s="135"/>
      <c r="DR31" s="135"/>
      <c r="DS31" s="135"/>
      <c r="DT31" s="133"/>
      <c r="DU31" s="133"/>
      <c r="DV31" s="133"/>
      <c r="DW31" s="133"/>
      <c r="DX31" s="133"/>
      <c r="DY31" s="129"/>
      <c r="DZ31" s="135"/>
      <c r="EA31" s="135"/>
      <c r="EB31" s="135"/>
      <c r="EC31" s="133"/>
      <c r="ED31" s="133"/>
      <c r="EE31" s="133"/>
      <c r="EF31" s="133"/>
      <c r="EG31" s="133"/>
      <c r="EH31" s="129"/>
      <c r="EI31" s="135"/>
      <c r="EJ31" s="135"/>
      <c r="EK31" s="135"/>
      <c r="EL31" s="133"/>
      <c r="EM31" s="133"/>
      <c r="EN31" s="133"/>
      <c r="EO31" s="133"/>
      <c r="EP31" s="133"/>
      <c r="EQ31" s="129"/>
      <c r="ER31" s="135"/>
      <c r="ES31" s="135"/>
      <c r="ET31" s="135"/>
      <c r="EU31" s="133"/>
      <c r="EV31" s="133"/>
      <c r="EW31" s="133"/>
      <c r="EX31" s="133"/>
      <c r="EY31" s="133"/>
      <c r="EZ31" s="129"/>
      <c r="FA31" s="135"/>
      <c r="FB31" s="135"/>
      <c r="FC31" s="135"/>
      <c r="FD31" s="133"/>
      <c r="FE31" s="133"/>
      <c r="FF31" s="133"/>
      <c r="FG31" s="133"/>
      <c r="FH31" s="133"/>
      <c r="FI31" s="129"/>
      <c r="FJ31" s="135"/>
      <c r="FK31" s="135"/>
      <c r="FL31" s="135"/>
      <c r="FM31" s="133"/>
      <c r="FN31" s="133"/>
      <c r="FO31" s="133"/>
      <c r="FP31" s="133"/>
      <c r="FQ31" s="133"/>
      <c r="FR31" s="133"/>
      <c r="FS31" s="129"/>
      <c r="FT31" s="132"/>
      <c r="FU31" s="132"/>
      <c r="FV31" s="132"/>
      <c r="FW31" s="133"/>
      <c r="FX31" s="132"/>
      <c r="FY31" s="133"/>
      <c r="FZ31" s="133"/>
      <c r="GA31" s="132"/>
      <c r="GB31" s="132"/>
      <c r="GC31" s="132"/>
      <c r="GD31" s="132"/>
      <c r="GE31" s="132"/>
      <c r="GF31" s="129"/>
      <c r="GG31" s="132"/>
      <c r="GH31" s="132"/>
      <c r="GI31" s="132"/>
      <c r="GJ31" s="133"/>
      <c r="GK31" s="132"/>
      <c r="GL31" s="133"/>
      <c r="GM31" s="133"/>
      <c r="GN31" s="132"/>
      <c r="GO31" s="132"/>
      <c r="GP31" s="132"/>
      <c r="GQ31" s="132"/>
      <c r="GR31" s="132"/>
      <c r="GS31" s="129"/>
      <c r="GT31" s="132"/>
      <c r="GU31" s="132"/>
      <c r="GV31" s="132"/>
      <c r="GW31" s="133"/>
      <c r="GX31" s="132"/>
      <c r="GY31" s="133"/>
      <c r="GZ31" s="133"/>
      <c r="HA31" s="132"/>
      <c r="HB31" s="132"/>
      <c r="HC31" s="132"/>
      <c r="HD31" s="132"/>
    </row>
    <row r="32" spans="1:212" ht="17.25" customHeight="1" x14ac:dyDescent="0.2">
      <c r="A32" s="413"/>
      <c r="B32" s="414"/>
      <c r="C32" s="416"/>
      <c r="D32" s="416"/>
      <c r="E32" s="414"/>
      <c r="F32" s="410"/>
      <c r="G32" s="404"/>
      <c r="H32" s="404"/>
      <c r="I32" s="347"/>
      <c r="J32" s="434"/>
      <c r="K32" s="324"/>
      <c r="L32" s="399"/>
      <c r="M32" s="328"/>
      <c r="N32" s="329"/>
      <c r="O32" s="329"/>
      <c r="P32" s="329"/>
      <c r="Q32" s="393"/>
      <c r="R32" s="202"/>
      <c r="S32" s="198"/>
      <c r="T32" s="202" t="str">
        <f t="shared" si="1"/>
        <v>Tipo Control</v>
      </c>
      <c r="U32" s="203" t="s">
        <v>158</v>
      </c>
      <c r="V32" s="204">
        <f>+IF(U32='[2]Tabla Valoración controles'!$D$4,'[2]Tabla Valoración controles'!$F$4,IF('[2]208-PLA-Ft-78 Mapa Gestión'!U32='[2]Tabla Valoración controles'!$D$5,'[2]Tabla Valoración controles'!$F$5,IF(U32=[2]FORMULAS!$A$10,0,'[2]Tabla Valoración controles'!$F$6)))</f>
        <v>0</v>
      </c>
      <c r="W32" s="203"/>
      <c r="X32" s="205">
        <f>+IF(W32='[2]Tabla Valoración controles'!$D$7,'[2]Tabla Valoración controles'!$F$7,IF(U32=[2]FORMULAS!$A$10,0,'[2]Tabla Valoración controles'!$F$8))</f>
        <v>0</v>
      </c>
      <c r="Y32" s="203"/>
      <c r="Z32" s="204">
        <f>+IF(Y32='[2]Tabla Valoración controles'!$D$9,'[2]Tabla Valoración controles'!$F$9,IF(U32=[2]FORMULAS!$A$10,0,'[2]Tabla Valoración controles'!$F$10))</f>
        <v>0</v>
      </c>
      <c r="AA32" s="203"/>
      <c r="AB32" s="204">
        <f>+IF(AA32='[2]Tabla Valoración controles'!$D$9,'[2]Tabla Valoración controles'!$F$9,IF(W32=[2]FORMULAS!$A$10,0,'[2]Tabla Valoración controles'!$F$10))</f>
        <v>0</v>
      </c>
      <c r="AC32" s="203"/>
      <c r="AD32" s="204">
        <f>+IF(AC32='[2]Tabla Valoración controles'!$D$13,'[2]Tabla Valoración controles'!$F$13,'[2]Tabla Valoración controles'!$F$14)</f>
        <v>0</v>
      </c>
      <c r="AE32" s="100">
        <f t="shared" si="0"/>
        <v>0</v>
      </c>
      <c r="AF32" s="100">
        <f t="shared" si="16"/>
        <v>0</v>
      </c>
      <c r="AG32" s="100">
        <f t="shared" si="15"/>
        <v>0</v>
      </c>
      <c r="AH32" s="203"/>
      <c r="AI32" s="198">
        <f>+IF(AH32=[2]CONTROLES!$C$50,[2]CONTROLES!$D$50,[2]CONTROLES!$D$51)</f>
        <v>0</v>
      </c>
      <c r="AJ32" s="198"/>
      <c r="AK32" s="198">
        <f>+IF(AJ32=[2]CONTROLES!$C$52,[2]CONTROLES!$D$52,[2]CONTROLES!$D$53)</f>
        <v>0</v>
      </c>
      <c r="AL32" s="198"/>
      <c r="AM32" s="198">
        <f>+IF(AL32=[2]CONTROLES!$C$54,[2]CONTROLES!$D$54,[2]CONTROLES!$D$55)</f>
        <v>0</v>
      </c>
      <c r="AN32" s="198"/>
      <c r="AO32" s="198">
        <f>+IF(AN32=[2]CONTROLES!$C$56,[2]CONTROLES!$D$56,IF(AN32=[2]CONTROLES!$C$57,[2]CONTROLES!$D$57,[2]CONTROLES!$D$58))</f>
        <v>0</v>
      </c>
      <c r="AP32" s="198"/>
      <c r="AQ32" s="198">
        <f>+IF(AP32=[2]CONTROLES!$C$59,[2]CONTROLES!$D$59,[2]CONTROLES!$D$60)</f>
        <v>0</v>
      </c>
      <c r="AR32" s="198"/>
      <c r="AS32" s="198">
        <f>+IF(AR32=[2]CONTROLES!$C$61,[2]CONTROLES!$D$61,[2]CONTROLES!$D$62)</f>
        <v>0</v>
      </c>
      <c r="AT32" s="198"/>
      <c r="AU32" s="198">
        <f>+IF(AT32=[2]CONTROLES!$C$63,[2]CONTROLES!$D$63,IF(AT32=[2]CONTROLES!$C$64,[2]CONTROLES!$D$64,[2]CONTROLES!$D$65))</f>
        <v>0</v>
      </c>
      <c r="AV32" s="198">
        <f t="shared" si="2"/>
        <v>0</v>
      </c>
      <c r="AW32" s="198" t="str">
        <f t="shared" si="3"/>
        <v>Débil</v>
      </c>
      <c r="AX32" s="303"/>
      <c r="AY32" s="303"/>
      <c r="AZ32" s="303"/>
      <c r="BA32" s="303"/>
      <c r="BB32" s="301"/>
      <c r="BC32" s="314"/>
      <c r="BD32" s="344"/>
      <c r="BE32" s="130"/>
      <c r="BF32" s="130"/>
      <c r="BG32" s="181"/>
      <c r="BH32" s="221"/>
      <c r="BI32" s="221"/>
      <c r="BJ32" s="130"/>
      <c r="BK32" s="130"/>
      <c r="BL32" s="130"/>
      <c r="BM32" s="344"/>
      <c r="BN32" s="131"/>
      <c r="BO32" s="130"/>
      <c r="BP32" s="135"/>
      <c r="BQ32" s="135"/>
      <c r="BR32" s="133"/>
      <c r="BS32" s="133"/>
      <c r="BT32" s="133"/>
      <c r="BU32" s="133"/>
      <c r="BV32" s="133"/>
      <c r="BW32" s="129"/>
      <c r="BX32" s="135"/>
      <c r="BY32" s="135"/>
      <c r="BZ32" s="135"/>
      <c r="CA32" s="133"/>
      <c r="CB32" s="133"/>
      <c r="CC32" s="133"/>
      <c r="CD32" s="133"/>
      <c r="CE32" s="133"/>
      <c r="CF32" s="129"/>
      <c r="CG32" s="135"/>
      <c r="CH32" s="135"/>
      <c r="CI32" s="135"/>
      <c r="CJ32" s="133"/>
      <c r="CK32" s="133"/>
      <c r="CL32" s="133"/>
      <c r="CM32" s="133"/>
      <c r="CN32" s="133"/>
      <c r="CO32" s="129"/>
      <c r="CP32" s="135"/>
      <c r="CQ32" s="135"/>
      <c r="CR32" s="135"/>
      <c r="CS32" s="133"/>
      <c r="CT32" s="133"/>
      <c r="CU32" s="133"/>
      <c r="CV32" s="133"/>
      <c r="CW32" s="133"/>
      <c r="CX32" s="129"/>
      <c r="CY32" s="135"/>
      <c r="CZ32" s="135"/>
      <c r="DA32" s="135"/>
      <c r="DB32" s="133"/>
      <c r="DC32" s="133"/>
      <c r="DD32" s="133"/>
      <c r="DE32" s="133"/>
      <c r="DF32" s="133"/>
      <c r="DG32" s="129"/>
      <c r="DH32" s="135"/>
      <c r="DI32" s="135"/>
      <c r="DJ32" s="135"/>
      <c r="DK32" s="133"/>
      <c r="DL32" s="133"/>
      <c r="DM32" s="133"/>
      <c r="DN32" s="133"/>
      <c r="DO32" s="133"/>
      <c r="DP32" s="129"/>
      <c r="DQ32" s="135"/>
      <c r="DR32" s="135"/>
      <c r="DS32" s="135"/>
      <c r="DT32" s="133"/>
      <c r="DU32" s="133"/>
      <c r="DV32" s="133"/>
      <c r="DW32" s="133"/>
      <c r="DX32" s="133"/>
      <c r="DY32" s="129"/>
      <c r="DZ32" s="135"/>
      <c r="EA32" s="135"/>
      <c r="EB32" s="135"/>
      <c r="EC32" s="133"/>
      <c r="ED32" s="133"/>
      <c r="EE32" s="133"/>
      <c r="EF32" s="133"/>
      <c r="EG32" s="133"/>
      <c r="EH32" s="129"/>
      <c r="EI32" s="135"/>
      <c r="EJ32" s="135"/>
      <c r="EK32" s="135"/>
      <c r="EL32" s="133"/>
      <c r="EM32" s="133"/>
      <c r="EN32" s="133"/>
      <c r="EO32" s="133"/>
      <c r="EP32" s="133"/>
      <c r="EQ32" s="129"/>
      <c r="ER32" s="135"/>
      <c r="ES32" s="135"/>
      <c r="ET32" s="135"/>
      <c r="EU32" s="133"/>
      <c r="EV32" s="133"/>
      <c r="EW32" s="133"/>
      <c r="EX32" s="133"/>
      <c r="EY32" s="133"/>
      <c r="EZ32" s="129"/>
      <c r="FA32" s="135"/>
      <c r="FB32" s="135"/>
      <c r="FC32" s="135"/>
      <c r="FD32" s="133"/>
      <c r="FE32" s="133"/>
      <c r="FF32" s="133"/>
      <c r="FG32" s="133"/>
      <c r="FH32" s="133"/>
      <c r="FI32" s="129"/>
      <c r="FJ32" s="135"/>
      <c r="FK32" s="135"/>
      <c r="FL32" s="135"/>
      <c r="FM32" s="133"/>
      <c r="FN32" s="133"/>
      <c r="FO32" s="133"/>
      <c r="FP32" s="133"/>
      <c r="FQ32" s="133"/>
      <c r="FR32" s="133"/>
      <c r="FS32" s="129"/>
      <c r="FT32" s="132"/>
      <c r="FU32" s="132"/>
      <c r="FV32" s="132"/>
      <c r="FW32" s="133"/>
      <c r="FX32" s="132"/>
      <c r="FY32" s="133"/>
      <c r="FZ32" s="133"/>
      <c r="GA32" s="132"/>
      <c r="GB32" s="132"/>
      <c r="GC32" s="132"/>
      <c r="GD32" s="132"/>
      <c r="GE32" s="132"/>
      <c r="GF32" s="129"/>
      <c r="GG32" s="132"/>
      <c r="GH32" s="132"/>
      <c r="GI32" s="132"/>
      <c r="GJ32" s="133"/>
      <c r="GK32" s="132"/>
      <c r="GL32" s="133"/>
      <c r="GM32" s="133"/>
      <c r="GN32" s="132"/>
      <c r="GO32" s="132"/>
      <c r="GP32" s="132"/>
      <c r="GQ32" s="132"/>
      <c r="GR32" s="132"/>
      <c r="GS32" s="129"/>
      <c r="GT32" s="132"/>
      <c r="GU32" s="132"/>
      <c r="GV32" s="132"/>
      <c r="GW32" s="133"/>
      <c r="GX32" s="132"/>
      <c r="GY32" s="133"/>
      <c r="GZ32" s="133"/>
      <c r="HA32" s="132"/>
      <c r="HB32" s="132"/>
      <c r="HC32" s="132"/>
      <c r="HD32" s="132"/>
    </row>
    <row r="33" spans="1:212" ht="17.25" customHeight="1" x14ac:dyDescent="0.2">
      <c r="A33" s="413"/>
      <c r="B33" s="414"/>
      <c r="C33" s="416"/>
      <c r="D33" s="416"/>
      <c r="E33" s="414"/>
      <c r="F33" s="410"/>
      <c r="G33" s="404"/>
      <c r="H33" s="404"/>
      <c r="I33" s="347"/>
      <c r="J33" s="434"/>
      <c r="K33" s="324"/>
      <c r="L33" s="399"/>
      <c r="M33" s="328"/>
      <c r="N33" s="329"/>
      <c r="O33" s="329"/>
      <c r="P33" s="329"/>
      <c r="Q33" s="393"/>
      <c r="R33" s="202"/>
      <c r="S33" s="198"/>
      <c r="T33" s="202" t="str">
        <f t="shared" si="1"/>
        <v>Tipo Control</v>
      </c>
      <c r="U33" s="203" t="s">
        <v>158</v>
      </c>
      <c r="V33" s="204">
        <f>+IF(U33='[2]Tabla Valoración controles'!$D$4,'[2]Tabla Valoración controles'!$F$4,IF('[2]208-PLA-Ft-78 Mapa Gestión'!U33='[2]Tabla Valoración controles'!$D$5,'[2]Tabla Valoración controles'!$F$5,IF(U33=[2]FORMULAS!$A$10,0,'[2]Tabla Valoración controles'!$F$6)))</f>
        <v>0</v>
      </c>
      <c r="W33" s="203"/>
      <c r="X33" s="205">
        <f>+IF(W33='[2]Tabla Valoración controles'!$D$7,'[2]Tabla Valoración controles'!$F$7,IF(U33=[2]FORMULAS!$A$10,0,'[2]Tabla Valoración controles'!$F$8))</f>
        <v>0</v>
      </c>
      <c r="Y33" s="203"/>
      <c r="Z33" s="204">
        <f>+IF(Y33='[2]Tabla Valoración controles'!$D$9,'[2]Tabla Valoración controles'!$F$9,IF(U33=[2]FORMULAS!$A$10,0,'[2]Tabla Valoración controles'!$F$10))</f>
        <v>0</v>
      </c>
      <c r="AA33" s="203"/>
      <c r="AB33" s="204">
        <f>+IF(AA33='[2]Tabla Valoración controles'!$D$9,'[2]Tabla Valoración controles'!$F$9,IF(W33=[2]FORMULAS!$A$10,0,'[2]Tabla Valoración controles'!$F$10))</f>
        <v>0</v>
      </c>
      <c r="AC33" s="203"/>
      <c r="AD33" s="204">
        <f>+IF(AC33='[2]Tabla Valoración controles'!$D$13,'[2]Tabla Valoración controles'!$F$13,'[2]Tabla Valoración controles'!$F$14)</f>
        <v>0</v>
      </c>
      <c r="AE33" s="100">
        <f t="shared" si="0"/>
        <v>0</v>
      </c>
      <c r="AF33" s="100">
        <f t="shared" si="16"/>
        <v>0</v>
      </c>
      <c r="AG33" s="100">
        <f t="shared" si="15"/>
        <v>0</v>
      </c>
      <c r="AH33" s="203"/>
      <c r="AI33" s="198">
        <f>+IF(AH33=[2]CONTROLES!$C$50,[2]CONTROLES!$D$50,[2]CONTROLES!$D$51)</f>
        <v>0</v>
      </c>
      <c r="AJ33" s="198"/>
      <c r="AK33" s="198">
        <f>+IF(AJ33=[2]CONTROLES!$C$52,[2]CONTROLES!$D$52,[2]CONTROLES!$D$53)</f>
        <v>0</v>
      </c>
      <c r="AL33" s="198"/>
      <c r="AM33" s="198">
        <f>+IF(AL33=[2]CONTROLES!$C$54,[2]CONTROLES!$D$54,[2]CONTROLES!$D$55)</f>
        <v>0</v>
      </c>
      <c r="AN33" s="198"/>
      <c r="AO33" s="198">
        <f>+IF(AN33=[2]CONTROLES!$C$56,[2]CONTROLES!$D$56,IF(AN33=[2]CONTROLES!$C$57,[2]CONTROLES!$D$57,[2]CONTROLES!$D$58))</f>
        <v>0</v>
      </c>
      <c r="AP33" s="198"/>
      <c r="AQ33" s="198">
        <f>+IF(AP33=[2]CONTROLES!$C$59,[2]CONTROLES!$D$59,[2]CONTROLES!$D$60)</f>
        <v>0</v>
      </c>
      <c r="AR33" s="198"/>
      <c r="AS33" s="198">
        <f>+IF(AR33=[2]CONTROLES!$C$61,[2]CONTROLES!$D$61,[2]CONTROLES!$D$62)</f>
        <v>0</v>
      </c>
      <c r="AT33" s="198"/>
      <c r="AU33" s="198">
        <f>+IF(AT33=[2]CONTROLES!$C$63,[2]CONTROLES!$D$63,IF(AT33=[2]CONTROLES!$C$64,[2]CONTROLES!$D$64,[2]CONTROLES!$D$65))</f>
        <v>0</v>
      </c>
      <c r="AV33" s="198">
        <f t="shared" si="2"/>
        <v>0</v>
      </c>
      <c r="AW33" s="198" t="str">
        <f t="shared" si="3"/>
        <v>Débil</v>
      </c>
      <c r="AX33" s="303"/>
      <c r="AY33" s="303"/>
      <c r="AZ33" s="303"/>
      <c r="BA33" s="303"/>
      <c r="BB33" s="301"/>
      <c r="BC33" s="314"/>
      <c r="BD33" s="344"/>
      <c r="BE33" s="130"/>
      <c r="BF33" s="130"/>
      <c r="BG33" s="181"/>
      <c r="BH33" s="221"/>
      <c r="BI33" s="221"/>
      <c r="BJ33" s="130"/>
      <c r="BK33" s="130"/>
      <c r="BL33" s="130"/>
      <c r="BM33" s="344"/>
      <c r="BN33" s="131"/>
      <c r="BO33" s="130"/>
      <c r="BP33" s="135"/>
      <c r="BQ33" s="135"/>
      <c r="BR33" s="133"/>
      <c r="BS33" s="133"/>
      <c r="BT33" s="133"/>
      <c r="BU33" s="133"/>
      <c r="BV33" s="133"/>
      <c r="BW33" s="129"/>
      <c r="BX33" s="135"/>
      <c r="BY33" s="135"/>
      <c r="BZ33" s="135"/>
      <c r="CA33" s="133"/>
      <c r="CB33" s="133"/>
      <c r="CC33" s="133"/>
      <c r="CD33" s="133"/>
      <c r="CE33" s="133"/>
      <c r="CF33" s="129"/>
      <c r="CG33" s="135"/>
      <c r="CH33" s="135"/>
      <c r="CI33" s="135"/>
      <c r="CJ33" s="133"/>
      <c r="CK33" s="133"/>
      <c r="CL33" s="133"/>
      <c r="CM33" s="133"/>
      <c r="CN33" s="133"/>
      <c r="CO33" s="129"/>
      <c r="CP33" s="135"/>
      <c r="CQ33" s="135"/>
      <c r="CR33" s="135"/>
      <c r="CS33" s="133"/>
      <c r="CT33" s="133"/>
      <c r="CU33" s="133"/>
      <c r="CV33" s="133"/>
      <c r="CW33" s="133"/>
      <c r="CX33" s="129"/>
      <c r="CY33" s="135"/>
      <c r="CZ33" s="135"/>
      <c r="DA33" s="135"/>
      <c r="DB33" s="133"/>
      <c r="DC33" s="133"/>
      <c r="DD33" s="133"/>
      <c r="DE33" s="133"/>
      <c r="DF33" s="133"/>
      <c r="DG33" s="129"/>
      <c r="DH33" s="135"/>
      <c r="DI33" s="135"/>
      <c r="DJ33" s="135"/>
      <c r="DK33" s="133"/>
      <c r="DL33" s="133"/>
      <c r="DM33" s="133"/>
      <c r="DN33" s="133"/>
      <c r="DO33" s="133"/>
      <c r="DP33" s="129"/>
      <c r="DQ33" s="135"/>
      <c r="DR33" s="135"/>
      <c r="DS33" s="135"/>
      <c r="DT33" s="133"/>
      <c r="DU33" s="133"/>
      <c r="DV33" s="133"/>
      <c r="DW33" s="133"/>
      <c r="DX33" s="133"/>
      <c r="DY33" s="129"/>
      <c r="DZ33" s="135"/>
      <c r="EA33" s="135"/>
      <c r="EB33" s="135"/>
      <c r="EC33" s="133"/>
      <c r="ED33" s="133"/>
      <c r="EE33" s="133"/>
      <c r="EF33" s="133"/>
      <c r="EG33" s="133"/>
      <c r="EH33" s="129"/>
      <c r="EI33" s="135"/>
      <c r="EJ33" s="135"/>
      <c r="EK33" s="135"/>
      <c r="EL33" s="133"/>
      <c r="EM33" s="133"/>
      <c r="EN33" s="133"/>
      <c r="EO33" s="133"/>
      <c r="EP33" s="133"/>
      <c r="EQ33" s="129"/>
      <c r="ER33" s="135"/>
      <c r="ES33" s="135"/>
      <c r="ET33" s="135"/>
      <c r="EU33" s="133"/>
      <c r="EV33" s="133"/>
      <c r="EW33" s="133"/>
      <c r="EX33" s="133"/>
      <c r="EY33" s="133"/>
      <c r="EZ33" s="129"/>
      <c r="FA33" s="135"/>
      <c r="FB33" s="135"/>
      <c r="FC33" s="135"/>
      <c r="FD33" s="133"/>
      <c r="FE33" s="133"/>
      <c r="FF33" s="133"/>
      <c r="FG33" s="133"/>
      <c r="FH33" s="133"/>
      <c r="FI33" s="129"/>
      <c r="FJ33" s="135"/>
      <c r="FK33" s="135"/>
      <c r="FL33" s="135"/>
      <c r="FM33" s="133"/>
      <c r="FN33" s="133"/>
      <c r="FO33" s="133"/>
      <c r="FP33" s="133"/>
      <c r="FQ33" s="133"/>
      <c r="FR33" s="133"/>
      <c r="FS33" s="129"/>
      <c r="FT33" s="132"/>
      <c r="FU33" s="132"/>
      <c r="FV33" s="132"/>
      <c r="FW33" s="133"/>
      <c r="FX33" s="132"/>
      <c r="FY33" s="133"/>
      <c r="FZ33" s="133"/>
      <c r="GA33" s="132"/>
      <c r="GB33" s="132"/>
      <c r="GC33" s="132"/>
      <c r="GD33" s="132"/>
      <c r="GE33" s="132"/>
      <c r="GF33" s="129"/>
      <c r="GG33" s="132"/>
      <c r="GH33" s="132"/>
      <c r="GI33" s="132"/>
      <c r="GJ33" s="133"/>
      <c r="GK33" s="132"/>
      <c r="GL33" s="133"/>
      <c r="GM33" s="133"/>
      <c r="GN33" s="132"/>
      <c r="GO33" s="132"/>
      <c r="GP33" s="132"/>
      <c r="GQ33" s="132"/>
      <c r="GR33" s="132"/>
      <c r="GS33" s="129"/>
      <c r="GT33" s="132"/>
      <c r="GU33" s="132"/>
      <c r="GV33" s="132"/>
      <c r="GW33" s="133"/>
      <c r="GX33" s="132"/>
      <c r="GY33" s="133"/>
      <c r="GZ33" s="133"/>
      <c r="HA33" s="132"/>
      <c r="HB33" s="132"/>
      <c r="HC33" s="132"/>
      <c r="HD33" s="132"/>
    </row>
    <row r="34" spans="1:212" ht="102" x14ac:dyDescent="0.2">
      <c r="A34" s="413">
        <v>5</v>
      </c>
      <c r="B34" s="414" t="s">
        <v>172</v>
      </c>
      <c r="C34" s="416" t="str">
        <f>VLOOKUP(B34,[2]FORMULAS!$A$30:$B$46,2,0)</f>
        <v>Ejecutar la política pública de mejoramiento de vivienda aplicando los instrumentos establecidos por la Secretaría Distrital del Hábitat, a través de la prestación de asistencia técnica, social, financiera y jurídica, para el reconocimiento de viviendas en los barrios que hayan sido legalizadas urbanísticamente y/o para el mejoramiento de las condiciones constructivas y/o de habitabilidad de estas viviendas.</v>
      </c>
      <c r="D34" s="416" t="str">
        <f>VLOOKUP(B34,[2]FORMULAS!$A$30:$C$46,3,0)</f>
        <v>Director de Mejoramiento de Vivienda</v>
      </c>
      <c r="E34" s="414" t="s">
        <v>151</v>
      </c>
      <c r="F34" s="410" t="s">
        <v>430</v>
      </c>
      <c r="G34" s="410" t="s">
        <v>431</v>
      </c>
      <c r="H34" s="410" t="s">
        <v>432</v>
      </c>
      <c r="I34" s="347" t="s">
        <v>261</v>
      </c>
      <c r="J34" s="434">
        <v>250</v>
      </c>
      <c r="K34" s="324" t="str">
        <f>VLOOKUP(L34,'Tabla probabilidad'!$D$3:$E$8,2,0)</f>
        <v>Media</v>
      </c>
      <c r="L34" s="418">
        <v>0.6</v>
      </c>
      <c r="M34" s="328" t="s">
        <v>88</v>
      </c>
      <c r="N34" s="329" t="str">
        <f>VLOOKUP(M34,'Tabla Impacto'!$D$3:$F$8,3,0)</f>
        <v>Leve</v>
      </c>
      <c r="O34" s="329">
        <f>VLOOKUP(M34,'Tabla Impacto'!$D$3:$F$8,2,0)</f>
        <v>0.2</v>
      </c>
      <c r="P34" s="329" t="str">
        <f t="shared" ref="P34" si="17">CONCATENATE(N34,K34)</f>
        <v>LeveMedia</v>
      </c>
      <c r="Q34" s="393" t="str">
        <f>VLOOKUP(P34,[2]FORMULAS!$K$17:$L$42,2,0)</f>
        <v>Moderado</v>
      </c>
      <c r="R34" s="202"/>
      <c r="S34" s="178" t="s">
        <v>433</v>
      </c>
      <c r="T34" s="202" t="str">
        <f t="shared" si="1"/>
        <v>Preventivo</v>
      </c>
      <c r="U34" s="203" t="s">
        <v>13</v>
      </c>
      <c r="V34" s="204">
        <f>+IF(U34='[2]Tabla Valoración controles'!$D$4,'[2]Tabla Valoración controles'!$F$4,IF('[2]208-PLA-Ft-78 Mapa Gestión'!U34='[2]Tabla Valoración controles'!$D$5,'[2]Tabla Valoración controles'!$F$5,IF(U34=[2]FORMULAS!$A$10,0,'[2]Tabla Valoración controles'!$F$6)))</f>
        <v>0.25</v>
      </c>
      <c r="W34" s="203" t="s">
        <v>8</v>
      </c>
      <c r="X34" s="205">
        <f>+IF(W34='[2]Tabla Valoración controles'!$D$7,'[2]Tabla Valoración controles'!$F$7,IF(U34=[2]FORMULAS!$A$10,0,'[2]Tabla Valoración controles'!$F$8))</f>
        <v>0.15</v>
      </c>
      <c r="Y34" s="203" t="s">
        <v>18</v>
      </c>
      <c r="Z34" s="204">
        <f>+IF(Y34='[2]Tabla Valoración controles'!$D$9,'[2]Tabla Valoración controles'!$F$9,IF(U34=[2]FORMULAS!$A$10,0,'[2]Tabla Valoración controles'!$F$10))</f>
        <v>0</v>
      </c>
      <c r="AA34" s="203" t="s">
        <v>22</v>
      </c>
      <c r="AB34" s="204">
        <f>+IF(AA34='[2]Tabla Valoración controles'!$D$9,'[2]Tabla Valoración controles'!$F$9,IF(W34=[2]FORMULAS!$A$10,0,'[2]Tabla Valoración controles'!$F$10))</f>
        <v>0</v>
      </c>
      <c r="AC34" s="203" t="s">
        <v>100</v>
      </c>
      <c r="AD34" s="204">
        <f>+IF(AC34='[2]Tabla Valoración controles'!$D$13,'[2]Tabla Valoración controles'!$F$13,'[2]Tabla Valoración controles'!$F$14)</f>
        <v>0</v>
      </c>
      <c r="AE34" s="100">
        <f t="shared" si="0"/>
        <v>0.4</v>
      </c>
      <c r="AF34" s="100">
        <f>+IF(T34=[2]FORMULAS!$A$8,'[2]208-PLA-Ft-78 Mapa Gestión'!AE34*'[2]208-PLA-Ft-78 Mapa Gestión'!L34:L39,'[2]208-PLA-Ft-78 Mapa Gestión'!AE34*'[2]208-PLA-Ft-78 Mapa Gestión'!O34:O39)</f>
        <v>8.0000000000000016E-2</v>
      </c>
      <c r="AG34" s="100">
        <f>+IF(T34=[2]FORMULAS!$A$8,'[2]208-PLA-Ft-78 Mapa Gestión'!L34:L39-'[2]208-PLA-Ft-78 Mapa Gestión'!AF34,0)</f>
        <v>0</v>
      </c>
      <c r="AH34" s="203" t="s">
        <v>351</v>
      </c>
      <c r="AI34" s="198">
        <f>+IF(AH34=[2]CONTROLES!$C$50,[2]CONTROLES!$D$50,[2]CONTROLES!$D$51)</f>
        <v>15</v>
      </c>
      <c r="AJ34" s="198" t="s">
        <v>357</v>
      </c>
      <c r="AK34" s="198">
        <f>+IF(AJ34=[2]CONTROLES!$C$52,[2]CONTROLES!$D$52,[2]CONTROLES!$D$53)</f>
        <v>15</v>
      </c>
      <c r="AL34" s="198" t="s">
        <v>360</v>
      </c>
      <c r="AM34" s="198">
        <f>+IF(AL34=[2]CONTROLES!$C$54,[2]CONTROLES!$D$54,[2]CONTROLES!$D$55)</f>
        <v>15</v>
      </c>
      <c r="AN34" s="198" t="s">
        <v>363</v>
      </c>
      <c r="AO34" s="198">
        <f>+IF(AN34=[2]CONTROLES!$C$56,[2]CONTROLES!$D$56,IF(AN34=[2]CONTROLES!$C$57,[2]CONTROLES!$D$57,[2]CONTROLES!$D$58))</f>
        <v>15</v>
      </c>
      <c r="AP34" s="198" t="s">
        <v>367</v>
      </c>
      <c r="AQ34" s="198">
        <f>+IF(AP34=[2]CONTROLES!$C$59,[2]CONTROLES!$D$59,[2]CONTROLES!$D$60)</f>
        <v>15</v>
      </c>
      <c r="AR34" s="198" t="s">
        <v>370</v>
      </c>
      <c r="AS34" s="198">
        <f>+IF(AR34=[2]CONTROLES!$C$61,[2]CONTROLES!$D$61,[2]CONTROLES!$D$62)</f>
        <v>15</v>
      </c>
      <c r="AT34" s="198" t="s">
        <v>373</v>
      </c>
      <c r="AU34" s="198">
        <f>+IF(AT34=[2]CONTROLES!$C$63,[2]CONTROLES!$D$63,IF(AT34=[2]CONTROLES!$C$64,[2]CONTROLES!$D$64,[2]CONTROLES!$D$65))</f>
        <v>10</v>
      </c>
      <c r="AV34" s="198">
        <f t="shared" si="2"/>
        <v>100</v>
      </c>
      <c r="AW34" s="198" t="str">
        <f t="shared" si="3"/>
        <v>Fuerte</v>
      </c>
      <c r="AX34" s="302">
        <f>+AG39</f>
        <v>0</v>
      </c>
      <c r="AY34" s="302" t="s">
        <v>98</v>
      </c>
      <c r="AZ34" s="302" t="str">
        <f>+IF(T34=[2]FORMULAS!$A$9,AG39,'[2]208-PLA-Ft-78 Mapa Gestión'!N34:N39)</f>
        <v>Leve</v>
      </c>
      <c r="BA34" s="302">
        <f>+IF(T34=[2]FORMULAS!B33,'[2]208-PLA-Ft-78 Mapa Gestión'!AG39,'[2]208-PLA-Ft-78 Mapa Gestión'!O34:O39)</f>
        <v>0.2</v>
      </c>
      <c r="BB34" s="301" t="str">
        <f t="shared" ref="BB34" si="18">CONCATENATE(AZ34,AY34)</f>
        <v>LeveMedia</v>
      </c>
      <c r="BC34" s="314" t="str">
        <f>VLOOKUP(BB34,[2]FORMULAS!$K$17:$L$42,2,0)</f>
        <v>Moderado</v>
      </c>
      <c r="BD34" s="344" t="s">
        <v>164</v>
      </c>
      <c r="BE34" s="130" t="s">
        <v>434</v>
      </c>
      <c r="BF34" s="130" t="s">
        <v>403</v>
      </c>
      <c r="BG34" s="181" t="s">
        <v>328</v>
      </c>
      <c r="BH34" s="221">
        <v>45323</v>
      </c>
      <c r="BI34" s="221">
        <v>45656</v>
      </c>
      <c r="BJ34" s="130" t="s">
        <v>435</v>
      </c>
      <c r="BK34" s="130" t="s">
        <v>436</v>
      </c>
      <c r="BL34" s="135" t="s">
        <v>236</v>
      </c>
      <c r="BM34" s="344" t="s">
        <v>413</v>
      </c>
      <c r="BN34" s="186"/>
      <c r="BO34" s="130"/>
      <c r="BP34" s="135"/>
      <c r="BQ34" s="135"/>
      <c r="BR34" s="138"/>
      <c r="BS34" s="138"/>
      <c r="BT34" s="138"/>
      <c r="BU34" s="138"/>
      <c r="BV34" s="138"/>
      <c r="BW34" s="137"/>
      <c r="BX34" s="135"/>
      <c r="BY34" s="135"/>
      <c r="BZ34" s="135"/>
      <c r="CA34" s="138"/>
      <c r="CB34" s="138"/>
      <c r="CC34" s="138"/>
      <c r="CD34" s="138"/>
      <c r="CE34" s="138"/>
      <c r="CF34" s="137"/>
      <c r="CG34" s="135"/>
      <c r="CH34" s="135"/>
      <c r="CI34" s="135"/>
      <c r="CJ34" s="138"/>
      <c r="CK34" s="138"/>
      <c r="CL34" s="138"/>
      <c r="CM34" s="138"/>
      <c r="CN34" s="138"/>
      <c r="CO34" s="137"/>
      <c r="CP34" s="135"/>
      <c r="CQ34" s="135"/>
      <c r="CR34" s="135"/>
      <c r="CS34" s="138"/>
      <c r="CT34" s="138"/>
      <c r="CU34" s="138"/>
      <c r="CV34" s="138"/>
      <c r="CW34" s="138"/>
      <c r="CX34" s="137"/>
      <c r="CY34" s="135"/>
      <c r="CZ34" s="135"/>
      <c r="DA34" s="135"/>
      <c r="DB34" s="138"/>
      <c r="DC34" s="138"/>
      <c r="DD34" s="138"/>
      <c r="DE34" s="138"/>
      <c r="DF34" s="138"/>
      <c r="DG34" s="137"/>
      <c r="DH34" s="135"/>
      <c r="DI34" s="135"/>
      <c r="DJ34" s="135"/>
      <c r="DK34" s="138"/>
      <c r="DL34" s="138"/>
      <c r="DM34" s="138"/>
      <c r="DN34" s="138"/>
      <c r="DO34" s="138"/>
      <c r="DP34" s="137"/>
      <c r="DQ34" s="135"/>
      <c r="DR34" s="135"/>
      <c r="DS34" s="135"/>
      <c r="DT34" s="138"/>
      <c r="DU34" s="138"/>
      <c r="DV34" s="138"/>
      <c r="DW34" s="138"/>
      <c r="DX34" s="138"/>
      <c r="DY34" s="137"/>
      <c r="DZ34" s="135"/>
      <c r="EA34" s="135"/>
      <c r="EB34" s="135"/>
      <c r="EC34" s="138"/>
      <c r="ED34" s="138"/>
      <c r="EE34" s="138"/>
      <c r="EF34" s="138"/>
      <c r="EG34" s="138"/>
      <c r="EH34" s="137"/>
      <c r="EI34" s="135"/>
      <c r="EJ34" s="135"/>
      <c r="EK34" s="135"/>
      <c r="EL34" s="138"/>
      <c r="EM34" s="138"/>
      <c r="EN34" s="138"/>
      <c r="EO34" s="138"/>
      <c r="EP34" s="138"/>
      <c r="EQ34" s="137"/>
      <c r="ER34" s="135"/>
      <c r="ES34" s="135"/>
      <c r="ET34" s="135"/>
      <c r="EU34" s="138"/>
      <c r="EV34" s="138"/>
      <c r="EW34" s="138"/>
      <c r="EX34" s="138"/>
      <c r="EY34" s="138"/>
      <c r="EZ34" s="137"/>
      <c r="FA34" s="135"/>
      <c r="FB34" s="135"/>
      <c r="FC34" s="135"/>
      <c r="FD34" s="138"/>
      <c r="FE34" s="138"/>
      <c r="FF34" s="138"/>
      <c r="FG34" s="138"/>
      <c r="FH34" s="138"/>
      <c r="FI34" s="137"/>
      <c r="FJ34" s="135"/>
      <c r="FK34" s="135"/>
      <c r="FL34" s="135"/>
      <c r="FM34" s="138"/>
      <c r="FN34" s="138"/>
      <c r="FO34" s="138"/>
      <c r="FP34" s="138"/>
      <c r="FQ34" s="138"/>
      <c r="FR34" s="138"/>
      <c r="FS34" s="137"/>
      <c r="FT34" s="132"/>
      <c r="FU34" s="132"/>
      <c r="FV34" s="132"/>
      <c r="FW34" s="133"/>
      <c r="FX34" s="132"/>
      <c r="FY34" s="138"/>
      <c r="FZ34" s="138"/>
      <c r="GA34" s="132"/>
      <c r="GB34" s="132"/>
      <c r="GC34" s="132"/>
      <c r="GD34" s="132"/>
      <c r="GE34" s="132"/>
      <c r="GF34" s="137"/>
      <c r="GG34" s="132"/>
      <c r="GH34" s="132"/>
      <c r="GI34" s="132"/>
      <c r="GJ34" s="133"/>
      <c r="GK34" s="132"/>
      <c r="GL34" s="138"/>
      <c r="GM34" s="138"/>
      <c r="GN34" s="132"/>
      <c r="GO34" s="132"/>
      <c r="GP34" s="132"/>
      <c r="GQ34" s="132"/>
      <c r="GR34" s="132"/>
      <c r="GS34" s="137"/>
      <c r="GT34" s="132"/>
      <c r="GU34" s="132"/>
      <c r="GV34" s="132"/>
      <c r="GW34" s="133"/>
      <c r="GX34" s="132"/>
      <c r="GY34" s="138"/>
      <c r="GZ34" s="138"/>
      <c r="HA34" s="132"/>
      <c r="HB34" s="132"/>
      <c r="HC34" s="132"/>
      <c r="HD34" s="132"/>
    </row>
    <row r="35" spans="1:212" ht="17.25" customHeight="1" x14ac:dyDescent="0.2">
      <c r="A35" s="413"/>
      <c r="B35" s="414"/>
      <c r="C35" s="416"/>
      <c r="D35" s="416"/>
      <c r="E35" s="414"/>
      <c r="F35" s="410"/>
      <c r="G35" s="404"/>
      <c r="H35" s="404"/>
      <c r="I35" s="347"/>
      <c r="J35" s="434"/>
      <c r="K35" s="324"/>
      <c r="L35" s="418"/>
      <c r="M35" s="328"/>
      <c r="N35" s="329"/>
      <c r="O35" s="329"/>
      <c r="P35" s="329"/>
      <c r="Q35" s="393"/>
      <c r="R35" s="202"/>
      <c r="S35" s="198"/>
      <c r="T35" s="202" t="str">
        <f t="shared" si="1"/>
        <v>Tipo Control</v>
      </c>
      <c r="U35" s="203" t="s">
        <v>158</v>
      </c>
      <c r="V35" s="204">
        <f>+IF(U35='[2]Tabla Valoración controles'!$D$4,'[2]Tabla Valoración controles'!$F$4,IF('[2]208-PLA-Ft-78 Mapa Gestión'!U35='[2]Tabla Valoración controles'!$D$5,'[2]Tabla Valoración controles'!$F$5,IF(U35=[2]FORMULAS!$A$10,0,'[2]Tabla Valoración controles'!$F$6)))</f>
        <v>0</v>
      </c>
      <c r="W35" s="203"/>
      <c r="X35" s="205">
        <f>+IF(W35='[2]Tabla Valoración controles'!$D$7,'[2]Tabla Valoración controles'!$F$7,IF(U35=[2]FORMULAS!$A$10,0,'[2]Tabla Valoración controles'!$F$8))</f>
        <v>0</v>
      </c>
      <c r="Y35" s="203"/>
      <c r="Z35" s="204">
        <f>+IF(Y35='[2]Tabla Valoración controles'!$D$9,'[2]Tabla Valoración controles'!$F$9,IF(U35=[2]FORMULAS!$A$10,0,'[2]Tabla Valoración controles'!$F$10))</f>
        <v>0</v>
      </c>
      <c r="AA35" s="203"/>
      <c r="AB35" s="204">
        <f>+IF(AA35='[2]Tabla Valoración controles'!$D$9,'[2]Tabla Valoración controles'!$F$9,IF(W35=[2]FORMULAS!$A$10,0,'[2]Tabla Valoración controles'!$F$10))</f>
        <v>0</v>
      </c>
      <c r="AC35" s="203"/>
      <c r="AD35" s="204">
        <f>+IF(AC35='[2]Tabla Valoración controles'!$D$13,'[2]Tabla Valoración controles'!$F$13,'[2]Tabla Valoración controles'!$F$14)</f>
        <v>0</v>
      </c>
      <c r="AE35" s="100">
        <f t="shared" si="0"/>
        <v>0</v>
      </c>
      <c r="AF35" s="100">
        <f t="shared" ref="AF35" si="19">+AE35*AG34</f>
        <v>0</v>
      </c>
      <c r="AG35" s="100">
        <f t="shared" ref="AG35" si="20">+AG34-AF35</f>
        <v>0</v>
      </c>
      <c r="AH35" s="203"/>
      <c r="AI35" s="198">
        <f>+IF(AH35=[2]CONTROLES!$C$50,[2]CONTROLES!$D$50,[2]CONTROLES!$D$51)</f>
        <v>0</v>
      </c>
      <c r="AJ35" s="198"/>
      <c r="AK35" s="198">
        <f>+IF(AJ35=[2]CONTROLES!$C$52,[2]CONTROLES!$D$52,[2]CONTROLES!$D$53)</f>
        <v>0</v>
      </c>
      <c r="AL35" s="198"/>
      <c r="AM35" s="198">
        <f>+IF(AL35=[2]CONTROLES!$C$54,[2]CONTROLES!$D$54,[2]CONTROLES!$D$55)</f>
        <v>0</v>
      </c>
      <c r="AN35" s="198"/>
      <c r="AO35" s="198">
        <f>+IF(AN35=[2]CONTROLES!$C$56,[2]CONTROLES!$D$56,IF(AN35=[2]CONTROLES!$C$57,[2]CONTROLES!$D$57,[2]CONTROLES!$D$58))</f>
        <v>0</v>
      </c>
      <c r="AP35" s="198"/>
      <c r="AQ35" s="198">
        <f>+IF(AP35=[2]CONTROLES!$C$59,[2]CONTROLES!$D$59,[2]CONTROLES!$D$60)</f>
        <v>0</v>
      </c>
      <c r="AR35" s="198"/>
      <c r="AS35" s="198">
        <f>+IF(AR35=[2]CONTROLES!$C$61,[2]CONTROLES!$D$61,[2]CONTROLES!$D$62)</f>
        <v>0</v>
      </c>
      <c r="AT35" s="198"/>
      <c r="AU35" s="198">
        <f>+IF(AT35=[2]CONTROLES!$C$63,[2]CONTROLES!$D$63,IF(AT35=[2]CONTROLES!$C$64,[2]CONTROLES!$D$64,[2]CONTROLES!$D$65))</f>
        <v>0</v>
      </c>
      <c r="AV35" s="198">
        <f t="shared" si="2"/>
        <v>0</v>
      </c>
      <c r="AW35" s="198" t="str">
        <f t="shared" si="3"/>
        <v>Débil</v>
      </c>
      <c r="AX35" s="303"/>
      <c r="AY35" s="303"/>
      <c r="AZ35" s="303"/>
      <c r="BA35" s="303"/>
      <c r="BB35" s="301"/>
      <c r="BC35" s="314"/>
      <c r="BD35" s="344"/>
      <c r="BE35" s="130"/>
      <c r="BF35" s="130"/>
      <c r="BG35" s="181"/>
      <c r="BH35" s="221"/>
      <c r="BI35" s="221"/>
      <c r="BJ35" s="130"/>
      <c r="BK35" s="130"/>
      <c r="BL35" s="130"/>
      <c r="BM35" s="344"/>
      <c r="BN35" s="186"/>
      <c r="BO35" s="130"/>
      <c r="BP35" s="135"/>
      <c r="BQ35" s="135"/>
      <c r="BR35" s="135"/>
      <c r="BS35" s="135"/>
      <c r="BT35" s="135"/>
      <c r="BU35" s="135"/>
      <c r="BV35" s="135"/>
      <c r="BW35" s="137"/>
      <c r="BX35" s="135"/>
      <c r="BY35" s="135"/>
      <c r="BZ35" s="135"/>
      <c r="CA35" s="135"/>
      <c r="CB35" s="135"/>
      <c r="CC35" s="135"/>
      <c r="CD35" s="135"/>
      <c r="CE35" s="135"/>
      <c r="CF35" s="137"/>
      <c r="CG35" s="135"/>
      <c r="CH35" s="135"/>
      <c r="CI35" s="135"/>
      <c r="CJ35" s="135"/>
      <c r="CK35" s="135"/>
      <c r="CL35" s="135"/>
      <c r="CM35" s="135"/>
      <c r="CN35" s="135"/>
      <c r="CO35" s="137"/>
      <c r="CP35" s="135"/>
      <c r="CQ35" s="135"/>
      <c r="CR35" s="135"/>
      <c r="CS35" s="135"/>
      <c r="CT35" s="135"/>
      <c r="CU35" s="135"/>
      <c r="CV35" s="135"/>
      <c r="CW35" s="135"/>
      <c r="CX35" s="137"/>
      <c r="CY35" s="135"/>
      <c r="CZ35" s="135"/>
      <c r="DA35" s="135"/>
      <c r="DB35" s="135"/>
      <c r="DC35" s="135"/>
      <c r="DD35" s="135"/>
      <c r="DE35" s="135"/>
      <c r="DF35" s="135"/>
      <c r="DG35" s="137"/>
      <c r="DH35" s="135"/>
      <c r="DI35" s="135"/>
      <c r="DJ35" s="135"/>
      <c r="DK35" s="135"/>
      <c r="DL35" s="135"/>
      <c r="DM35" s="135"/>
      <c r="DN35" s="135"/>
      <c r="DO35" s="135"/>
      <c r="DP35" s="137"/>
      <c r="DQ35" s="135"/>
      <c r="DR35" s="135"/>
      <c r="DS35" s="135"/>
      <c r="DT35" s="135"/>
      <c r="DU35" s="135"/>
      <c r="DV35" s="135"/>
      <c r="DW35" s="135"/>
      <c r="DX35" s="135"/>
      <c r="DY35" s="137"/>
      <c r="DZ35" s="135"/>
      <c r="EA35" s="135"/>
      <c r="EB35" s="135"/>
      <c r="EC35" s="135"/>
      <c r="ED35" s="135"/>
      <c r="EE35" s="135"/>
      <c r="EF35" s="135"/>
      <c r="EG35" s="135"/>
      <c r="EH35" s="137"/>
      <c r="EI35" s="135"/>
      <c r="EJ35" s="135"/>
      <c r="EK35" s="135"/>
      <c r="EL35" s="135"/>
      <c r="EM35" s="135"/>
      <c r="EN35" s="135"/>
      <c r="EO35" s="135"/>
      <c r="EP35" s="135"/>
      <c r="EQ35" s="137"/>
      <c r="ER35" s="135"/>
      <c r="ES35" s="135"/>
      <c r="ET35" s="135"/>
      <c r="EU35" s="135"/>
      <c r="EV35" s="135"/>
      <c r="EW35" s="135"/>
      <c r="EX35" s="135"/>
      <c r="EY35" s="135"/>
      <c r="EZ35" s="137"/>
      <c r="FA35" s="135"/>
      <c r="FB35" s="135"/>
      <c r="FC35" s="135"/>
      <c r="FD35" s="135"/>
      <c r="FE35" s="135"/>
      <c r="FF35" s="135"/>
      <c r="FG35" s="135"/>
      <c r="FH35" s="135"/>
      <c r="FI35" s="137"/>
      <c r="FJ35" s="135"/>
      <c r="FK35" s="135"/>
      <c r="FL35" s="135"/>
      <c r="FM35" s="135"/>
      <c r="FN35" s="135"/>
      <c r="FO35" s="135"/>
      <c r="FP35" s="135"/>
      <c r="FQ35" s="135"/>
      <c r="FR35" s="135"/>
      <c r="FS35" s="137"/>
      <c r="FT35" s="132"/>
      <c r="FU35" s="132"/>
      <c r="FV35" s="132"/>
      <c r="FW35" s="133"/>
      <c r="FX35" s="132"/>
      <c r="FY35" s="135"/>
      <c r="FZ35" s="135"/>
      <c r="GA35" s="132"/>
      <c r="GB35" s="132"/>
      <c r="GC35" s="132"/>
      <c r="GD35" s="132"/>
      <c r="GE35" s="132"/>
      <c r="GF35" s="137"/>
      <c r="GG35" s="132"/>
      <c r="GH35" s="132"/>
      <c r="GI35" s="132"/>
      <c r="GJ35" s="133"/>
      <c r="GK35" s="132"/>
      <c r="GL35" s="135"/>
      <c r="GM35" s="135"/>
      <c r="GN35" s="132"/>
      <c r="GO35" s="132"/>
      <c r="GP35" s="132"/>
      <c r="GQ35" s="132"/>
      <c r="GR35" s="132"/>
      <c r="GS35" s="137"/>
      <c r="GT35" s="132"/>
      <c r="GU35" s="132"/>
      <c r="GV35" s="132"/>
      <c r="GW35" s="133"/>
      <c r="GX35" s="132"/>
      <c r="GY35" s="135"/>
      <c r="GZ35" s="135"/>
      <c r="HA35" s="132"/>
      <c r="HB35" s="132"/>
      <c r="HC35" s="132"/>
      <c r="HD35" s="132"/>
    </row>
    <row r="36" spans="1:212" ht="17.25" customHeight="1" x14ac:dyDescent="0.2">
      <c r="A36" s="413"/>
      <c r="B36" s="414"/>
      <c r="C36" s="416"/>
      <c r="D36" s="416"/>
      <c r="E36" s="414"/>
      <c r="F36" s="410"/>
      <c r="G36" s="404"/>
      <c r="H36" s="404"/>
      <c r="I36" s="347"/>
      <c r="J36" s="434"/>
      <c r="K36" s="324"/>
      <c r="L36" s="418"/>
      <c r="M36" s="328"/>
      <c r="N36" s="329"/>
      <c r="O36" s="329"/>
      <c r="P36" s="329"/>
      <c r="Q36" s="393"/>
      <c r="R36" s="202"/>
      <c r="S36" s="207"/>
      <c r="T36" s="202" t="str">
        <f t="shared" si="1"/>
        <v>Tipo Control</v>
      </c>
      <c r="U36" s="203" t="s">
        <v>158</v>
      </c>
      <c r="V36" s="204">
        <f>+IF(U36='[2]Tabla Valoración controles'!$D$4,'[2]Tabla Valoración controles'!$F$4,IF('[2]208-PLA-Ft-78 Mapa Gestión'!U36='[2]Tabla Valoración controles'!$D$5,'[2]Tabla Valoración controles'!$F$5,IF(U36=[2]FORMULAS!$A$10,0,'[2]Tabla Valoración controles'!$F$6)))</f>
        <v>0</v>
      </c>
      <c r="W36" s="203"/>
      <c r="X36" s="205">
        <f>+IF(W36='[2]Tabla Valoración controles'!$D$7,'[2]Tabla Valoración controles'!$F$7,IF(U36=[2]FORMULAS!$A$10,0,'[2]Tabla Valoración controles'!$F$8))</f>
        <v>0</v>
      </c>
      <c r="Y36" s="203"/>
      <c r="Z36" s="204">
        <f>+IF(Y36='[2]Tabla Valoración controles'!$D$9,'[2]Tabla Valoración controles'!$F$9,IF(U36=[2]FORMULAS!$A$10,0,'[2]Tabla Valoración controles'!$F$10))</f>
        <v>0</v>
      </c>
      <c r="AA36" s="203"/>
      <c r="AB36" s="204">
        <f>+IF(AA36='[2]Tabla Valoración controles'!$D$9,'[2]Tabla Valoración controles'!$F$9,IF(W36=[2]FORMULAS!$A$10,0,'[2]Tabla Valoración controles'!$F$10))</f>
        <v>0</v>
      </c>
      <c r="AC36" s="203"/>
      <c r="AD36" s="204">
        <f>+IF(AC36='[2]Tabla Valoración controles'!$D$13,'[2]Tabla Valoración controles'!$F$13,'[2]Tabla Valoración controles'!$F$14)</f>
        <v>0</v>
      </c>
      <c r="AE36" s="100">
        <f t="shared" si="0"/>
        <v>0</v>
      </c>
      <c r="AF36" s="100">
        <f t="shared" ref="AF36:AF39" si="21">+AF35*AE36</f>
        <v>0</v>
      </c>
      <c r="AG36" s="100">
        <f t="shared" si="15"/>
        <v>0</v>
      </c>
      <c r="AH36" s="203"/>
      <c r="AI36" s="198">
        <f>+IF(AH36=[2]CONTROLES!$C$50,[2]CONTROLES!$D$50,[2]CONTROLES!$D$51)</f>
        <v>0</v>
      </c>
      <c r="AJ36" s="198"/>
      <c r="AK36" s="198">
        <f>+IF(AJ36=[2]CONTROLES!$C$52,[2]CONTROLES!$D$52,[2]CONTROLES!$D$53)</f>
        <v>0</v>
      </c>
      <c r="AL36" s="198"/>
      <c r="AM36" s="198">
        <f>+IF(AL36=[2]CONTROLES!$C$54,[2]CONTROLES!$D$54,[2]CONTROLES!$D$55)</f>
        <v>0</v>
      </c>
      <c r="AN36" s="198"/>
      <c r="AO36" s="198">
        <f>+IF(AN36=[2]CONTROLES!$C$56,[2]CONTROLES!$D$56,IF(AN36=[2]CONTROLES!$C$57,[2]CONTROLES!$D$57,[2]CONTROLES!$D$58))</f>
        <v>0</v>
      </c>
      <c r="AP36" s="198"/>
      <c r="AQ36" s="198">
        <f>+IF(AP36=[2]CONTROLES!$C$59,[2]CONTROLES!$D$59,[2]CONTROLES!$D$60)</f>
        <v>0</v>
      </c>
      <c r="AR36" s="198"/>
      <c r="AS36" s="198">
        <f>+IF(AR36=[2]CONTROLES!$C$61,[2]CONTROLES!$D$61,[2]CONTROLES!$D$62)</f>
        <v>0</v>
      </c>
      <c r="AT36" s="198"/>
      <c r="AU36" s="198">
        <f>+IF(AT36=[2]CONTROLES!$C$63,[2]CONTROLES!$D$63,IF(AT36=[2]CONTROLES!$C$64,[2]CONTROLES!$D$64,[2]CONTROLES!$D$65))</f>
        <v>0</v>
      </c>
      <c r="AV36" s="198">
        <f t="shared" si="2"/>
        <v>0</v>
      </c>
      <c r="AW36" s="198" t="str">
        <f t="shared" si="3"/>
        <v>Débil</v>
      </c>
      <c r="AX36" s="303"/>
      <c r="AY36" s="303"/>
      <c r="AZ36" s="303"/>
      <c r="BA36" s="303"/>
      <c r="BB36" s="301"/>
      <c r="BC36" s="314"/>
      <c r="BD36" s="344"/>
      <c r="BE36" s="130"/>
      <c r="BF36" s="130"/>
      <c r="BG36" s="181"/>
      <c r="BH36" s="221"/>
      <c r="BI36" s="221"/>
      <c r="BJ36" s="130"/>
      <c r="BK36" s="130"/>
      <c r="BL36" s="130"/>
      <c r="BM36" s="344"/>
      <c r="BN36" s="186"/>
      <c r="BO36" s="130"/>
      <c r="BP36" s="135"/>
      <c r="BQ36" s="135"/>
      <c r="BR36" s="133"/>
      <c r="BS36" s="133"/>
      <c r="BT36" s="133"/>
      <c r="BU36" s="133"/>
      <c r="BV36" s="133"/>
      <c r="BW36" s="137"/>
      <c r="BX36" s="135"/>
      <c r="BY36" s="135"/>
      <c r="BZ36" s="135"/>
      <c r="CA36" s="133"/>
      <c r="CB36" s="133"/>
      <c r="CC36" s="133"/>
      <c r="CD36" s="133"/>
      <c r="CE36" s="133"/>
      <c r="CF36" s="137"/>
      <c r="CG36" s="135"/>
      <c r="CH36" s="135"/>
      <c r="CI36" s="135"/>
      <c r="CJ36" s="133"/>
      <c r="CK36" s="133"/>
      <c r="CL36" s="133"/>
      <c r="CM36" s="133"/>
      <c r="CN36" s="133"/>
      <c r="CO36" s="137"/>
      <c r="CP36" s="135"/>
      <c r="CQ36" s="135"/>
      <c r="CR36" s="135"/>
      <c r="CS36" s="133"/>
      <c r="CT36" s="133"/>
      <c r="CU36" s="133"/>
      <c r="CV36" s="133"/>
      <c r="CW36" s="133"/>
      <c r="CX36" s="137"/>
      <c r="CY36" s="135"/>
      <c r="CZ36" s="135"/>
      <c r="DA36" s="135"/>
      <c r="DB36" s="133"/>
      <c r="DC36" s="133"/>
      <c r="DD36" s="133"/>
      <c r="DE36" s="133"/>
      <c r="DF36" s="133"/>
      <c r="DG36" s="137"/>
      <c r="DH36" s="135"/>
      <c r="DI36" s="135"/>
      <c r="DJ36" s="135"/>
      <c r="DK36" s="133"/>
      <c r="DL36" s="133"/>
      <c r="DM36" s="133"/>
      <c r="DN36" s="133"/>
      <c r="DO36" s="133"/>
      <c r="DP36" s="137"/>
      <c r="DQ36" s="135"/>
      <c r="DR36" s="135"/>
      <c r="DS36" s="135"/>
      <c r="DT36" s="133"/>
      <c r="DU36" s="133"/>
      <c r="DV36" s="133"/>
      <c r="DW36" s="133"/>
      <c r="DX36" s="133"/>
      <c r="DY36" s="137"/>
      <c r="DZ36" s="135"/>
      <c r="EA36" s="135"/>
      <c r="EB36" s="135"/>
      <c r="EC36" s="133"/>
      <c r="ED36" s="133"/>
      <c r="EE36" s="133"/>
      <c r="EF36" s="133"/>
      <c r="EG36" s="133"/>
      <c r="EH36" s="137"/>
      <c r="EI36" s="135"/>
      <c r="EJ36" s="135"/>
      <c r="EK36" s="135"/>
      <c r="EL36" s="133"/>
      <c r="EM36" s="133"/>
      <c r="EN36" s="133"/>
      <c r="EO36" s="133"/>
      <c r="EP36" s="133"/>
      <c r="EQ36" s="137"/>
      <c r="ER36" s="135"/>
      <c r="ES36" s="135"/>
      <c r="ET36" s="135"/>
      <c r="EU36" s="133"/>
      <c r="EV36" s="133"/>
      <c r="EW36" s="133"/>
      <c r="EX36" s="133"/>
      <c r="EY36" s="133"/>
      <c r="EZ36" s="137"/>
      <c r="FA36" s="135"/>
      <c r="FB36" s="135"/>
      <c r="FC36" s="135"/>
      <c r="FD36" s="133"/>
      <c r="FE36" s="133"/>
      <c r="FF36" s="133"/>
      <c r="FG36" s="133"/>
      <c r="FH36" s="133"/>
      <c r="FI36" s="137"/>
      <c r="FJ36" s="135"/>
      <c r="FK36" s="135"/>
      <c r="FL36" s="135"/>
      <c r="FM36" s="133"/>
      <c r="FN36" s="133"/>
      <c r="FO36" s="133"/>
      <c r="FP36" s="133"/>
      <c r="FQ36" s="133"/>
      <c r="FR36" s="133"/>
      <c r="FS36" s="137"/>
      <c r="FT36" s="132"/>
      <c r="FU36" s="132"/>
      <c r="FV36" s="132"/>
      <c r="FW36" s="133"/>
      <c r="FX36" s="132"/>
      <c r="FY36" s="133"/>
      <c r="FZ36" s="133"/>
      <c r="GA36" s="132"/>
      <c r="GB36" s="132"/>
      <c r="GC36" s="132"/>
      <c r="GD36" s="132"/>
      <c r="GE36" s="132"/>
      <c r="GF36" s="137"/>
      <c r="GG36" s="132"/>
      <c r="GH36" s="132"/>
      <c r="GI36" s="132"/>
      <c r="GJ36" s="133"/>
      <c r="GK36" s="132"/>
      <c r="GL36" s="133"/>
      <c r="GM36" s="133"/>
      <c r="GN36" s="132"/>
      <c r="GO36" s="132"/>
      <c r="GP36" s="132"/>
      <c r="GQ36" s="132"/>
      <c r="GR36" s="132"/>
      <c r="GS36" s="137"/>
      <c r="GT36" s="132"/>
      <c r="GU36" s="132"/>
      <c r="GV36" s="132"/>
      <c r="GW36" s="133"/>
      <c r="GX36" s="132"/>
      <c r="GY36" s="133"/>
      <c r="GZ36" s="133"/>
      <c r="HA36" s="132"/>
      <c r="HB36" s="132"/>
      <c r="HC36" s="132"/>
      <c r="HD36" s="132"/>
    </row>
    <row r="37" spans="1:212" ht="17.25" customHeight="1" x14ac:dyDescent="0.2">
      <c r="A37" s="413"/>
      <c r="B37" s="414"/>
      <c r="C37" s="416"/>
      <c r="D37" s="416"/>
      <c r="E37" s="414"/>
      <c r="F37" s="410"/>
      <c r="G37" s="404"/>
      <c r="H37" s="404"/>
      <c r="I37" s="347"/>
      <c r="J37" s="434"/>
      <c r="K37" s="324"/>
      <c r="L37" s="418"/>
      <c r="M37" s="328"/>
      <c r="N37" s="329"/>
      <c r="O37" s="329"/>
      <c r="P37" s="329"/>
      <c r="Q37" s="393"/>
      <c r="R37" s="202"/>
      <c r="S37" s="198"/>
      <c r="T37" s="202" t="str">
        <f t="shared" si="1"/>
        <v>Tipo Control</v>
      </c>
      <c r="U37" s="203" t="s">
        <v>158</v>
      </c>
      <c r="V37" s="204">
        <f>+IF(U37='[2]Tabla Valoración controles'!$D$4,'[2]Tabla Valoración controles'!$F$4,IF('[2]208-PLA-Ft-78 Mapa Gestión'!U37='[2]Tabla Valoración controles'!$D$5,'[2]Tabla Valoración controles'!$F$5,IF(U37=[2]FORMULAS!$A$10,0,'[2]Tabla Valoración controles'!$F$6)))</f>
        <v>0</v>
      </c>
      <c r="W37" s="203"/>
      <c r="X37" s="205">
        <f>+IF(W37='[2]Tabla Valoración controles'!$D$7,'[2]Tabla Valoración controles'!$F$7,IF(U37=[2]FORMULAS!$A$10,0,'[2]Tabla Valoración controles'!$F$8))</f>
        <v>0</v>
      </c>
      <c r="Y37" s="203"/>
      <c r="Z37" s="204">
        <f>+IF(Y37='[2]Tabla Valoración controles'!$D$9,'[2]Tabla Valoración controles'!$F$9,IF(U37=[2]FORMULAS!$A$10,0,'[2]Tabla Valoración controles'!$F$10))</f>
        <v>0</v>
      </c>
      <c r="AA37" s="203"/>
      <c r="AB37" s="204">
        <f>+IF(AA37='[2]Tabla Valoración controles'!$D$9,'[2]Tabla Valoración controles'!$F$9,IF(W37=[2]FORMULAS!$A$10,0,'[2]Tabla Valoración controles'!$F$10))</f>
        <v>0</v>
      </c>
      <c r="AC37" s="203"/>
      <c r="AD37" s="204">
        <f>+IF(AC37='[2]Tabla Valoración controles'!$D$13,'[2]Tabla Valoración controles'!$F$13,'[2]Tabla Valoración controles'!$F$14)</f>
        <v>0</v>
      </c>
      <c r="AE37" s="100">
        <f t="shared" si="0"/>
        <v>0</v>
      </c>
      <c r="AF37" s="100">
        <f t="shared" si="21"/>
        <v>0</v>
      </c>
      <c r="AG37" s="100">
        <f t="shared" si="15"/>
        <v>0</v>
      </c>
      <c r="AH37" s="203"/>
      <c r="AI37" s="198">
        <f>+IF(AH37=[2]CONTROLES!$C$50,[2]CONTROLES!$D$50,[2]CONTROLES!$D$51)</f>
        <v>0</v>
      </c>
      <c r="AJ37" s="198"/>
      <c r="AK37" s="198">
        <f>+IF(AJ37=[2]CONTROLES!$C$52,[2]CONTROLES!$D$52,[2]CONTROLES!$D$53)</f>
        <v>0</v>
      </c>
      <c r="AL37" s="198"/>
      <c r="AM37" s="198">
        <f>+IF(AL37=[2]CONTROLES!$C$54,[2]CONTROLES!$D$54,[2]CONTROLES!$D$55)</f>
        <v>0</v>
      </c>
      <c r="AN37" s="198"/>
      <c r="AO37" s="198">
        <f>+IF(AN37=[2]CONTROLES!$C$56,[2]CONTROLES!$D$56,IF(AN37=[2]CONTROLES!$C$57,[2]CONTROLES!$D$57,[2]CONTROLES!$D$58))</f>
        <v>0</v>
      </c>
      <c r="AP37" s="198"/>
      <c r="AQ37" s="198">
        <f>+IF(AP37=[2]CONTROLES!$C$59,[2]CONTROLES!$D$59,[2]CONTROLES!$D$60)</f>
        <v>0</v>
      </c>
      <c r="AR37" s="198"/>
      <c r="AS37" s="198">
        <f>+IF(AR37=[2]CONTROLES!$C$61,[2]CONTROLES!$D$61,[2]CONTROLES!$D$62)</f>
        <v>0</v>
      </c>
      <c r="AT37" s="198"/>
      <c r="AU37" s="198">
        <f>+IF(AT37=[2]CONTROLES!$C$63,[2]CONTROLES!$D$63,IF(AT37=[2]CONTROLES!$C$64,[2]CONTROLES!$D$64,[2]CONTROLES!$D$65))</f>
        <v>0</v>
      </c>
      <c r="AV37" s="198">
        <f t="shared" si="2"/>
        <v>0</v>
      </c>
      <c r="AW37" s="198" t="str">
        <f t="shared" si="3"/>
        <v>Débil</v>
      </c>
      <c r="AX37" s="303"/>
      <c r="AY37" s="303"/>
      <c r="AZ37" s="303"/>
      <c r="BA37" s="303"/>
      <c r="BB37" s="301"/>
      <c r="BC37" s="314"/>
      <c r="BD37" s="344"/>
      <c r="BE37" s="130"/>
      <c r="BF37" s="130"/>
      <c r="BG37" s="181"/>
      <c r="BH37" s="221"/>
      <c r="BI37" s="221"/>
      <c r="BJ37" s="130"/>
      <c r="BK37" s="130"/>
      <c r="BL37" s="130"/>
      <c r="BM37" s="344"/>
      <c r="BN37" s="186"/>
      <c r="BO37" s="130"/>
      <c r="BP37" s="135"/>
      <c r="BQ37" s="135"/>
      <c r="BR37" s="133"/>
      <c r="BS37" s="133"/>
      <c r="BT37" s="133"/>
      <c r="BU37" s="133"/>
      <c r="BV37" s="133"/>
      <c r="BW37" s="137"/>
      <c r="BX37" s="135"/>
      <c r="BY37" s="135"/>
      <c r="BZ37" s="135"/>
      <c r="CA37" s="133"/>
      <c r="CB37" s="133"/>
      <c r="CC37" s="133"/>
      <c r="CD37" s="133"/>
      <c r="CE37" s="133"/>
      <c r="CF37" s="137"/>
      <c r="CG37" s="135"/>
      <c r="CH37" s="135"/>
      <c r="CI37" s="135"/>
      <c r="CJ37" s="133"/>
      <c r="CK37" s="133"/>
      <c r="CL37" s="133"/>
      <c r="CM37" s="133"/>
      <c r="CN37" s="133"/>
      <c r="CO37" s="137"/>
      <c r="CP37" s="135"/>
      <c r="CQ37" s="135"/>
      <c r="CR37" s="135"/>
      <c r="CS37" s="133"/>
      <c r="CT37" s="133"/>
      <c r="CU37" s="133"/>
      <c r="CV37" s="133"/>
      <c r="CW37" s="133"/>
      <c r="CX37" s="137"/>
      <c r="CY37" s="135"/>
      <c r="CZ37" s="135"/>
      <c r="DA37" s="135"/>
      <c r="DB37" s="133"/>
      <c r="DC37" s="133"/>
      <c r="DD37" s="133"/>
      <c r="DE37" s="133"/>
      <c r="DF37" s="133"/>
      <c r="DG37" s="137"/>
      <c r="DH37" s="135"/>
      <c r="DI37" s="135"/>
      <c r="DJ37" s="135"/>
      <c r="DK37" s="133"/>
      <c r="DL37" s="133"/>
      <c r="DM37" s="133"/>
      <c r="DN37" s="133"/>
      <c r="DO37" s="133"/>
      <c r="DP37" s="137"/>
      <c r="DQ37" s="135"/>
      <c r="DR37" s="135"/>
      <c r="DS37" s="135"/>
      <c r="DT37" s="133"/>
      <c r="DU37" s="133"/>
      <c r="DV37" s="133"/>
      <c r="DW37" s="133"/>
      <c r="DX37" s="133"/>
      <c r="DY37" s="137"/>
      <c r="DZ37" s="135"/>
      <c r="EA37" s="135"/>
      <c r="EB37" s="135"/>
      <c r="EC37" s="133"/>
      <c r="ED37" s="133"/>
      <c r="EE37" s="133"/>
      <c r="EF37" s="133"/>
      <c r="EG37" s="133"/>
      <c r="EH37" s="137"/>
      <c r="EI37" s="135"/>
      <c r="EJ37" s="135"/>
      <c r="EK37" s="135"/>
      <c r="EL37" s="133"/>
      <c r="EM37" s="133"/>
      <c r="EN37" s="133"/>
      <c r="EO37" s="133"/>
      <c r="EP37" s="133"/>
      <c r="EQ37" s="137"/>
      <c r="ER37" s="135"/>
      <c r="ES37" s="135"/>
      <c r="ET37" s="135"/>
      <c r="EU37" s="133"/>
      <c r="EV37" s="133"/>
      <c r="EW37" s="133"/>
      <c r="EX37" s="133"/>
      <c r="EY37" s="133"/>
      <c r="EZ37" s="137"/>
      <c r="FA37" s="135"/>
      <c r="FB37" s="135"/>
      <c r="FC37" s="135"/>
      <c r="FD37" s="133"/>
      <c r="FE37" s="133"/>
      <c r="FF37" s="133"/>
      <c r="FG37" s="133"/>
      <c r="FH37" s="133"/>
      <c r="FI37" s="137"/>
      <c r="FJ37" s="135"/>
      <c r="FK37" s="135"/>
      <c r="FL37" s="135"/>
      <c r="FM37" s="133"/>
      <c r="FN37" s="133"/>
      <c r="FO37" s="133"/>
      <c r="FP37" s="133"/>
      <c r="FQ37" s="133"/>
      <c r="FR37" s="133"/>
      <c r="FS37" s="137"/>
      <c r="FT37" s="132"/>
      <c r="FU37" s="132"/>
      <c r="FV37" s="132"/>
      <c r="FW37" s="133"/>
      <c r="FX37" s="132"/>
      <c r="FY37" s="133"/>
      <c r="FZ37" s="133"/>
      <c r="GA37" s="132"/>
      <c r="GB37" s="132"/>
      <c r="GC37" s="132"/>
      <c r="GD37" s="132"/>
      <c r="GE37" s="132"/>
      <c r="GF37" s="137"/>
      <c r="GG37" s="132"/>
      <c r="GH37" s="132"/>
      <c r="GI37" s="132"/>
      <c r="GJ37" s="133"/>
      <c r="GK37" s="132"/>
      <c r="GL37" s="133"/>
      <c r="GM37" s="133"/>
      <c r="GN37" s="132"/>
      <c r="GO37" s="132"/>
      <c r="GP37" s="132"/>
      <c r="GQ37" s="132"/>
      <c r="GR37" s="132"/>
      <c r="GS37" s="137"/>
      <c r="GT37" s="132"/>
      <c r="GU37" s="132"/>
      <c r="GV37" s="132"/>
      <c r="GW37" s="133"/>
      <c r="GX37" s="132"/>
      <c r="GY37" s="133"/>
      <c r="GZ37" s="133"/>
      <c r="HA37" s="132"/>
      <c r="HB37" s="132"/>
      <c r="HC37" s="132"/>
      <c r="HD37" s="132"/>
    </row>
    <row r="38" spans="1:212" ht="17.25" customHeight="1" x14ac:dyDescent="0.2">
      <c r="A38" s="413"/>
      <c r="B38" s="414"/>
      <c r="C38" s="416"/>
      <c r="D38" s="416"/>
      <c r="E38" s="414"/>
      <c r="F38" s="410"/>
      <c r="G38" s="404"/>
      <c r="H38" s="404"/>
      <c r="I38" s="347"/>
      <c r="J38" s="434"/>
      <c r="K38" s="324"/>
      <c r="L38" s="418"/>
      <c r="M38" s="328"/>
      <c r="N38" s="329"/>
      <c r="O38" s="329"/>
      <c r="P38" s="329"/>
      <c r="Q38" s="393"/>
      <c r="R38" s="202"/>
      <c r="S38" s="198"/>
      <c r="T38" s="202" t="str">
        <f t="shared" si="1"/>
        <v>Tipo Control</v>
      </c>
      <c r="U38" s="203" t="s">
        <v>158</v>
      </c>
      <c r="V38" s="204">
        <f>+IF(U38='[2]Tabla Valoración controles'!$D$4,'[2]Tabla Valoración controles'!$F$4,IF('[2]208-PLA-Ft-78 Mapa Gestión'!U38='[2]Tabla Valoración controles'!$D$5,'[2]Tabla Valoración controles'!$F$5,IF(U38=[2]FORMULAS!$A$10,0,'[2]Tabla Valoración controles'!$F$6)))</f>
        <v>0</v>
      </c>
      <c r="W38" s="203"/>
      <c r="X38" s="205">
        <f>+IF(W38='[2]Tabla Valoración controles'!$D$7,'[2]Tabla Valoración controles'!$F$7,IF(U38=[2]FORMULAS!$A$10,0,'[2]Tabla Valoración controles'!$F$8))</f>
        <v>0</v>
      </c>
      <c r="Y38" s="203"/>
      <c r="Z38" s="204">
        <f>+IF(Y38='[2]Tabla Valoración controles'!$D$9,'[2]Tabla Valoración controles'!$F$9,IF(U38=[2]FORMULAS!$A$10,0,'[2]Tabla Valoración controles'!$F$10))</f>
        <v>0</v>
      </c>
      <c r="AA38" s="203"/>
      <c r="AB38" s="204">
        <f>+IF(AA38='[2]Tabla Valoración controles'!$D$9,'[2]Tabla Valoración controles'!$F$9,IF(W38=[2]FORMULAS!$A$10,0,'[2]Tabla Valoración controles'!$F$10))</f>
        <v>0</v>
      </c>
      <c r="AC38" s="203"/>
      <c r="AD38" s="204">
        <f>+IF(AC38='[2]Tabla Valoración controles'!$D$13,'[2]Tabla Valoración controles'!$F$13,'[2]Tabla Valoración controles'!$F$14)</f>
        <v>0</v>
      </c>
      <c r="AE38" s="100">
        <f t="shared" si="0"/>
        <v>0</v>
      </c>
      <c r="AF38" s="100">
        <f t="shared" si="21"/>
        <v>0</v>
      </c>
      <c r="AG38" s="100">
        <f t="shared" si="15"/>
        <v>0</v>
      </c>
      <c r="AH38" s="203"/>
      <c r="AI38" s="198">
        <f>+IF(AH38=[2]CONTROLES!$C$50,[2]CONTROLES!$D$50,[2]CONTROLES!$D$51)</f>
        <v>0</v>
      </c>
      <c r="AJ38" s="198"/>
      <c r="AK38" s="198">
        <f>+IF(AJ38=[2]CONTROLES!$C$52,[2]CONTROLES!$D$52,[2]CONTROLES!$D$53)</f>
        <v>0</v>
      </c>
      <c r="AL38" s="198"/>
      <c r="AM38" s="198">
        <f>+IF(AL38=[2]CONTROLES!$C$54,[2]CONTROLES!$D$54,[2]CONTROLES!$D$55)</f>
        <v>0</v>
      </c>
      <c r="AN38" s="198"/>
      <c r="AO38" s="198">
        <f>+IF(AN38=[2]CONTROLES!$C$56,[2]CONTROLES!$D$56,IF(AN38=[2]CONTROLES!$C$57,[2]CONTROLES!$D$57,[2]CONTROLES!$D$58))</f>
        <v>0</v>
      </c>
      <c r="AP38" s="198"/>
      <c r="AQ38" s="198">
        <f>+IF(AP38=[2]CONTROLES!$C$59,[2]CONTROLES!$D$59,[2]CONTROLES!$D$60)</f>
        <v>0</v>
      </c>
      <c r="AR38" s="198"/>
      <c r="AS38" s="198">
        <f>+IF(AR38=[2]CONTROLES!$C$61,[2]CONTROLES!$D$61,[2]CONTROLES!$D$62)</f>
        <v>0</v>
      </c>
      <c r="AT38" s="198"/>
      <c r="AU38" s="198">
        <f>+IF(AT38=[2]CONTROLES!$C$63,[2]CONTROLES!$D$63,IF(AT38=[2]CONTROLES!$C$64,[2]CONTROLES!$D$64,[2]CONTROLES!$D$65))</f>
        <v>0</v>
      </c>
      <c r="AV38" s="198">
        <f t="shared" si="2"/>
        <v>0</v>
      </c>
      <c r="AW38" s="198" t="str">
        <f t="shared" si="3"/>
        <v>Débil</v>
      </c>
      <c r="AX38" s="303"/>
      <c r="AY38" s="303"/>
      <c r="AZ38" s="303"/>
      <c r="BA38" s="303"/>
      <c r="BB38" s="301"/>
      <c r="BC38" s="314"/>
      <c r="BD38" s="344"/>
      <c r="BE38" s="130"/>
      <c r="BF38" s="130"/>
      <c r="BG38" s="181"/>
      <c r="BH38" s="221"/>
      <c r="BI38" s="221"/>
      <c r="BJ38" s="130"/>
      <c r="BK38" s="130"/>
      <c r="BL38" s="130"/>
      <c r="BM38" s="344"/>
      <c r="BN38" s="186"/>
      <c r="BO38" s="130"/>
      <c r="BP38" s="135"/>
      <c r="BQ38" s="135"/>
      <c r="BR38" s="133"/>
      <c r="BS38" s="133"/>
      <c r="BT38" s="133"/>
      <c r="BU38" s="133"/>
      <c r="BV38" s="133"/>
      <c r="BW38" s="137"/>
      <c r="BX38" s="135"/>
      <c r="BY38" s="135"/>
      <c r="BZ38" s="135"/>
      <c r="CA38" s="133"/>
      <c r="CB38" s="133"/>
      <c r="CC38" s="133"/>
      <c r="CD38" s="133"/>
      <c r="CE38" s="133"/>
      <c r="CF38" s="137"/>
      <c r="CG38" s="135"/>
      <c r="CH38" s="135"/>
      <c r="CI38" s="135"/>
      <c r="CJ38" s="133"/>
      <c r="CK38" s="133"/>
      <c r="CL38" s="133"/>
      <c r="CM38" s="133"/>
      <c r="CN38" s="133"/>
      <c r="CO38" s="137"/>
      <c r="CP38" s="135"/>
      <c r="CQ38" s="135"/>
      <c r="CR38" s="135"/>
      <c r="CS38" s="133"/>
      <c r="CT38" s="133"/>
      <c r="CU38" s="133"/>
      <c r="CV38" s="133"/>
      <c r="CW38" s="133"/>
      <c r="CX38" s="137"/>
      <c r="CY38" s="135"/>
      <c r="CZ38" s="135"/>
      <c r="DA38" s="135"/>
      <c r="DB38" s="133"/>
      <c r="DC38" s="133"/>
      <c r="DD38" s="133"/>
      <c r="DE38" s="133"/>
      <c r="DF38" s="133"/>
      <c r="DG38" s="137"/>
      <c r="DH38" s="135"/>
      <c r="DI38" s="135"/>
      <c r="DJ38" s="135"/>
      <c r="DK38" s="133"/>
      <c r="DL38" s="133"/>
      <c r="DM38" s="133"/>
      <c r="DN38" s="133"/>
      <c r="DO38" s="133"/>
      <c r="DP38" s="137"/>
      <c r="DQ38" s="135"/>
      <c r="DR38" s="135"/>
      <c r="DS38" s="135"/>
      <c r="DT38" s="133"/>
      <c r="DU38" s="133"/>
      <c r="DV38" s="133"/>
      <c r="DW38" s="133"/>
      <c r="DX38" s="133"/>
      <c r="DY38" s="137"/>
      <c r="DZ38" s="135"/>
      <c r="EA38" s="135"/>
      <c r="EB38" s="135"/>
      <c r="EC38" s="133"/>
      <c r="ED38" s="133"/>
      <c r="EE38" s="133"/>
      <c r="EF38" s="133"/>
      <c r="EG38" s="133"/>
      <c r="EH38" s="137"/>
      <c r="EI38" s="135"/>
      <c r="EJ38" s="135"/>
      <c r="EK38" s="135"/>
      <c r="EL38" s="133"/>
      <c r="EM38" s="133"/>
      <c r="EN38" s="133"/>
      <c r="EO38" s="133"/>
      <c r="EP38" s="133"/>
      <c r="EQ38" s="137"/>
      <c r="ER38" s="135"/>
      <c r="ES38" s="135"/>
      <c r="ET38" s="135"/>
      <c r="EU38" s="133"/>
      <c r="EV38" s="133"/>
      <c r="EW38" s="133"/>
      <c r="EX38" s="133"/>
      <c r="EY38" s="133"/>
      <c r="EZ38" s="137"/>
      <c r="FA38" s="135"/>
      <c r="FB38" s="135"/>
      <c r="FC38" s="135"/>
      <c r="FD38" s="133"/>
      <c r="FE38" s="133"/>
      <c r="FF38" s="133"/>
      <c r="FG38" s="133"/>
      <c r="FH38" s="133"/>
      <c r="FI38" s="137"/>
      <c r="FJ38" s="135"/>
      <c r="FK38" s="135"/>
      <c r="FL38" s="135"/>
      <c r="FM38" s="133"/>
      <c r="FN38" s="133"/>
      <c r="FO38" s="133"/>
      <c r="FP38" s="133"/>
      <c r="FQ38" s="133"/>
      <c r="FR38" s="133"/>
      <c r="FS38" s="137"/>
      <c r="FT38" s="132"/>
      <c r="FU38" s="132"/>
      <c r="FV38" s="132"/>
      <c r="FW38" s="133"/>
      <c r="FX38" s="132"/>
      <c r="FY38" s="133"/>
      <c r="FZ38" s="133"/>
      <c r="GA38" s="132"/>
      <c r="GB38" s="132"/>
      <c r="GC38" s="132"/>
      <c r="GD38" s="132"/>
      <c r="GE38" s="132"/>
      <c r="GF38" s="137"/>
      <c r="GG38" s="132"/>
      <c r="GH38" s="132"/>
      <c r="GI38" s="132"/>
      <c r="GJ38" s="133"/>
      <c r="GK38" s="132"/>
      <c r="GL38" s="133"/>
      <c r="GM38" s="133"/>
      <c r="GN38" s="132"/>
      <c r="GO38" s="132"/>
      <c r="GP38" s="132"/>
      <c r="GQ38" s="132"/>
      <c r="GR38" s="132"/>
      <c r="GS38" s="137"/>
      <c r="GT38" s="132"/>
      <c r="GU38" s="132"/>
      <c r="GV38" s="132"/>
      <c r="GW38" s="133"/>
      <c r="GX38" s="132"/>
      <c r="GY38" s="133"/>
      <c r="GZ38" s="133"/>
      <c r="HA38" s="132"/>
      <c r="HB38" s="132"/>
      <c r="HC38" s="132"/>
      <c r="HD38" s="132"/>
    </row>
    <row r="39" spans="1:212" ht="17.25" customHeight="1" x14ac:dyDescent="0.2">
      <c r="A39" s="413"/>
      <c r="B39" s="414"/>
      <c r="C39" s="416"/>
      <c r="D39" s="416"/>
      <c r="E39" s="414"/>
      <c r="F39" s="410"/>
      <c r="G39" s="404"/>
      <c r="H39" s="404"/>
      <c r="I39" s="347"/>
      <c r="J39" s="434"/>
      <c r="K39" s="324"/>
      <c r="L39" s="418"/>
      <c r="M39" s="328"/>
      <c r="N39" s="329"/>
      <c r="O39" s="329"/>
      <c r="P39" s="329"/>
      <c r="Q39" s="393"/>
      <c r="R39" s="202"/>
      <c r="S39" s="198"/>
      <c r="T39" s="202" t="str">
        <f t="shared" si="1"/>
        <v>Tipo Control</v>
      </c>
      <c r="U39" s="203" t="s">
        <v>158</v>
      </c>
      <c r="V39" s="204">
        <f>+IF(U39='[2]Tabla Valoración controles'!$D$4,'[2]Tabla Valoración controles'!$F$4,IF('[2]208-PLA-Ft-78 Mapa Gestión'!U39='[2]Tabla Valoración controles'!$D$5,'[2]Tabla Valoración controles'!$F$5,IF(U39=[2]FORMULAS!$A$10,0,'[2]Tabla Valoración controles'!$F$6)))</f>
        <v>0</v>
      </c>
      <c r="W39" s="203"/>
      <c r="X39" s="205">
        <f>+IF(W39='[2]Tabla Valoración controles'!$D$7,'[2]Tabla Valoración controles'!$F$7,IF(U39=[2]FORMULAS!$A$10,0,'[2]Tabla Valoración controles'!$F$8))</f>
        <v>0</v>
      </c>
      <c r="Y39" s="203"/>
      <c r="Z39" s="204">
        <f>+IF(Y39='[2]Tabla Valoración controles'!$D$9,'[2]Tabla Valoración controles'!$F$9,IF(U39=[2]FORMULAS!$A$10,0,'[2]Tabla Valoración controles'!$F$10))</f>
        <v>0</v>
      </c>
      <c r="AA39" s="203"/>
      <c r="AB39" s="204">
        <f>+IF(AA39='[2]Tabla Valoración controles'!$D$9,'[2]Tabla Valoración controles'!$F$9,IF(W39=[2]FORMULAS!$A$10,0,'[2]Tabla Valoración controles'!$F$10))</f>
        <v>0</v>
      </c>
      <c r="AC39" s="203"/>
      <c r="AD39" s="204">
        <f>+IF(AC39='[2]Tabla Valoración controles'!$D$13,'[2]Tabla Valoración controles'!$F$13,'[2]Tabla Valoración controles'!$F$14)</f>
        <v>0</v>
      </c>
      <c r="AE39" s="100">
        <f t="shared" si="0"/>
        <v>0</v>
      </c>
      <c r="AF39" s="100">
        <f t="shared" si="21"/>
        <v>0</v>
      </c>
      <c r="AG39" s="100">
        <f t="shared" si="15"/>
        <v>0</v>
      </c>
      <c r="AH39" s="203"/>
      <c r="AI39" s="198">
        <f>+IF(AH39=[2]CONTROLES!$C$50,[2]CONTROLES!$D$50,[2]CONTROLES!$D$51)</f>
        <v>0</v>
      </c>
      <c r="AJ39" s="198"/>
      <c r="AK39" s="198">
        <f>+IF(AJ39=[2]CONTROLES!$C$52,[2]CONTROLES!$D$52,[2]CONTROLES!$D$53)</f>
        <v>0</v>
      </c>
      <c r="AL39" s="198"/>
      <c r="AM39" s="198">
        <f>+IF(AL39=[2]CONTROLES!$C$54,[2]CONTROLES!$D$54,[2]CONTROLES!$D$55)</f>
        <v>0</v>
      </c>
      <c r="AN39" s="198"/>
      <c r="AO39" s="198">
        <f>+IF(AN39=[2]CONTROLES!$C$56,[2]CONTROLES!$D$56,IF(AN39=[2]CONTROLES!$C$57,[2]CONTROLES!$D$57,[2]CONTROLES!$D$58))</f>
        <v>0</v>
      </c>
      <c r="AP39" s="198"/>
      <c r="AQ39" s="198">
        <f>+IF(AP39=[2]CONTROLES!$C$59,[2]CONTROLES!$D$59,[2]CONTROLES!$D$60)</f>
        <v>0</v>
      </c>
      <c r="AR39" s="198"/>
      <c r="AS39" s="198">
        <f>+IF(AR39=[2]CONTROLES!$C$61,[2]CONTROLES!$D$61,[2]CONTROLES!$D$62)</f>
        <v>0</v>
      </c>
      <c r="AT39" s="198"/>
      <c r="AU39" s="198">
        <f>+IF(AT39=[2]CONTROLES!$C$63,[2]CONTROLES!$D$63,IF(AT39=[2]CONTROLES!$C$64,[2]CONTROLES!$D$64,[2]CONTROLES!$D$65))</f>
        <v>0</v>
      </c>
      <c r="AV39" s="198">
        <f t="shared" si="2"/>
        <v>0</v>
      </c>
      <c r="AW39" s="198" t="str">
        <f t="shared" si="3"/>
        <v>Débil</v>
      </c>
      <c r="AX39" s="303"/>
      <c r="AY39" s="303"/>
      <c r="AZ39" s="303"/>
      <c r="BA39" s="303"/>
      <c r="BB39" s="301"/>
      <c r="BC39" s="314"/>
      <c r="BD39" s="344"/>
      <c r="BE39" s="130"/>
      <c r="BF39" s="130"/>
      <c r="BG39" s="181"/>
      <c r="BH39" s="221"/>
      <c r="BI39" s="221"/>
      <c r="BJ39" s="130"/>
      <c r="BK39" s="130"/>
      <c r="BL39" s="130"/>
      <c r="BM39" s="344"/>
      <c r="BN39" s="186"/>
      <c r="BO39" s="130"/>
      <c r="BP39" s="135"/>
      <c r="BQ39" s="135"/>
      <c r="BR39" s="133"/>
      <c r="BS39" s="133"/>
      <c r="BT39" s="133"/>
      <c r="BU39" s="133"/>
      <c r="BV39" s="133"/>
      <c r="BW39" s="137"/>
      <c r="BX39" s="135"/>
      <c r="BY39" s="135"/>
      <c r="BZ39" s="135"/>
      <c r="CA39" s="133"/>
      <c r="CB39" s="133"/>
      <c r="CC39" s="133"/>
      <c r="CD39" s="133"/>
      <c r="CE39" s="133"/>
      <c r="CF39" s="137"/>
      <c r="CG39" s="135"/>
      <c r="CH39" s="135"/>
      <c r="CI39" s="135"/>
      <c r="CJ39" s="133"/>
      <c r="CK39" s="133"/>
      <c r="CL39" s="133"/>
      <c r="CM39" s="133"/>
      <c r="CN39" s="133"/>
      <c r="CO39" s="137"/>
      <c r="CP39" s="135"/>
      <c r="CQ39" s="135"/>
      <c r="CR39" s="135"/>
      <c r="CS39" s="133"/>
      <c r="CT39" s="133"/>
      <c r="CU39" s="133"/>
      <c r="CV39" s="133"/>
      <c r="CW39" s="133"/>
      <c r="CX39" s="137"/>
      <c r="CY39" s="135"/>
      <c r="CZ39" s="135"/>
      <c r="DA39" s="135"/>
      <c r="DB39" s="133"/>
      <c r="DC39" s="133"/>
      <c r="DD39" s="133"/>
      <c r="DE39" s="133"/>
      <c r="DF39" s="133"/>
      <c r="DG39" s="137"/>
      <c r="DH39" s="135"/>
      <c r="DI39" s="135"/>
      <c r="DJ39" s="135"/>
      <c r="DK39" s="133"/>
      <c r="DL39" s="133"/>
      <c r="DM39" s="133"/>
      <c r="DN39" s="133"/>
      <c r="DO39" s="133"/>
      <c r="DP39" s="137"/>
      <c r="DQ39" s="135"/>
      <c r="DR39" s="135"/>
      <c r="DS39" s="135"/>
      <c r="DT39" s="133"/>
      <c r="DU39" s="133"/>
      <c r="DV39" s="133"/>
      <c r="DW39" s="133"/>
      <c r="DX39" s="133"/>
      <c r="DY39" s="137"/>
      <c r="DZ39" s="135"/>
      <c r="EA39" s="135"/>
      <c r="EB39" s="135"/>
      <c r="EC39" s="133"/>
      <c r="ED39" s="133"/>
      <c r="EE39" s="133"/>
      <c r="EF39" s="133"/>
      <c r="EG39" s="133"/>
      <c r="EH39" s="137"/>
      <c r="EI39" s="135"/>
      <c r="EJ39" s="135"/>
      <c r="EK39" s="135"/>
      <c r="EL39" s="133"/>
      <c r="EM39" s="133"/>
      <c r="EN39" s="133"/>
      <c r="EO39" s="133"/>
      <c r="EP39" s="133"/>
      <c r="EQ39" s="137"/>
      <c r="ER39" s="135"/>
      <c r="ES39" s="135"/>
      <c r="ET39" s="135"/>
      <c r="EU39" s="133"/>
      <c r="EV39" s="133"/>
      <c r="EW39" s="133"/>
      <c r="EX39" s="133"/>
      <c r="EY39" s="133"/>
      <c r="EZ39" s="137"/>
      <c r="FA39" s="135"/>
      <c r="FB39" s="135"/>
      <c r="FC39" s="135"/>
      <c r="FD39" s="133"/>
      <c r="FE39" s="133"/>
      <c r="FF39" s="133"/>
      <c r="FG39" s="133"/>
      <c r="FH39" s="133"/>
      <c r="FI39" s="137"/>
      <c r="FJ39" s="135"/>
      <c r="FK39" s="135"/>
      <c r="FL39" s="135"/>
      <c r="FM39" s="133"/>
      <c r="FN39" s="133"/>
      <c r="FO39" s="133"/>
      <c r="FP39" s="133"/>
      <c r="FQ39" s="133"/>
      <c r="FR39" s="133"/>
      <c r="FS39" s="137"/>
      <c r="FT39" s="132"/>
      <c r="FU39" s="132"/>
      <c r="FV39" s="132"/>
      <c r="FW39" s="133"/>
      <c r="FX39" s="132"/>
      <c r="FY39" s="133"/>
      <c r="FZ39" s="133"/>
      <c r="GA39" s="132"/>
      <c r="GB39" s="132"/>
      <c r="GC39" s="132"/>
      <c r="GD39" s="132"/>
      <c r="GE39" s="132"/>
      <c r="GF39" s="137"/>
      <c r="GG39" s="132"/>
      <c r="GH39" s="132"/>
      <c r="GI39" s="132"/>
      <c r="GJ39" s="133"/>
      <c r="GK39" s="132"/>
      <c r="GL39" s="133"/>
      <c r="GM39" s="133"/>
      <c r="GN39" s="132"/>
      <c r="GO39" s="132"/>
      <c r="GP39" s="132"/>
      <c r="GQ39" s="132"/>
      <c r="GR39" s="132"/>
      <c r="GS39" s="137"/>
      <c r="GT39" s="132"/>
      <c r="GU39" s="132"/>
      <c r="GV39" s="132"/>
      <c r="GW39" s="133"/>
      <c r="GX39" s="132"/>
      <c r="GY39" s="133"/>
      <c r="GZ39" s="133"/>
      <c r="HA39" s="132"/>
      <c r="HB39" s="132"/>
      <c r="HC39" s="132"/>
      <c r="HD39" s="132"/>
    </row>
    <row r="40" spans="1:212" ht="114.75" x14ac:dyDescent="0.2">
      <c r="A40" s="413">
        <v>6</v>
      </c>
      <c r="B40" s="414" t="s">
        <v>178</v>
      </c>
      <c r="C40" s="416" t="str">
        <f>VLOOKUP(B40,[4]FORMULAS!$A$30:$B$46,2,0)</f>
        <v>Programar, registrar y controlar los recursos financieros de la Entidad, mediante la aplicación de herramientas y procedimientos financieros que permitan garantizar la calidad, confiabilidad, razonabilidad y oportunidad de la gestión presupuestal, tesoral, pagos y contable  para el cumplimiento de los objetivos de la Entidad</v>
      </c>
      <c r="D40" s="416" t="str">
        <f>VLOOKUP(B40,[4]FORMULAS!$A$30:$C$46,3,0)</f>
        <v>Subdirector Financiero</v>
      </c>
      <c r="E40" s="414" t="s">
        <v>112</v>
      </c>
      <c r="F40" s="417" t="s">
        <v>438</v>
      </c>
      <c r="G40" s="417" t="s">
        <v>439</v>
      </c>
      <c r="H40" s="417" t="s">
        <v>440</v>
      </c>
      <c r="I40" s="414" t="s">
        <v>261</v>
      </c>
      <c r="J40" s="415">
        <v>700</v>
      </c>
      <c r="K40" s="324" t="str">
        <f>VLOOKUP(L40,'Tabla probabilidad'!$D$3:$E$8,2,0)</f>
        <v>Alta</v>
      </c>
      <c r="L40" s="418">
        <v>0.8</v>
      </c>
      <c r="M40" s="328" t="s">
        <v>89</v>
      </c>
      <c r="N40" s="329" t="str">
        <f>VLOOKUP(M40,'Tabla Impacto'!$D$3:$F$8,3,0)</f>
        <v>Menor</v>
      </c>
      <c r="O40" s="329">
        <f>VLOOKUP(M40,'Tabla Impacto'!$D$3:$F$8,2,0)</f>
        <v>0.4</v>
      </c>
      <c r="P40" s="329" t="str">
        <f>CONCATENATE(N40,K40)</f>
        <v>MenorAlta</v>
      </c>
      <c r="Q40" s="393" t="str">
        <f>VLOOKUP(P40,[4]FORMULAS!$K$17:$L$42,2,0)</f>
        <v>Moderado</v>
      </c>
      <c r="R40" s="156">
        <v>1</v>
      </c>
      <c r="S40" s="198" t="s">
        <v>711</v>
      </c>
      <c r="T40" s="202" t="str">
        <f t="shared" si="1"/>
        <v>Detectivo</v>
      </c>
      <c r="U40" s="203" t="s">
        <v>14</v>
      </c>
      <c r="V40" s="204">
        <f>+IF(U40='[4]Tabla Valoración controles'!$D$4,'[4]Tabla Valoración controles'!$F$4,IF('[4]208-PLA-Ft-78 Mapa Gestión'!U40='[4]Tabla Valoración controles'!$D$5,'[4]Tabla Valoración controles'!$F$5,IF(U40=[4]FORMULAS!$A$10,0,'[4]Tabla Valoración controles'!$F$6)))</f>
        <v>0.1</v>
      </c>
      <c r="W40" s="203" t="s">
        <v>8</v>
      </c>
      <c r="X40" s="205">
        <f>+IF(W40='[4]Tabla Valoración controles'!$D$7,'[4]Tabla Valoración controles'!$F$7,IF(U40=[4]FORMULAS!$A$10,0,'[4]Tabla Valoración controles'!$F$8))</f>
        <v>0.15</v>
      </c>
      <c r="Y40" s="203" t="s">
        <v>19</v>
      </c>
      <c r="Z40" s="204">
        <f>+IF(Y40='[4]Tabla Valoración controles'!$D$9,'[4]Tabla Valoración controles'!$F$9,'[4]Tabla Valoración controles'!$F$10)</f>
        <v>0</v>
      </c>
      <c r="AA40" s="203" t="s">
        <v>21</v>
      </c>
      <c r="AB40" s="204">
        <f>+IF(AA40='[4]Tabla Valoración controles'!$D$11,'[4]Tabla Valoración controles'!$F$11,'[4]Tabla Valoración controles'!$F$12)</f>
        <v>0</v>
      </c>
      <c r="AC40" s="203" t="s">
        <v>100</v>
      </c>
      <c r="AD40" s="204">
        <f>+IF(AC40='[4]Tabla Valoración controles'!$D$13,'[4]Tabla Valoración controles'!$F$13,'[4]Tabla Valoración controles'!$F$14)</f>
        <v>0</v>
      </c>
      <c r="AE40" s="100">
        <f t="shared" si="0"/>
        <v>0.25</v>
      </c>
      <c r="AF40" s="100">
        <f>+IF(T40=[4]FORMULAS!$A$8,'[4]208-PLA-Ft-78 Mapa Gestión'!AE40*'[4]208-PLA-Ft-78 Mapa Gestión'!L40:L45,'[4]208-PLA-Ft-78 Mapa Gestión'!AE40*'[4]208-PLA-Ft-78 Mapa Gestión'!O40:O45)</f>
        <v>0</v>
      </c>
      <c r="AG40" s="100">
        <f>+IF(T40=[4]FORMULAS!$A$8,'[4]208-PLA-Ft-78 Mapa Gestión'!L40:L45-'[4]208-PLA-Ft-78 Mapa Gestión'!AF40,0)</f>
        <v>0</v>
      </c>
      <c r="AH40" s="203" t="s">
        <v>351</v>
      </c>
      <c r="AI40" s="198">
        <f>+IF(AH40=[4]CONTROLES!$C$50,[4]CONTROLES!$D$50,[4]CONTROLES!$D$51)</f>
        <v>15</v>
      </c>
      <c r="AJ40" s="198" t="s">
        <v>357</v>
      </c>
      <c r="AK40" s="198">
        <f>+IF(AJ40=[4]CONTROLES!$C$52,[4]CONTROLES!$D$52,[4]CONTROLES!$D$53)</f>
        <v>15</v>
      </c>
      <c r="AL40" s="198" t="s">
        <v>360</v>
      </c>
      <c r="AM40" s="198">
        <f>+IF(AL40=[4]CONTROLES!$C$54,[4]CONTROLES!$D$54,[4]CONTROLES!$D$55)</f>
        <v>15</v>
      </c>
      <c r="AN40" s="198" t="s">
        <v>363</v>
      </c>
      <c r="AO40" s="198">
        <f>+IF(AN40=[4]CONTROLES!$C$56,[4]CONTROLES!$D$56,IF(AN40=[4]CONTROLES!$C$57,[4]CONTROLES!$D$57,[4]CONTROLES!$D$58))</f>
        <v>15</v>
      </c>
      <c r="AP40" s="198" t="s">
        <v>367</v>
      </c>
      <c r="AQ40" s="198">
        <f>+IF(AP40=[4]CONTROLES!$C$59,[4]CONTROLES!$D$59,[4]CONTROLES!$D$60)</f>
        <v>15</v>
      </c>
      <c r="AR40" s="198" t="s">
        <v>370</v>
      </c>
      <c r="AS40" s="198">
        <f>+IF(AR40=[4]CONTROLES!$C$61,[4]CONTROLES!$D$61,[4]CONTROLES!$D$62)</f>
        <v>15</v>
      </c>
      <c r="AT40" s="198" t="s">
        <v>373</v>
      </c>
      <c r="AU40" s="198">
        <f>+IF(AT40=[4]CONTROLES!$C$63,[4]CONTROLES!$D$63,IF(AT40=[4]CONTROLES!$C$64,[4]CONTROLES!$D$64,[4]CONTROLES!$D$65))</f>
        <v>10</v>
      </c>
      <c r="AV40" s="198">
        <f>+AI40+AK40+AM40+AO40+AQ40+AS40+AU40</f>
        <v>100</v>
      </c>
      <c r="AW40" s="198" t="str">
        <f>IF(ISERROR(AV40)=TRUE,"",IF(AND(AV40&lt;=85),"Débil",IF(AND(AV40&gt;=85.01,AV40&lt;=95),"Moderado",IF(AND(AV40&gt;=95.1,AV40&lt;=100),"Fuerte",""))))</f>
        <v>Fuerte</v>
      </c>
      <c r="AX40" s="302">
        <f>+AG45</f>
        <v>0</v>
      </c>
      <c r="AY40" s="302" t="s">
        <v>98</v>
      </c>
      <c r="AZ40" s="302" t="s">
        <v>77</v>
      </c>
      <c r="BA40" s="302">
        <f>+IF(T40=[4]FORMULAS!B39,'[4]208-PLA-Ft-78 Mapa Gestión'!AG45,'[4]208-PLA-Ft-78 Mapa Gestión'!O40:O45)</f>
        <v>0</v>
      </c>
      <c r="BB40" s="301" t="str">
        <f>CONCATENATE(AZ40,AY40)</f>
        <v>MenorMedia</v>
      </c>
      <c r="BC40" s="314" t="str">
        <f>VLOOKUP(BB40,[4]FORMULAS!$K$17:$L$42,2,0)</f>
        <v>Moderado</v>
      </c>
      <c r="BD40" s="344" t="s">
        <v>164</v>
      </c>
      <c r="BE40" s="130" t="s">
        <v>441</v>
      </c>
      <c r="BF40" s="184" t="s">
        <v>442</v>
      </c>
      <c r="BG40" s="184" t="s">
        <v>322</v>
      </c>
      <c r="BH40" s="223">
        <v>45292</v>
      </c>
      <c r="BI40" s="223">
        <v>45657</v>
      </c>
      <c r="BJ40" s="184" t="s">
        <v>443</v>
      </c>
      <c r="BK40" s="184" t="s">
        <v>444</v>
      </c>
      <c r="BL40" s="135" t="s">
        <v>236</v>
      </c>
      <c r="BM40" s="344" t="s">
        <v>709</v>
      </c>
      <c r="BN40" s="131"/>
      <c r="BO40" s="130"/>
      <c r="BP40" s="135"/>
      <c r="BQ40" s="135"/>
      <c r="BR40" s="135"/>
      <c r="BS40" s="135"/>
      <c r="BT40" s="135"/>
      <c r="BU40" s="135"/>
      <c r="BV40" s="135"/>
      <c r="BW40" s="129"/>
      <c r="BX40" s="135"/>
      <c r="BY40" s="135"/>
      <c r="BZ40" s="135"/>
      <c r="CA40" s="135"/>
      <c r="CB40" s="135"/>
      <c r="CC40" s="135"/>
      <c r="CD40" s="135"/>
      <c r="CE40" s="135"/>
      <c r="CF40" s="129"/>
      <c r="CG40" s="135"/>
      <c r="CH40" s="135"/>
      <c r="CI40" s="135"/>
      <c r="CJ40" s="135"/>
      <c r="CK40" s="135"/>
      <c r="CL40" s="135"/>
      <c r="CM40" s="135"/>
      <c r="CN40" s="135"/>
      <c r="CO40" s="129"/>
      <c r="CP40" s="135"/>
      <c r="CQ40" s="135"/>
      <c r="CR40" s="135"/>
      <c r="CS40" s="135"/>
      <c r="CT40" s="135"/>
      <c r="CU40" s="135"/>
      <c r="CV40" s="135"/>
      <c r="CW40" s="135"/>
      <c r="CX40" s="129"/>
      <c r="CY40" s="135"/>
      <c r="CZ40" s="135"/>
      <c r="DA40" s="135"/>
      <c r="DB40" s="135"/>
      <c r="DC40" s="135"/>
      <c r="DD40" s="135"/>
      <c r="DE40" s="135"/>
      <c r="DF40" s="135"/>
      <c r="DG40" s="129"/>
      <c r="DH40" s="135"/>
      <c r="DI40" s="135"/>
      <c r="DJ40" s="135"/>
      <c r="DK40" s="135"/>
      <c r="DL40" s="135"/>
      <c r="DM40" s="135"/>
      <c r="DN40" s="135"/>
      <c r="DO40" s="135"/>
      <c r="DP40" s="129"/>
      <c r="DQ40" s="135"/>
      <c r="DR40" s="135"/>
      <c r="DS40" s="135"/>
      <c r="DT40" s="135"/>
      <c r="DU40" s="135"/>
      <c r="DV40" s="135"/>
      <c r="DW40" s="135"/>
      <c r="DX40" s="135"/>
      <c r="DY40" s="129"/>
      <c r="DZ40" s="135"/>
      <c r="EA40" s="135"/>
      <c r="EB40" s="135"/>
      <c r="EC40" s="135"/>
      <c r="ED40" s="135"/>
      <c r="EE40" s="135"/>
      <c r="EF40" s="135"/>
      <c r="EG40" s="135"/>
      <c r="EH40" s="129"/>
      <c r="EI40" s="135"/>
      <c r="EJ40" s="135"/>
      <c r="EK40" s="135"/>
      <c r="EL40" s="135"/>
      <c r="EM40" s="135"/>
      <c r="EN40" s="135"/>
      <c r="EO40" s="135"/>
      <c r="EP40" s="135"/>
      <c r="EQ40" s="129"/>
      <c r="ER40" s="135"/>
      <c r="ES40" s="135"/>
      <c r="ET40" s="135"/>
      <c r="EU40" s="135"/>
      <c r="EV40" s="135"/>
      <c r="EW40" s="135"/>
      <c r="EX40" s="135"/>
      <c r="EY40" s="135"/>
      <c r="EZ40" s="129"/>
      <c r="FA40" s="135"/>
      <c r="FB40" s="135"/>
      <c r="FC40" s="135"/>
      <c r="FD40" s="135"/>
      <c r="FE40" s="135"/>
      <c r="FF40" s="135"/>
      <c r="FG40" s="135"/>
      <c r="FH40" s="135"/>
      <c r="FI40" s="129"/>
      <c r="FJ40" s="135"/>
      <c r="FK40" s="135"/>
      <c r="FL40" s="135"/>
      <c r="FM40" s="135"/>
      <c r="FN40" s="135"/>
      <c r="FO40" s="135"/>
      <c r="FP40" s="135"/>
      <c r="FQ40" s="135"/>
      <c r="FR40" s="135"/>
      <c r="FS40" s="129"/>
      <c r="FT40" s="132"/>
      <c r="FU40" s="132"/>
      <c r="FV40" s="132"/>
      <c r="FW40" s="133"/>
      <c r="FX40" s="132"/>
      <c r="FY40" s="135"/>
      <c r="FZ40" s="135"/>
      <c r="GA40" s="132"/>
      <c r="GB40" s="132"/>
      <c r="GC40" s="132"/>
      <c r="GD40" s="132"/>
      <c r="GE40" s="132"/>
      <c r="GF40" s="129"/>
      <c r="GG40" s="132"/>
      <c r="GH40" s="132"/>
      <c r="GI40" s="132"/>
      <c r="GJ40" s="133"/>
      <c r="GK40" s="132"/>
      <c r="GL40" s="135"/>
      <c r="GM40" s="135"/>
      <c r="GN40" s="132"/>
      <c r="GO40" s="132"/>
      <c r="GP40" s="132"/>
      <c r="GQ40" s="132"/>
      <c r="GR40" s="132"/>
      <c r="GS40" s="129"/>
      <c r="GT40" s="132"/>
      <c r="GU40" s="132"/>
      <c r="GV40" s="132"/>
      <c r="GW40" s="133"/>
      <c r="GX40" s="132"/>
      <c r="GY40" s="135"/>
      <c r="GZ40" s="135"/>
      <c r="HA40" s="132"/>
      <c r="HB40" s="132"/>
      <c r="HC40" s="132"/>
      <c r="HD40" s="132"/>
    </row>
    <row r="41" spans="1:212" ht="17.25" customHeight="1" x14ac:dyDescent="0.2">
      <c r="A41" s="413"/>
      <c r="B41" s="414"/>
      <c r="C41" s="416"/>
      <c r="D41" s="416"/>
      <c r="E41" s="414"/>
      <c r="F41" s="417"/>
      <c r="G41" s="417"/>
      <c r="H41" s="417"/>
      <c r="I41" s="414"/>
      <c r="J41" s="415"/>
      <c r="K41" s="324"/>
      <c r="L41" s="418"/>
      <c r="M41" s="328"/>
      <c r="N41" s="329"/>
      <c r="O41" s="329"/>
      <c r="P41" s="329"/>
      <c r="Q41" s="393"/>
      <c r="R41" s="202"/>
      <c r="S41" s="198"/>
      <c r="T41" s="202" t="str">
        <f t="shared" si="1"/>
        <v>Tipo Control</v>
      </c>
      <c r="U41" s="203" t="s">
        <v>158</v>
      </c>
      <c r="V41" s="204">
        <f>+IF(U41='[4]Tabla Valoración controles'!$D$4,'[4]Tabla Valoración controles'!$F$4,IF('[4]208-PLA-Ft-78 Mapa Gestión'!U41='[4]Tabla Valoración controles'!$D$5,'[4]Tabla Valoración controles'!$F$5,IF(U41=[4]FORMULAS!$A$10,0,'[4]Tabla Valoración controles'!$F$6)))</f>
        <v>0</v>
      </c>
      <c r="W41" s="203"/>
      <c r="X41" s="205">
        <f>+IF(W41='[4]Tabla Valoración controles'!$D$7,'[4]Tabla Valoración controles'!$F$7,IF(U41=[4]FORMULAS!$A$10,0,'[4]Tabla Valoración controles'!$F$8))</f>
        <v>0</v>
      </c>
      <c r="Y41" s="203"/>
      <c r="Z41" s="204">
        <f>+IF(Y41='[4]Tabla Valoración controles'!$D$9,'[4]Tabla Valoración controles'!$F$9,'[4]Tabla Valoración controles'!$F$10)</f>
        <v>0</v>
      </c>
      <c r="AA41" s="203"/>
      <c r="AB41" s="204">
        <f>+IF(AA41='[4]Tabla Valoración controles'!$D$9,'[4]Tabla Valoración controles'!$F$9,IF(W41=[4]FORMULAS!$A$10,0,'[4]Tabla Valoración controles'!$F$10))</f>
        <v>0</v>
      </c>
      <c r="AC41" s="203"/>
      <c r="AD41" s="204">
        <f>+IF(AC41='[4]Tabla Valoración controles'!$D$13,'[4]Tabla Valoración controles'!$F$13,'[4]Tabla Valoración controles'!$F$14)</f>
        <v>0</v>
      </c>
      <c r="AE41" s="100">
        <f t="shared" si="0"/>
        <v>0</v>
      </c>
      <c r="AF41" s="100">
        <f>+AE41*AG40</f>
        <v>0</v>
      </c>
      <c r="AG41" s="100">
        <f>+AG40-AF41</f>
        <v>0</v>
      </c>
      <c r="AH41" s="203"/>
      <c r="AI41" s="198">
        <f>+IF(AH41=[4]CONTROLES!$C$50,[4]CONTROLES!$D$50,[4]CONTROLES!$D$51)</f>
        <v>0</v>
      </c>
      <c r="AJ41" s="198"/>
      <c r="AK41" s="198">
        <f>+IF(AJ41=[4]CONTROLES!$C$52,[4]CONTROLES!$D$52,[4]CONTROLES!$D$53)</f>
        <v>0</v>
      </c>
      <c r="AL41" s="198"/>
      <c r="AM41" s="198">
        <f>+IF(AL41=[4]CONTROLES!$C$54,[4]CONTROLES!$D$54,[4]CONTROLES!$D$55)</f>
        <v>0</v>
      </c>
      <c r="AN41" s="198"/>
      <c r="AO41" s="198">
        <f>+IF(AN41=[4]CONTROLES!$C$56,[4]CONTROLES!$D$56,IF(AN41=[4]CONTROLES!$C$57,[4]CONTROLES!$D$57,[4]CONTROLES!$D$58))</f>
        <v>0</v>
      </c>
      <c r="AP41" s="198"/>
      <c r="AQ41" s="198">
        <f>+IF(AP41=[4]CONTROLES!$C$59,[4]CONTROLES!$D$59,[4]CONTROLES!$D$60)</f>
        <v>0</v>
      </c>
      <c r="AR41" s="198"/>
      <c r="AS41" s="198">
        <f>+IF(AR41=[4]CONTROLES!$C$61,[4]CONTROLES!$D$61,[4]CONTROLES!$D$62)</f>
        <v>0</v>
      </c>
      <c r="AT41" s="198"/>
      <c r="AU41" s="198">
        <f>+IF(AT41=[4]CONTROLES!$C$63,[4]CONTROLES!$D$63,IF(AT41=[4]CONTROLES!$C$64,[4]CONTROLES!$D$64,[4]CONTROLES!$D$65))</f>
        <v>0</v>
      </c>
      <c r="AV41" s="198">
        <f t="shared" ref="AV41:AV69" si="22">+AI41+AK41+AM41+AO41+AQ41+AS41+AU41</f>
        <v>0</v>
      </c>
      <c r="AW41" s="198" t="str">
        <f t="shared" ref="AW41:AW69" si="23">IF(ISERROR(AV41)=TRUE,"",IF(AND(AV41&lt;=85),"Débil",IF(AND(AV41&gt;=85.01,AV41&lt;=95),"Moderado",IF(AND(AV41&gt;=95.1,AV41&lt;=100),"Fuerte",""))))</f>
        <v>Débil</v>
      </c>
      <c r="AX41" s="303"/>
      <c r="AY41" s="303"/>
      <c r="AZ41" s="303"/>
      <c r="BA41" s="303"/>
      <c r="BB41" s="301"/>
      <c r="BC41" s="314"/>
      <c r="BD41" s="344"/>
      <c r="BE41" s="130"/>
      <c r="BF41" s="184"/>
      <c r="BG41" s="184"/>
      <c r="BH41" s="223"/>
      <c r="BI41" s="223"/>
      <c r="BJ41" s="184"/>
      <c r="BK41" s="184"/>
      <c r="BL41" s="131"/>
      <c r="BM41" s="344"/>
      <c r="BN41" s="131"/>
      <c r="BO41" s="130"/>
      <c r="BP41" s="135"/>
      <c r="BQ41" s="135"/>
      <c r="BR41" s="135"/>
      <c r="BS41" s="135"/>
      <c r="BT41" s="135"/>
      <c r="BU41" s="135"/>
      <c r="BV41" s="135"/>
      <c r="BW41" s="129"/>
      <c r="BX41" s="135"/>
      <c r="BY41" s="135"/>
      <c r="BZ41" s="135"/>
      <c r="CA41" s="135"/>
      <c r="CB41" s="135"/>
      <c r="CC41" s="135"/>
      <c r="CD41" s="135"/>
      <c r="CE41" s="135"/>
      <c r="CF41" s="129"/>
      <c r="CG41" s="135"/>
      <c r="CH41" s="135"/>
      <c r="CI41" s="135"/>
      <c r="CJ41" s="135"/>
      <c r="CK41" s="135"/>
      <c r="CL41" s="135"/>
      <c r="CM41" s="135"/>
      <c r="CN41" s="135"/>
      <c r="CO41" s="129"/>
      <c r="CP41" s="135"/>
      <c r="CQ41" s="135"/>
      <c r="CR41" s="135"/>
      <c r="CS41" s="135"/>
      <c r="CT41" s="135"/>
      <c r="CU41" s="135"/>
      <c r="CV41" s="135"/>
      <c r="CW41" s="135"/>
      <c r="CX41" s="129"/>
      <c r="CY41" s="135"/>
      <c r="CZ41" s="135"/>
      <c r="DA41" s="135"/>
      <c r="DB41" s="135"/>
      <c r="DC41" s="135"/>
      <c r="DD41" s="135"/>
      <c r="DE41" s="135"/>
      <c r="DF41" s="135"/>
      <c r="DG41" s="129"/>
      <c r="DH41" s="135"/>
      <c r="DI41" s="135"/>
      <c r="DJ41" s="135"/>
      <c r="DK41" s="135"/>
      <c r="DL41" s="135"/>
      <c r="DM41" s="135"/>
      <c r="DN41" s="135"/>
      <c r="DO41" s="135"/>
      <c r="DP41" s="129"/>
      <c r="DQ41" s="135"/>
      <c r="DR41" s="135"/>
      <c r="DS41" s="135"/>
      <c r="DT41" s="135"/>
      <c r="DU41" s="135"/>
      <c r="DV41" s="135"/>
      <c r="DW41" s="135"/>
      <c r="DX41" s="135"/>
      <c r="DY41" s="129"/>
      <c r="DZ41" s="135"/>
      <c r="EA41" s="135"/>
      <c r="EB41" s="135"/>
      <c r="EC41" s="135"/>
      <c r="ED41" s="135"/>
      <c r="EE41" s="135"/>
      <c r="EF41" s="135"/>
      <c r="EG41" s="135"/>
      <c r="EH41" s="129"/>
      <c r="EI41" s="135"/>
      <c r="EJ41" s="135"/>
      <c r="EK41" s="135"/>
      <c r="EL41" s="135"/>
      <c r="EM41" s="135"/>
      <c r="EN41" s="135"/>
      <c r="EO41" s="135"/>
      <c r="EP41" s="135"/>
      <c r="EQ41" s="129"/>
      <c r="ER41" s="135"/>
      <c r="ES41" s="135"/>
      <c r="ET41" s="135"/>
      <c r="EU41" s="135"/>
      <c r="EV41" s="135"/>
      <c r="EW41" s="135"/>
      <c r="EX41" s="135"/>
      <c r="EY41" s="135"/>
      <c r="EZ41" s="129"/>
      <c r="FA41" s="135"/>
      <c r="FB41" s="135"/>
      <c r="FC41" s="135"/>
      <c r="FD41" s="135"/>
      <c r="FE41" s="135"/>
      <c r="FF41" s="135"/>
      <c r="FG41" s="135"/>
      <c r="FH41" s="135"/>
      <c r="FI41" s="129"/>
      <c r="FJ41" s="135"/>
      <c r="FK41" s="135"/>
      <c r="FL41" s="135"/>
      <c r="FM41" s="135"/>
      <c r="FN41" s="135"/>
      <c r="FO41" s="135"/>
      <c r="FP41" s="135"/>
      <c r="FQ41" s="135"/>
      <c r="FR41" s="135"/>
      <c r="FS41" s="129"/>
      <c r="FT41" s="132"/>
      <c r="FU41" s="132"/>
      <c r="FV41" s="132"/>
      <c r="FW41" s="133"/>
      <c r="FX41" s="132"/>
      <c r="FY41" s="135"/>
      <c r="FZ41" s="135"/>
      <c r="GA41" s="132"/>
      <c r="GB41" s="132"/>
      <c r="GC41" s="132"/>
      <c r="GD41" s="132"/>
      <c r="GE41" s="132"/>
      <c r="GF41" s="129"/>
      <c r="GG41" s="132"/>
      <c r="GH41" s="132"/>
      <c r="GI41" s="132"/>
      <c r="GJ41" s="133"/>
      <c r="GK41" s="132"/>
      <c r="GL41" s="135"/>
      <c r="GM41" s="135"/>
      <c r="GN41" s="132"/>
      <c r="GO41" s="132"/>
      <c r="GP41" s="132"/>
      <c r="GQ41" s="132"/>
      <c r="GR41" s="132"/>
      <c r="GS41" s="129"/>
      <c r="GT41" s="132"/>
      <c r="GU41" s="132"/>
      <c r="GV41" s="132"/>
      <c r="GW41" s="133"/>
      <c r="GX41" s="132"/>
      <c r="GY41" s="135"/>
      <c r="GZ41" s="135"/>
      <c r="HA41" s="132"/>
      <c r="HB41" s="132"/>
      <c r="HC41" s="132"/>
      <c r="HD41" s="132"/>
    </row>
    <row r="42" spans="1:212" ht="17.25" customHeight="1" x14ac:dyDescent="0.2">
      <c r="A42" s="413"/>
      <c r="B42" s="414"/>
      <c r="C42" s="416"/>
      <c r="D42" s="416"/>
      <c r="E42" s="414"/>
      <c r="F42" s="417"/>
      <c r="G42" s="417"/>
      <c r="H42" s="417"/>
      <c r="I42" s="414"/>
      <c r="J42" s="415"/>
      <c r="K42" s="324"/>
      <c r="L42" s="418"/>
      <c r="M42" s="328"/>
      <c r="N42" s="329"/>
      <c r="O42" s="329"/>
      <c r="P42" s="329"/>
      <c r="Q42" s="393"/>
      <c r="R42" s="202"/>
      <c r="S42" s="207"/>
      <c r="T42" s="202" t="str">
        <f t="shared" si="1"/>
        <v>Tipo Control</v>
      </c>
      <c r="U42" s="203" t="s">
        <v>158</v>
      </c>
      <c r="V42" s="204">
        <f>+IF(U42='[4]Tabla Valoración controles'!$D$4,'[4]Tabla Valoración controles'!$F$4,IF('[4]208-PLA-Ft-78 Mapa Gestión'!U42='[4]Tabla Valoración controles'!$D$5,'[4]Tabla Valoración controles'!$F$5,IF(U42=[4]FORMULAS!$A$10,0,'[4]Tabla Valoración controles'!$F$6)))</f>
        <v>0</v>
      </c>
      <c r="W42" s="203"/>
      <c r="X42" s="205">
        <f>+IF(W42='[4]Tabla Valoración controles'!$D$7,'[4]Tabla Valoración controles'!$F$7,IF(U42=[4]FORMULAS!$A$10,0,'[4]Tabla Valoración controles'!$F$8))</f>
        <v>0</v>
      </c>
      <c r="Y42" s="203"/>
      <c r="Z42" s="204">
        <f>+IF(Y42='[4]Tabla Valoración controles'!$D$9,'[4]Tabla Valoración controles'!$F$9,IF(U42=[4]FORMULAS!$A$10,0,'[4]Tabla Valoración controles'!$F$10))</f>
        <v>0</v>
      </c>
      <c r="AA42" s="203"/>
      <c r="AB42" s="204">
        <f>+IF(AA42='[4]Tabla Valoración controles'!$D$9,'[4]Tabla Valoración controles'!$F$9,IF(W42=[4]FORMULAS!$A$10,0,'[4]Tabla Valoración controles'!$F$10))</f>
        <v>0</v>
      </c>
      <c r="AC42" s="203"/>
      <c r="AD42" s="204">
        <f>+IF(AC42='[4]Tabla Valoración controles'!$D$13,'[4]Tabla Valoración controles'!$F$13,'[4]Tabla Valoración controles'!$F$14)</f>
        <v>0</v>
      </c>
      <c r="AE42" s="100">
        <f t="shared" si="0"/>
        <v>0</v>
      </c>
      <c r="AF42" s="100">
        <f>+AF41*AE42</f>
        <v>0</v>
      </c>
      <c r="AG42" s="100">
        <f>+AG41-AF42</f>
        <v>0</v>
      </c>
      <c r="AH42" s="203"/>
      <c r="AI42" s="198">
        <f>+IF(AH42=[4]CONTROLES!$C$50,[4]CONTROLES!$D$50,[4]CONTROLES!$D$51)</f>
        <v>0</v>
      </c>
      <c r="AJ42" s="198"/>
      <c r="AK42" s="198">
        <f>+IF(AJ42=[4]CONTROLES!$C$52,[4]CONTROLES!$D$52,[4]CONTROLES!$D$53)</f>
        <v>0</v>
      </c>
      <c r="AL42" s="198"/>
      <c r="AM42" s="198">
        <f>+IF(AL42=[4]CONTROLES!$C$54,[4]CONTROLES!$D$54,[4]CONTROLES!$D$55)</f>
        <v>0</v>
      </c>
      <c r="AN42" s="198"/>
      <c r="AO42" s="198">
        <f>+IF(AN42=[4]CONTROLES!$C$56,[4]CONTROLES!$D$56,IF(AN42=[4]CONTROLES!$C$57,[4]CONTROLES!$D$57,[4]CONTROLES!$D$58))</f>
        <v>0</v>
      </c>
      <c r="AP42" s="198"/>
      <c r="AQ42" s="198">
        <f>+IF(AP42=[4]CONTROLES!$C$59,[4]CONTROLES!$D$59,[4]CONTROLES!$D$60)</f>
        <v>0</v>
      </c>
      <c r="AR42" s="198"/>
      <c r="AS42" s="198">
        <f>+IF(AR42=[4]CONTROLES!$C$61,[4]CONTROLES!$D$61,[4]CONTROLES!$D$62)</f>
        <v>0</v>
      </c>
      <c r="AT42" s="198"/>
      <c r="AU42" s="198">
        <f>+IF(AT42=[4]CONTROLES!$C$63,[4]CONTROLES!$D$63,IF(AT42=[4]CONTROLES!$C$64,[4]CONTROLES!$D$64,[4]CONTROLES!$D$65))</f>
        <v>0</v>
      </c>
      <c r="AV42" s="198">
        <f t="shared" si="22"/>
        <v>0</v>
      </c>
      <c r="AW42" s="198" t="str">
        <f t="shared" si="23"/>
        <v>Débil</v>
      </c>
      <c r="AX42" s="303"/>
      <c r="AY42" s="303"/>
      <c r="AZ42" s="303"/>
      <c r="BA42" s="303"/>
      <c r="BB42" s="301"/>
      <c r="BC42" s="314"/>
      <c r="BD42" s="344"/>
      <c r="BE42" s="130"/>
      <c r="BF42" s="184"/>
      <c r="BG42" s="184"/>
      <c r="BH42" s="223"/>
      <c r="BI42" s="223"/>
      <c r="BJ42" s="184"/>
      <c r="BK42" s="184"/>
      <c r="BL42" s="131"/>
      <c r="BM42" s="344"/>
      <c r="BN42" s="131"/>
      <c r="BO42" s="130"/>
      <c r="BP42" s="135"/>
      <c r="BQ42" s="135"/>
      <c r="BR42" s="135"/>
      <c r="BS42" s="135"/>
      <c r="BT42" s="135"/>
      <c r="BU42" s="135"/>
      <c r="BV42" s="135"/>
      <c r="BW42" s="129"/>
      <c r="BX42" s="135"/>
      <c r="BY42" s="135"/>
      <c r="BZ42" s="135"/>
      <c r="CA42" s="135"/>
      <c r="CB42" s="135"/>
      <c r="CC42" s="135"/>
      <c r="CD42" s="135"/>
      <c r="CE42" s="135"/>
      <c r="CF42" s="129"/>
      <c r="CG42" s="135"/>
      <c r="CH42" s="135"/>
      <c r="CI42" s="135"/>
      <c r="CJ42" s="135"/>
      <c r="CK42" s="135"/>
      <c r="CL42" s="135"/>
      <c r="CM42" s="135"/>
      <c r="CN42" s="135"/>
      <c r="CO42" s="129"/>
      <c r="CP42" s="135"/>
      <c r="CQ42" s="135"/>
      <c r="CR42" s="135"/>
      <c r="CS42" s="135"/>
      <c r="CT42" s="135"/>
      <c r="CU42" s="135"/>
      <c r="CV42" s="135"/>
      <c r="CW42" s="135"/>
      <c r="CX42" s="129"/>
      <c r="CY42" s="135"/>
      <c r="CZ42" s="135"/>
      <c r="DA42" s="135"/>
      <c r="DB42" s="135"/>
      <c r="DC42" s="135"/>
      <c r="DD42" s="135"/>
      <c r="DE42" s="135"/>
      <c r="DF42" s="135"/>
      <c r="DG42" s="129"/>
      <c r="DH42" s="135"/>
      <c r="DI42" s="135"/>
      <c r="DJ42" s="135"/>
      <c r="DK42" s="135"/>
      <c r="DL42" s="135"/>
      <c r="DM42" s="135"/>
      <c r="DN42" s="135"/>
      <c r="DO42" s="135"/>
      <c r="DP42" s="129"/>
      <c r="DQ42" s="135"/>
      <c r="DR42" s="135"/>
      <c r="DS42" s="135"/>
      <c r="DT42" s="135"/>
      <c r="DU42" s="135"/>
      <c r="DV42" s="135"/>
      <c r="DW42" s="135"/>
      <c r="DX42" s="135"/>
      <c r="DY42" s="129"/>
      <c r="DZ42" s="135"/>
      <c r="EA42" s="135"/>
      <c r="EB42" s="135"/>
      <c r="EC42" s="135"/>
      <c r="ED42" s="135"/>
      <c r="EE42" s="135"/>
      <c r="EF42" s="135"/>
      <c r="EG42" s="135"/>
      <c r="EH42" s="129"/>
      <c r="EI42" s="135"/>
      <c r="EJ42" s="135"/>
      <c r="EK42" s="135"/>
      <c r="EL42" s="135"/>
      <c r="EM42" s="135"/>
      <c r="EN42" s="135"/>
      <c r="EO42" s="135"/>
      <c r="EP42" s="135"/>
      <c r="EQ42" s="129"/>
      <c r="ER42" s="135"/>
      <c r="ES42" s="135"/>
      <c r="ET42" s="135"/>
      <c r="EU42" s="135"/>
      <c r="EV42" s="135"/>
      <c r="EW42" s="135"/>
      <c r="EX42" s="135"/>
      <c r="EY42" s="135"/>
      <c r="EZ42" s="129"/>
      <c r="FA42" s="135"/>
      <c r="FB42" s="135"/>
      <c r="FC42" s="135"/>
      <c r="FD42" s="135"/>
      <c r="FE42" s="135"/>
      <c r="FF42" s="135"/>
      <c r="FG42" s="135"/>
      <c r="FH42" s="135"/>
      <c r="FI42" s="129"/>
      <c r="FJ42" s="135"/>
      <c r="FK42" s="135"/>
      <c r="FL42" s="135"/>
      <c r="FM42" s="135"/>
      <c r="FN42" s="135"/>
      <c r="FO42" s="135"/>
      <c r="FP42" s="135"/>
      <c r="FQ42" s="135"/>
      <c r="FR42" s="135"/>
      <c r="FS42" s="129"/>
      <c r="FT42" s="132"/>
      <c r="FU42" s="132"/>
      <c r="FV42" s="132"/>
      <c r="FW42" s="133"/>
      <c r="FX42" s="132"/>
      <c r="FY42" s="135"/>
      <c r="FZ42" s="135"/>
      <c r="GA42" s="132"/>
      <c r="GB42" s="132"/>
      <c r="GC42" s="132"/>
      <c r="GD42" s="132"/>
      <c r="GE42" s="132"/>
      <c r="GF42" s="129"/>
      <c r="GG42" s="132"/>
      <c r="GH42" s="132"/>
      <c r="GI42" s="132"/>
      <c r="GJ42" s="133"/>
      <c r="GK42" s="132"/>
      <c r="GL42" s="135"/>
      <c r="GM42" s="135"/>
      <c r="GN42" s="132"/>
      <c r="GO42" s="132"/>
      <c r="GP42" s="132"/>
      <c r="GQ42" s="132"/>
      <c r="GR42" s="132"/>
      <c r="GS42" s="129"/>
      <c r="GT42" s="132"/>
      <c r="GU42" s="132"/>
      <c r="GV42" s="132"/>
      <c r="GW42" s="133"/>
      <c r="GX42" s="132"/>
      <c r="GY42" s="135"/>
      <c r="GZ42" s="135"/>
      <c r="HA42" s="132"/>
      <c r="HB42" s="132"/>
      <c r="HC42" s="132"/>
      <c r="HD42" s="132"/>
    </row>
    <row r="43" spans="1:212" ht="17.25" customHeight="1" x14ac:dyDescent="0.2">
      <c r="A43" s="413"/>
      <c r="B43" s="414"/>
      <c r="C43" s="416"/>
      <c r="D43" s="416"/>
      <c r="E43" s="414"/>
      <c r="F43" s="417"/>
      <c r="G43" s="417"/>
      <c r="H43" s="417"/>
      <c r="I43" s="414"/>
      <c r="J43" s="415"/>
      <c r="K43" s="324"/>
      <c r="L43" s="418"/>
      <c r="M43" s="328"/>
      <c r="N43" s="329"/>
      <c r="O43" s="329"/>
      <c r="P43" s="329"/>
      <c r="Q43" s="393"/>
      <c r="R43" s="202"/>
      <c r="S43" s="198"/>
      <c r="T43" s="202" t="str">
        <f t="shared" si="1"/>
        <v>Tipo Control</v>
      </c>
      <c r="U43" s="203" t="s">
        <v>158</v>
      </c>
      <c r="V43" s="204">
        <f>+IF(U43='[4]Tabla Valoración controles'!$D$4,'[4]Tabla Valoración controles'!$F$4,IF('[4]208-PLA-Ft-78 Mapa Gestión'!U43='[4]Tabla Valoración controles'!$D$5,'[4]Tabla Valoración controles'!$F$5,IF(U43=[4]FORMULAS!$A$10,0,'[4]Tabla Valoración controles'!$F$6)))</f>
        <v>0</v>
      </c>
      <c r="W43" s="203"/>
      <c r="X43" s="205">
        <f>+IF(W43='[4]Tabla Valoración controles'!$D$7,'[4]Tabla Valoración controles'!$F$7,IF(U43=[4]FORMULAS!$A$10,0,'[4]Tabla Valoración controles'!$F$8))</f>
        <v>0</v>
      </c>
      <c r="Y43" s="203"/>
      <c r="Z43" s="204">
        <f>+IF(Y43='[4]Tabla Valoración controles'!$D$9,'[4]Tabla Valoración controles'!$F$9,IF(U43=[4]FORMULAS!$A$10,0,'[4]Tabla Valoración controles'!$F$10))</f>
        <v>0</v>
      </c>
      <c r="AA43" s="203"/>
      <c r="AB43" s="204">
        <f>+IF(AA43='[4]Tabla Valoración controles'!$D$9,'[4]Tabla Valoración controles'!$F$9,IF(W43=[4]FORMULAS!$A$10,0,'[4]Tabla Valoración controles'!$F$10))</f>
        <v>0</v>
      </c>
      <c r="AC43" s="203"/>
      <c r="AD43" s="204">
        <f>+IF(AC43='[4]Tabla Valoración controles'!$D$13,'[4]Tabla Valoración controles'!$F$13,'[4]Tabla Valoración controles'!$F$14)</f>
        <v>0</v>
      </c>
      <c r="AE43" s="100">
        <f t="shared" si="0"/>
        <v>0</v>
      </c>
      <c r="AF43" s="100">
        <f>+AF42*AE43</f>
        <v>0</v>
      </c>
      <c r="AG43" s="100">
        <f>+AG42-AF43</f>
        <v>0</v>
      </c>
      <c r="AH43" s="203"/>
      <c r="AI43" s="198">
        <f>+IF(AH43=[4]CONTROLES!$C$50,[4]CONTROLES!$D$50,[4]CONTROLES!$D$51)</f>
        <v>0</v>
      </c>
      <c r="AJ43" s="198"/>
      <c r="AK43" s="198">
        <f>+IF(AJ43=[4]CONTROLES!$C$52,[4]CONTROLES!$D$52,[4]CONTROLES!$D$53)</f>
        <v>0</v>
      </c>
      <c r="AL43" s="198"/>
      <c r="AM43" s="198">
        <f>+IF(AL43=[4]CONTROLES!$C$54,[4]CONTROLES!$D$54,[4]CONTROLES!$D$55)</f>
        <v>0</v>
      </c>
      <c r="AN43" s="198"/>
      <c r="AO43" s="198">
        <f>+IF(AN43=[4]CONTROLES!$C$56,[4]CONTROLES!$D$56,IF(AN43=[4]CONTROLES!$C$57,[4]CONTROLES!$D$57,[4]CONTROLES!$D$58))</f>
        <v>0</v>
      </c>
      <c r="AP43" s="198"/>
      <c r="AQ43" s="198">
        <f>+IF(AP43=[4]CONTROLES!$C$59,[4]CONTROLES!$D$59,[4]CONTROLES!$D$60)</f>
        <v>0</v>
      </c>
      <c r="AR43" s="198"/>
      <c r="AS43" s="198">
        <f>+IF(AR43=[4]CONTROLES!$C$61,[4]CONTROLES!$D$61,[4]CONTROLES!$D$62)</f>
        <v>0</v>
      </c>
      <c r="AT43" s="198"/>
      <c r="AU43" s="198">
        <f>+IF(AT43=[4]CONTROLES!$C$63,[4]CONTROLES!$D$63,IF(AT43=[4]CONTROLES!$C$64,[4]CONTROLES!$D$64,[4]CONTROLES!$D$65))</f>
        <v>0</v>
      </c>
      <c r="AV43" s="198">
        <f t="shared" si="22"/>
        <v>0</v>
      </c>
      <c r="AW43" s="198" t="str">
        <f t="shared" si="23"/>
        <v>Débil</v>
      </c>
      <c r="AX43" s="303"/>
      <c r="AY43" s="303"/>
      <c r="AZ43" s="303"/>
      <c r="BA43" s="303"/>
      <c r="BB43" s="301"/>
      <c r="BC43" s="314"/>
      <c r="BD43" s="344"/>
      <c r="BE43" s="130"/>
      <c r="BF43" s="184"/>
      <c r="BG43" s="184"/>
      <c r="BH43" s="223"/>
      <c r="BI43" s="223"/>
      <c r="BJ43" s="184"/>
      <c r="BK43" s="184"/>
      <c r="BL43" s="131"/>
      <c r="BM43" s="344"/>
      <c r="BN43" s="131"/>
      <c r="BO43" s="130"/>
      <c r="BP43" s="135"/>
      <c r="BQ43" s="135"/>
      <c r="BR43" s="133"/>
      <c r="BS43" s="133"/>
      <c r="BT43" s="133"/>
      <c r="BU43" s="133"/>
      <c r="BV43" s="133"/>
      <c r="BW43" s="129"/>
      <c r="BX43" s="135"/>
      <c r="BY43" s="135"/>
      <c r="BZ43" s="135"/>
      <c r="CA43" s="133"/>
      <c r="CB43" s="133"/>
      <c r="CC43" s="133"/>
      <c r="CD43" s="133"/>
      <c r="CE43" s="133"/>
      <c r="CF43" s="129"/>
      <c r="CG43" s="135"/>
      <c r="CH43" s="135"/>
      <c r="CI43" s="135"/>
      <c r="CJ43" s="133"/>
      <c r="CK43" s="133"/>
      <c r="CL43" s="133"/>
      <c r="CM43" s="133"/>
      <c r="CN43" s="133"/>
      <c r="CO43" s="129"/>
      <c r="CP43" s="135"/>
      <c r="CQ43" s="135"/>
      <c r="CR43" s="135"/>
      <c r="CS43" s="133"/>
      <c r="CT43" s="133"/>
      <c r="CU43" s="133"/>
      <c r="CV43" s="133"/>
      <c r="CW43" s="133"/>
      <c r="CX43" s="129"/>
      <c r="CY43" s="135"/>
      <c r="CZ43" s="135"/>
      <c r="DA43" s="135"/>
      <c r="DB43" s="133"/>
      <c r="DC43" s="133"/>
      <c r="DD43" s="133"/>
      <c r="DE43" s="133"/>
      <c r="DF43" s="133"/>
      <c r="DG43" s="129"/>
      <c r="DH43" s="135"/>
      <c r="DI43" s="135"/>
      <c r="DJ43" s="135"/>
      <c r="DK43" s="133"/>
      <c r="DL43" s="133"/>
      <c r="DM43" s="133"/>
      <c r="DN43" s="133"/>
      <c r="DO43" s="133"/>
      <c r="DP43" s="129"/>
      <c r="DQ43" s="135"/>
      <c r="DR43" s="135"/>
      <c r="DS43" s="135"/>
      <c r="DT43" s="133"/>
      <c r="DU43" s="133"/>
      <c r="DV43" s="133"/>
      <c r="DW43" s="133"/>
      <c r="DX43" s="133"/>
      <c r="DY43" s="129"/>
      <c r="DZ43" s="135"/>
      <c r="EA43" s="135"/>
      <c r="EB43" s="135"/>
      <c r="EC43" s="133"/>
      <c r="ED43" s="133"/>
      <c r="EE43" s="133"/>
      <c r="EF43" s="133"/>
      <c r="EG43" s="133"/>
      <c r="EH43" s="129"/>
      <c r="EI43" s="135"/>
      <c r="EJ43" s="135"/>
      <c r="EK43" s="135"/>
      <c r="EL43" s="133"/>
      <c r="EM43" s="133"/>
      <c r="EN43" s="133"/>
      <c r="EO43" s="133"/>
      <c r="EP43" s="133"/>
      <c r="EQ43" s="129"/>
      <c r="ER43" s="135"/>
      <c r="ES43" s="135"/>
      <c r="ET43" s="135"/>
      <c r="EU43" s="133"/>
      <c r="EV43" s="133"/>
      <c r="EW43" s="133"/>
      <c r="EX43" s="133"/>
      <c r="EY43" s="133"/>
      <c r="EZ43" s="129"/>
      <c r="FA43" s="135"/>
      <c r="FB43" s="135"/>
      <c r="FC43" s="135"/>
      <c r="FD43" s="133"/>
      <c r="FE43" s="133"/>
      <c r="FF43" s="133"/>
      <c r="FG43" s="133"/>
      <c r="FH43" s="133"/>
      <c r="FI43" s="129"/>
      <c r="FJ43" s="135"/>
      <c r="FK43" s="135"/>
      <c r="FL43" s="135"/>
      <c r="FM43" s="133"/>
      <c r="FN43" s="133"/>
      <c r="FO43" s="133"/>
      <c r="FP43" s="133"/>
      <c r="FQ43" s="133"/>
      <c r="FR43" s="133"/>
      <c r="FS43" s="129"/>
      <c r="FT43" s="132"/>
      <c r="FU43" s="132"/>
      <c r="FV43" s="132"/>
      <c r="FW43" s="133"/>
      <c r="FX43" s="132"/>
      <c r="FY43" s="133"/>
      <c r="FZ43" s="133"/>
      <c r="GA43" s="132"/>
      <c r="GB43" s="132"/>
      <c r="GC43" s="132"/>
      <c r="GD43" s="132"/>
      <c r="GE43" s="132"/>
      <c r="GF43" s="129"/>
      <c r="GG43" s="132"/>
      <c r="GH43" s="132"/>
      <c r="GI43" s="132"/>
      <c r="GJ43" s="133"/>
      <c r="GK43" s="132"/>
      <c r="GL43" s="133"/>
      <c r="GM43" s="133"/>
      <c r="GN43" s="132"/>
      <c r="GO43" s="132"/>
      <c r="GP43" s="132"/>
      <c r="GQ43" s="132"/>
      <c r="GR43" s="132"/>
      <c r="GS43" s="129"/>
      <c r="GT43" s="132"/>
      <c r="GU43" s="132"/>
      <c r="GV43" s="132"/>
      <c r="GW43" s="133"/>
      <c r="GX43" s="132"/>
      <c r="GY43" s="133"/>
      <c r="GZ43" s="133"/>
      <c r="HA43" s="132"/>
      <c r="HB43" s="132"/>
      <c r="HC43" s="132"/>
      <c r="HD43" s="132"/>
    </row>
    <row r="44" spans="1:212" ht="17.25" customHeight="1" x14ac:dyDescent="0.2">
      <c r="A44" s="413"/>
      <c r="B44" s="414"/>
      <c r="C44" s="416"/>
      <c r="D44" s="416"/>
      <c r="E44" s="414"/>
      <c r="F44" s="417"/>
      <c r="G44" s="417"/>
      <c r="H44" s="417"/>
      <c r="I44" s="414"/>
      <c r="J44" s="415"/>
      <c r="K44" s="324"/>
      <c r="L44" s="418"/>
      <c r="M44" s="328"/>
      <c r="N44" s="329"/>
      <c r="O44" s="329"/>
      <c r="P44" s="329"/>
      <c r="Q44" s="393"/>
      <c r="R44" s="202"/>
      <c r="S44" s="198"/>
      <c r="T44" s="202" t="str">
        <f t="shared" si="1"/>
        <v>Tipo Control</v>
      </c>
      <c r="U44" s="203" t="s">
        <v>158</v>
      </c>
      <c r="V44" s="204">
        <f>+IF(U44='[4]Tabla Valoración controles'!$D$4,'[4]Tabla Valoración controles'!$F$4,IF('[4]208-PLA-Ft-78 Mapa Gestión'!U44='[4]Tabla Valoración controles'!$D$5,'[4]Tabla Valoración controles'!$F$5,IF(U44=[4]FORMULAS!$A$10,0,'[4]Tabla Valoración controles'!$F$6)))</f>
        <v>0</v>
      </c>
      <c r="W44" s="203"/>
      <c r="X44" s="205">
        <f>+IF(W44='[4]Tabla Valoración controles'!$D$7,'[4]Tabla Valoración controles'!$F$7,IF(U44=[4]FORMULAS!$A$10,0,'[4]Tabla Valoración controles'!$F$8))</f>
        <v>0</v>
      </c>
      <c r="Y44" s="203"/>
      <c r="Z44" s="204">
        <f>+IF(Y44='[4]Tabla Valoración controles'!$D$9,'[4]Tabla Valoración controles'!$F$9,IF(U44=[4]FORMULAS!$A$10,0,'[4]Tabla Valoración controles'!$F$10))</f>
        <v>0</v>
      </c>
      <c r="AA44" s="203"/>
      <c r="AB44" s="204">
        <f>+IF(AA44='[4]Tabla Valoración controles'!$D$9,'[4]Tabla Valoración controles'!$F$9,IF(W44=[4]FORMULAS!$A$10,0,'[4]Tabla Valoración controles'!$F$10))</f>
        <v>0</v>
      </c>
      <c r="AC44" s="203"/>
      <c r="AD44" s="204">
        <f>+IF(AC44='[4]Tabla Valoración controles'!$D$13,'[4]Tabla Valoración controles'!$F$13,'[4]Tabla Valoración controles'!$F$14)</f>
        <v>0</v>
      </c>
      <c r="AE44" s="100">
        <f t="shared" si="0"/>
        <v>0</v>
      </c>
      <c r="AF44" s="100">
        <f>+AF43*AE44</f>
        <v>0</v>
      </c>
      <c r="AG44" s="100">
        <f>+AG43-AF44</f>
        <v>0</v>
      </c>
      <c r="AH44" s="203"/>
      <c r="AI44" s="198">
        <f>+IF(AH44=[4]CONTROLES!$C$50,[4]CONTROLES!$D$50,[4]CONTROLES!$D$51)</f>
        <v>0</v>
      </c>
      <c r="AJ44" s="198"/>
      <c r="AK44" s="198">
        <f>+IF(AJ44=[4]CONTROLES!$C$52,[4]CONTROLES!$D$52,[4]CONTROLES!$D$53)</f>
        <v>0</v>
      </c>
      <c r="AL44" s="198"/>
      <c r="AM44" s="198">
        <f>+IF(AL44=[4]CONTROLES!$C$54,[4]CONTROLES!$D$54,[4]CONTROLES!$D$55)</f>
        <v>0</v>
      </c>
      <c r="AN44" s="198"/>
      <c r="AO44" s="198">
        <f>+IF(AN44=[4]CONTROLES!$C$56,[4]CONTROLES!$D$56,IF(AN44=[4]CONTROLES!$C$57,[4]CONTROLES!$D$57,[4]CONTROLES!$D$58))</f>
        <v>0</v>
      </c>
      <c r="AP44" s="198"/>
      <c r="AQ44" s="198">
        <f>+IF(AP44=[4]CONTROLES!$C$59,[4]CONTROLES!$D$59,[4]CONTROLES!$D$60)</f>
        <v>0</v>
      </c>
      <c r="AR44" s="198"/>
      <c r="AS44" s="198">
        <f>+IF(AR44=[4]CONTROLES!$C$61,[4]CONTROLES!$D$61,[4]CONTROLES!$D$62)</f>
        <v>0</v>
      </c>
      <c r="AT44" s="198"/>
      <c r="AU44" s="198">
        <f>+IF(AT44=[4]CONTROLES!$C$63,[4]CONTROLES!$D$63,IF(AT44=[4]CONTROLES!$C$64,[4]CONTROLES!$D$64,[4]CONTROLES!$D$65))</f>
        <v>0</v>
      </c>
      <c r="AV44" s="198">
        <f t="shared" si="22"/>
        <v>0</v>
      </c>
      <c r="AW44" s="198" t="str">
        <f t="shared" si="23"/>
        <v>Débil</v>
      </c>
      <c r="AX44" s="303"/>
      <c r="AY44" s="303"/>
      <c r="AZ44" s="303"/>
      <c r="BA44" s="303"/>
      <c r="BB44" s="301"/>
      <c r="BC44" s="314"/>
      <c r="BD44" s="344"/>
      <c r="BE44" s="130"/>
      <c r="BF44" s="184"/>
      <c r="BG44" s="184"/>
      <c r="BH44" s="223"/>
      <c r="BI44" s="223"/>
      <c r="BJ44" s="184"/>
      <c r="BK44" s="184"/>
      <c r="BL44" s="131"/>
      <c r="BM44" s="344"/>
      <c r="BN44" s="131"/>
      <c r="BO44" s="130"/>
      <c r="BP44" s="135"/>
      <c r="BQ44" s="135"/>
      <c r="BR44" s="133"/>
      <c r="BS44" s="133"/>
      <c r="BT44" s="133"/>
      <c r="BU44" s="133"/>
      <c r="BV44" s="133"/>
      <c r="BW44" s="129"/>
      <c r="BX44" s="135"/>
      <c r="BY44" s="135"/>
      <c r="BZ44" s="135"/>
      <c r="CA44" s="133"/>
      <c r="CB44" s="133"/>
      <c r="CC44" s="133"/>
      <c r="CD44" s="133"/>
      <c r="CE44" s="133"/>
      <c r="CF44" s="129"/>
      <c r="CG44" s="135"/>
      <c r="CH44" s="135"/>
      <c r="CI44" s="135"/>
      <c r="CJ44" s="133"/>
      <c r="CK44" s="133"/>
      <c r="CL44" s="133"/>
      <c r="CM44" s="133"/>
      <c r="CN44" s="133"/>
      <c r="CO44" s="129"/>
      <c r="CP44" s="135"/>
      <c r="CQ44" s="135"/>
      <c r="CR44" s="135"/>
      <c r="CS44" s="133"/>
      <c r="CT44" s="133"/>
      <c r="CU44" s="133"/>
      <c r="CV44" s="133"/>
      <c r="CW44" s="133"/>
      <c r="CX44" s="129"/>
      <c r="CY44" s="135"/>
      <c r="CZ44" s="135"/>
      <c r="DA44" s="135"/>
      <c r="DB44" s="133"/>
      <c r="DC44" s="133"/>
      <c r="DD44" s="133"/>
      <c r="DE44" s="133"/>
      <c r="DF44" s="133"/>
      <c r="DG44" s="129"/>
      <c r="DH44" s="135"/>
      <c r="DI44" s="135"/>
      <c r="DJ44" s="135"/>
      <c r="DK44" s="133"/>
      <c r="DL44" s="133"/>
      <c r="DM44" s="133"/>
      <c r="DN44" s="133"/>
      <c r="DO44" s="133"/>
      <c r="DP44" s="129"/>
      <c r="DQ44" s="135"/>
      <c r="DR44" s="135"/>
      <c r="DS44" s="135"/>
      <c r="DT44" s="133"/>
      <c r="DU44" s="133"/>
      <c r="DV44" s="133"/>
      <c r="DW44" s="133"/>
      <c r="DX44" s="133"/>
      <c r="DY44" s="129"/>
      <c r="DZ44" s="135"/>
      <c r="EA44" s="135"/>
      <c r="EB44" s="135"/>
      <c r="EC44" s="133"/>
      <c r="ED44" s="133"/>
      <c r="EE44" s="133"/>
      <c r="EF44" s="133"/>
      <c r="EG44" s="133"/>
      <c r="EH44" s="129"/>
      <c r="EI44" s="135"/>
      <c r="EJ44" s="135"/>
      <c r="EK44" s="135"/>
      <c r="EL44" s="133"/>
      <c r="EM44" s="133"/>
      <c r="EN44" s="133"/>
      <c r="EO44" s="133"/>
      <c r="EP44" s="133"/>
      <c r="EQ44" s="129"/>
      <c r="ER44" s="135"/>
      <c r="ES44" s="135"/>
      <c r="ET44" s="135"/>
      <c r="EU44" s="133"/>
      <c r="EV44" s="133"/>
      <c r="EW44" s="133"/>
      <c r="EX44" s="133"/>
      <c r="EY44" s="133"/>
      <c r="EZ44" s="129"/>
      <c r="FA44" s="135"/>
      <c r="FB44" s="135"/>
      <c r="FC44" s="135"/>
      <c r="FD44" s="133"/>
      <c r="FE44" s="133"/>
      <c r="FF44" s="133"/>
      <c r="FG44" s="133"/>
      <c r="FH44" s="133"/>
      <c r="FI44" s="129"/>
      <c r="FJ44" s="135"/>
      <c r="FK44" s="135"/>
      <c r="FL44" s="135"/>
      <c r="FM44" s="133"/>
      <c r="FN44" s="133"/>
      <c r="FO44" s="133"/>
      <c r="FP44" s="133"/>
      <c r="FQ44" s="133"/>
      <c r="FR44" s="133"/>
      <c r="FS44" s="129"/>
      <c r="FT44" s="132"/>
      <c r="FU44" s="132"/>
      <c r="FV44" s="132"/>
      <c r="FW44" s="133"/>
      <c r="FX44" s="132"/>
      <c r="FY44" s="133"/>
      <c r="FZ44" s="133"/>
      <c r="GA44" s="132"/>
      <c r="GB44" s="132"/>
      <c r="GC44" s="132"/>
      <c r="GD44" s="132"/>
      <c r="GE44" s="132"/>
      <c r="GF44" s="129"/>
      <c r="GG44" s="132"/>
      <c r="GH44" s="132"/>
      <c r="GI44" s="132"/>
      <c r="GJ44" s="133"/>
      <c r="GK44" s="132"/>
      <c r="GL44" s="133"/>
      <c r="GM44" s="133"/>
      <c r="GN44" s="132"/>
      <c r="GO44" s="132"/>
      <c r="GP44" s="132"/>
      <c r="GQ44" s="132"/>
      <c r="GR44" s="132"/>
      <c r="GS44" s="129"/>
      <c r="GT44" s="132"/>
      <c r="GU44" s="132"/>
      <c r="GV44" s="132"/>
      <c r="GW44" s="133"/>
      <c r="GX44" s="132"/>
      <c r="GY44" s="133"/>
      <c r="GZ44" s="133"/>
      <c r="HA44" s="132"/>
      <c r="HB44" s="132"/>
      <c r="HC44" s="132"/>
      <c r="HD44" s="132"/>
    </row>
    <row r="45" spans="1:212" ht="17.25" customHeight="1" x14ac:dyDescent="0.2">
      <c r="A45" s="413"/>
      <c r="B45" s="414"/>
      <c r="C45" s="416"/>
      <c r="D45" s="416"/>
      <c r="E45" s="414"/>
      <c r="F45" s="417"/>
      <c r="G45" s="417"/>
      <c r="H45" s="417"/>
      <c r="I45" s="414"/>
      <c r="J45" s="415"/>
      <c r="K45" s="324"/>
      <c r="L45" s="418"/>
      <c r="M45" s="328"/>
      <c r="N45" s="329"/>
      <c r="O45" s="329"/>
      <c r="P45" s="329"/>
      <c r="Q45" s="393"/>
      <c r="R45" s="202"/>
      <c r="S45" s="198"/>
      <c r="T45" s="202" t="str">
        <f t="shared" si="1"/>
        <v>Tipo Control</v>
      </c>
      <c r="U45" s="203" t="s">
        <v>158</v>
      </c>
      <c r="V45" s="204">
        <f>+IF(U45='[4]Tabla Valoración controles'!$D$4,'[4]Tabla Valoración controles'!$F$4,IF('[4]208-PLA-Ft-78 Mapa Gestión'!U45='[4]Tabla Valoración controles'!$D$5,'[4]Tabla Valoración controles'!$F$5,IF(U45=[4]FORMULAS!$A$10,0,'[4]Tabla Valoración controles'!$F$6)))</f>
        <v>0</v>
      </c>
      <c r="W45" s="203"/>
      <c r="X45" s="205">
        <f>+IF(W45='[4]Tabla Valoración controles'!$D$7,'[4]Tabla Valoración controles'!$F$7,IF(U45=[4]FORMULAS!$A$10,0,'[4]Tabla Valoración controles'!$F$8))</f>
        <v>0</v>
      </c>
      <c r="Y45" s="203"/>
      <c r="Z45" s="204">
        <f>+IF(Y45='[4]Tabla Valoración controles'!$D$9,'[4]Tabla Valoración controles'!$F$9,IF(U45=[4]FORMULAS!$A$10,0,'[4]Tabla Valoración controles'!$F$10))</f>
        <v>0</v>
      </c>
      <c r="AA45" s="203"/>
      <c r="AB45" s="204">
        <f>+IF(AA45='[4]Tabla Valoración controles'!$D$9,'[4]Tabla Valoración controles'!$F$9,IF(W45=[4]FORMULAS!$A$10,0,'[4]Tabla Valoración controles'!$F$10))</f>
        <v>0</v>
      </c>
      <c r="AC45" s="203"/>
      <c r="AD45" s="204">
        <f>+IF(AC45='[4]Tabla Valoración controles'!$D$13,'[4]Tabla Valoración controles'!$F$13,'[4]Tabla Valoración controles'!$F$14)</f>
        <v>0</v>
      </c>
      <c r="AE45" s="100">
        <f t="shared" si="0"/>
        <v>0</v>
      </c>
      <c r="AF45" s="100">
        <f>+AF44*AE45</f>
        <v>0</v>
      </c>
      <c r="AG45" s="100">
        <f>+AG44-AF45</f>
        <v>0</v>
      </c>
      <c r="AH45" s="203"/>
      <c r="AI45" s="198">
        <f>+IF(AH45=[4]CONTROLES!$C$50,[4]CONTROLES!$D$50,[4]CONTROLES!$D$51)</f>
        <v>0</v>
      </c>
      <c r="AJ45" s="198"/>
      <c r="AK45" s="198">
        <f>+IF(AJ45=[4]CONTROLES!$C$52,[4]CONTROLES!$D$52,[4]CONTROLES!$D$53)</f>
        <v>0</v>
      </c>
      <c r="AL45" s="198"/>
      <c r="AM45" s="198">
        <f>+IF(AL45=[4]CONTROLES!$C$54,[4]CONTROLES!$D$54,[4]CONTROLES!$D$55)</f>
        <v>0</v>
      </c>
      <c r="AN45" s="198"/>
      <c r="AO45" s="198">
        <f>+IF(AN45=[4]CONTROLES!$C$56,[4]CONTROLES!$D$56,IF(AN45=[4]CONTROLES!$C$57,[4]CONTROLES!$D$57,[4]CONTROLES!$D$58))</f>
        <v>0</v>
      </c>
      <c r="AP45" s="198"/>
      <c r="AQ45" s="198">
        <f>+IF(AP45=[4]CONTROLES!$C$59,[4]CONTROLES!$D$59,[4]CONTROLES!$D$60)</f>
        <v>0</v>
      </c>
      <c r="AR45" s="198"/>
      <c r="AS45" s="198">
        <f>+IF(AR45=[4]CONTROLES!$C$61,[4]CONTROLES!$D$61,[4]CONTROLES!$D$62)</f>
        <v>0</v>
      </c>
      <c r="AT45" s="198"/>
      <c r="AU45" s="198">
        <f>+IF(AT45=[4]CONTROLES!$C$63,[4]CONTROLES!$D$63,IF(AT45=[4]CONTROLES!$C$64,[4]CONTROLES!$D$64,[4]CONTROLES!$D$65))</f>
        <v>0</v>
      </c>
      <c r="AV45" s="198">
        <f t="shared" si="22"/>
        <v>0</v>
      </c>
      <c r="AW45" s="198" t="str">
        <f t="shared" si="23"/>
        <v>Débil</v>
      </c>
      <c r="AX45" s="303"/>
      <c r="AY45" s="303"/>
      <c r="AZ45" s="303"/>
      <c r="BA45" s="303"/>
      <c r="BB45" s="301"/>
      <c r="BC45" s="314"/>
      <c r="BD45" s="344"/>
      <c r="BE45" s="130"/>
      <c r="BF45" s="184"/>
      <c r="BG45" s="184"/>
      <c r="BH45" s="223"/>
      <c r="BI45" s="223"/>
      <c r="BJ45" s="184"/>
      <c r="BK45" s="184"/>
      <c r="BL45" s="131"/>
      <c r="BM45" s="344"/>
      <c r="BN45" s="131"/>
      <c r="BO45" s="130"/>
      <c r="BP45" s="135"/>
      <c r="BQ45" s="135"/>
      <c r="BR45" s="133"/>
      <c r="BS45" s="133"/>
      <c r="BT45" s="133"/>
      <c r="BU45" s="133"/>
      <c r="BV45" s="133"/>
      <c r="BW45" s="129"/>
      <c r="BX45" s="135"/>
      <c r="BY45" s="135"/>
      <c r="BZ45" s="135"/>
      <c r="CA45" s="133"/>
      <c r="CB45" s="133"/>
      <c r="CC45" s="133"/>
      <c r="CD45" s="133"/>
      <c r="CE45" s="133"/>
      <c r="CF45" s="129"/>
      <c r="CG45" s="135"/>
      <c r="CH45" s="135"/>
      <c r="CI45" s="135"/>
      <c r="CJ45" s="133"/>
      <c r="CK45" s="133"/>
      <c r="CL45" s="133"/>
      <c r="CM45" s="133"/>
      <c r="CN45" s="133"/>
      <c r="CO45" s="129"/>
      <c r="CP45" s="135"/>
      <c r="CQ45" s="135"/>
      <c r="CR45" s="135"/>
      <c r="CS45" s="133"/>
      <c r="CT45" s="133"/>
      <c r="CU45" s="133"/>
      <c r="CV45" s="133"/>
      <c r="CW45" s="133"/>
      <c r="CX45" s="129"/>
      <c r="CY45" s="135"/>
      <c r="CZ45" s="135"/>
      <c r="DA45" s="135"/>
      <c r="DB45" s="133"/>
      <c r="DC45" s="133"/>
      <c r="DD45" s="133"/>
      <c r="DE45" s="133"/>
      <c r="DF45" s="133"/>
      <c r="DG45" s="129"/>
      <c r="DH45" s="135"/>
      <c r="DI45" s="135"/>
      <c r="DJ45" s="135"/>
      <c r="DK45" s="133"/>
      <c r="DL45" s="133"/>
      <c r="DM45" s="133"/>
      <c r="DN45" s="133"/>
      <c r="DO45" s="133"/>
      <c r="DP45" s="129"/>
      <c r="DQ45" s="135"/>
      <c r="DR45" s="135"/>
      <c r="DS45" s="135"/>
      <c r="DT45" s="133"/>
      <c r="DU45" s="133"/>
      <c r="DV45" s="133"/>
      <c r="DW45" s="133"/>
      <c r="DX45" s="133"/>
      <c r="DY45" s="129"/>
      <c r="DZ45" s="135"/>
      <c r="EA45" s="135"/>
      <c r="EB45" s="135"/>
      <c r="EC45" s="133"/>
      <c r="ED45" s="133"/>
      <c r="EE45" s="133"/>
      <c r="EF45" s="133"/>
      <c r="EG45" s="133"/>
      <c r="EH45" s="129"/>
      <c r="EI45" s="135"/>
      <c r="EJ45" s="135"/>
      <c r="EK45" s="135"/>
      <c r="EL45" s="133"/>
      <c r="EM45" s="133"/>
      <c r="EN45" s="133"/>
      <c r="EO45" s="133"/>
      <c r="EP45" s="133"/>
      <c r="EQ45" s="129"/>
      <c r="ER45" s="135"/>
      <c r="ES45" s="135"/>
      <c r="ET45" s="135"/>
      <c r="EU45" s="133"/>
      <c r="EV45" s="133"/>
      <c r="EW45" s="133"/>
      <c r="EX45" s="133"/>
      <c r="EY45" s="133"/>
      <c r="EZ45" s="129"/>
      <c r="FA45" s="135"/>
      <c r="FB45" s="135"/>
      <c r="FC45" s="135"/>
      <c r="FD45" s="133"/>
      <c r="FE45" s="133"/>
      <c r="FF45" s="133"/>
      <c r="FG45" s="133"/>
      <c r="FH45" s="133"/>
      <c r="FI45" s="129"/>
      <c r="FJ45" s="135"/>
      <c r="FK45" s="135"/>
      <c r="FL45" s="135"/>
      <c r="FM45" s="133"/>
      <c r="FN45" s="133"/>
      <c r="FO45" s="133"/>
      <c r="FP45" s="133"/>
      <c r="FQ45" s="133"/>
      <c r="FR45" s="133"/>
      <c r="FS45" s="129"/>
      <c r="FT45" s="132"/>
      <c r="FU45" s="132"/>
      <c r="FV45" s="132"/>
      <c r="FW45" s="133"/>
      <c r="FX45" s="132"/>
      <c r="FY45" s="133"/>
      <c r="FZ45" s="133"/>
      <c r="GA45" s="132"/>
      <c r="GB45" s="132"/>
      <c r="GC45" s="132"/>
      <c r="GD45" s="132"/>
      <c r="GE45" s="132"/>
      <c r="GF45" s="129"/>
      <c r="GG45" s="132"/>
      <c r="GH45" s="132"/>
      <c r="GI45" s="132"/>
      <c r="GJ45" s="133"/>
      <c r="GK45" s="132"/>
      <c r="GL45" s="133"/>
      <c r="GM45" s="133"/>
      <c r="GN45" s="132"/>
      <c r="GO45" s="132"/>
      <c r="GP45" s="132"/>
      <c r="GQ45" s="132"/>
      <c r="GR45" s="132"/>
      <c r="GS45" s="129"/>
      <c r="GT45" s="132"/>
      <c r="GU45" s="132"/>
      <c r="GV45" s="132"/>
      <c r="GW45" s="133"/>
      <c r="GX45" s="132"/>
      <c r="GY45" s="133"/>
      <c r="GZ45" s="133"/>
      <c r="HA45" s="132"/>
      <c r="HB45" s="132"/>
      <c r="HC45" s="132"/>
      <c r="HD45" s="132"/>
    </row>
    <row r="46" spans="1:212" ht="67.5" customHeight="1" x14ac:dyDescent="0.2">
      <c r="A46" s="413">
        <v>7</v>
      </c>
      <c r="B46" s="414" t="s">
        <v>178</v>
      </c>
      <c r="C46" s="416" t="str">
        <f>VLOOKUP(B46,[4]FORMULAS!$A$30:$B$46,2,0)</f>
        <v>Programar, registrar y controlar los recursos financieros de la Entidad, mediante la aplicación de herramientas y procedimientos financieros que permitan garantizar la calidad, confiabilidad, razonabilidad y oportunidad de la gestión presupuestal, tesoral, pagos y contable  para el cumplimiento de los objetivos de la Entidad</v>
      </c>
      <c r="D46" s="416" t="str">
        <f>VLOOKUP(B46,[4]FORMULAS!$A$30:$C$46,3,0)</f>
        <v>Subdirector Financiero</v>
      </c>
      <c r="E46" s="414" t="s">
        <v>112</v>
      </c>
      <c r="F46" s="410" t="s">
        <v>445</v>
      </c>
      <c r="G46" s="410" t="s">
        <v>446</v>
      </c>
      <c r="H46" s="410" t="s">
        <v>447</v>
      </c>
      <c r="I46" s="414" t="s">
        <v>261</v>
      </c>
      <c r="J46" s="415">
        <v>12</v>
      </c>
      <c r="K46" s="324" t="str">
        <f>VLOOKUP(L46,'Tabla probabilidad'!$D$3:$E$8,2,0)</f>
        <v>Baja</v>
      </c>
      <c r="L46" s="399">
        <v>0.4</v>
      </c>
      <c r="M46" s="328" t="s">
        <v>91</v>
      </c>
      <c r="N46" s="329" t="str">
        <f>VLOOKUP(M46,'Tabla Impacto'!$D$3:$F$8,3,0)</f>
        <v>Moderado</v>
      </c>
      <c r="O46" s="329">
        <f>VLOOKUP(M46,'Tabla Impacto'!$D$3:$F$8,2,0)</f>
        <v>0.6</v>
      </c>
      <c r="P46" s="329" t="str">
        <f>CONCATENATE(N46,K46)</f>
        <v>ModeradoBaja</v>
      </c>
      <c r="Q46" s="393" t="str">
        <f>VLOOKUP(P46,[4]FORMULAS!$K$17:$L$42,2,0)</f>
        <v>Moderado</v>
      </c>
      <c r="R46" s="202">
        <v>1</v>
      </c>
      <c r="S46" s="178" t="s">
        <v>448</v>
      </c>
      <c r="T46" s="202" t="str">
        <f t="shared" si="1"/>
        <v>Preventivo</v>
      </c>
      <c r="U46" s="203" t="s">
        <v>13</v>
      </c>
      <c r="V46" s="204">
        <f>+IF(U46='[4]Tabla Valoración controles'!$D$4,'[4]Tabla Valoración controles'!$F$4,IF('[4]208-PLA-Ft-78 Mapa Gestión'!U46='[4]Tabla Valoración controles'!$D$5,'[4]Tabla Valoración controles'!$F$5,IF(U46=[4]FORMULAS!$A$10,0,'[4]Tabla Valoración controles'!$F$6)))</f>
        <v>0.25</v>
      </c>
      <c r="W46" s="203" t="s">
        <v>8</v>
      </c>
      <c r="X46" s="205">
        <f>+IF(W46='[4]Tabla Valoración controles'!$D$7,'[4]Tabla Valoración controles'!$F$7,IF(U46=[4]FORMULAS!$A$10,0,'[4]Tabla Valoración controles'!$F$8))</f>
        <v>0.15</v>
      </c>
      <c r="Y46" s="203" t="s">
        <v>18</v>
      </c>
      <c r="Z46" s="204">
        <f>+IF(Y46='[4]Tabla Valoración controles'!$D$9,'[4]Tabla Valoración controles'!$F$9,IF(U46=[4]FORMULAS!$A$10,0,'[4]Tabla Valoración controles'!$F$10))</f>
        <v>0</v>
      </c>
      <c r="AA46" s="203" t="s">
        <v>22</v>
      </c>
      <c r="AB46" s="204">
        <f>+IF(AA46='[4]Tabla Valoración controles'!$D$9,'[4]Tabla Valoración controles'!$F$9,IF(W46=[4]FORMULAS!$A$10,0,'[4]Tabla Valoración controles'!$F$10))</f>
        <v>0</v>
      </c>
      <c r="AC46" s="203" t="s">
        <v>100</v>
      </c>
      <c r="AD46" s="204">
        <f>+IF(AC46='[4]Tabla Valoración controles'!$D$13,'[4]Tabla Valoración controles'!$F$13,'[4]Tabla Valoración controles'!$F$14)</f>
        <v>0</v>
      </c>
      <c r="AE46" s="100">
        <f t="shared" si="0"/>
        <v>0.4</v>
      </c>
      <c r="AF46" s="100">
        <f>+IF(T46=[4]FORMULAS!$A$8,'[4]208-PLA-Ft-78 Mapa Gestión'!AE46*'[4]208-PLA-Ft-78 Mapa Gestión'!L46:L51,'[4]208-PLA-Ft-78 Mapa Gestión'!AE46*'[4]208-PLA-Ft-78 Mapa Gestión'!O46:O51)</f>
        <v>0</v>
      </c>
      <c r="AG46" s="100">
        <f>+IF(T46=[4]FORMULAS!$A$8,'[4]208-PLA-Ft-78 Mapa Gestión'!L46:L51-'[4]208-PLA-Ft-78 Mapa Gestión'!AF46,0)</f>
        <v>0</v>
      </c>
      <c r="AH46" s="203" t="s">
        <v>351</v>
      </c>
      <c r="AI46" s="198">
        <f>+IF(AH46=[4]CONTROLES!$C$50,[4]CONTROLES!$D$50,[4]CONTROLES!$D$51)</f>
        <v>15</v>
      </c>
      <c r="AJ46" s="198" t="s">
        <v>357</v>
      </c>
      <c r="AK46" s="198">
        <f>+IF(AJ46=[4]CONTROLES!$C$52,[4]CONTROLES!$D$52,[4]CONTROLES!$D$53)</f>
        <v>15</v>
      </c>
      <c r="AL46" s="198" t="s">
        <v>360</v>
      </c>
      <c r="AM46" s="198">
        <f>+IF(AL46=[4]CONTROLES!$C$54,[4]CONTROLES!$D$54,[4]CONTROLES!$D$55)</f>
        <v>15</v>
      </c>
      <c r="AN46" s="198" t="s">
        <v>363</v>
      </c>
      <c r="AO46" s="198">
        <f>+IF(AN46=[4]CONTROLES!$C$56,[4]CONTROLES!$D$56,IF(AN46=[4]CONTROLES!$C$57,[4]CONTROLES!$D$57,[4]CONTROLES!$D$58))</f>
        <v>15</v>
      </c>
      <c r="AP46" s="198" t="s">
        <v>367</v>
      </c>
      <c r="AQ46" s="198">
        <f>+IF(AP46=[4]CONTROLES!$C$59,[4]CONTROLES!$D$59,[4]CONTROLES!$D$60)</f>
        <v>15</v>
      </c>
      <c r="AR46" s="198" t="s">
        <v>370</v>
      </c>
      <c r="AS46" s="198">
        <f>+IF(AR46=[4]CONTROLES!$C$61,[4]CONTROLES!$D$61,[4]CONTROLES!$D$62)</f>
        <v>15</v>
      </c>
      <c r="AT46" s="198" t="s">
        <v>373</v>
      </c>
      <c r="AU46" s="198">
        <f>+IF(AT46=[4]CONTROLES!$C$63,[4]CONTROLES!$D$63,IF(AT46=[4]CONTROLES!$C$64,[4]CONTROLES!$D$64,[4]CONTROLES!$D$65))</f>
        <v>10</v>
      </c>
      <c r="AV46" s="198">
        <f t="shared" si="22"/>
        <v>100</v>
      </c>
      <c r="AW46" s="198" t="str">
        <f t="shared" si="23"/>
        <v>Fuerte</v>
      </c>
      <c r="AX46" s="302">
        <f>+AG51</f>
        <v>0</v>
      </c>
      <c r="AY46" s="302" t="s">
        <v>47</v>
      </c>
      <c r="AZ46" s="302" t="s">
        <v>77</v>
      </c>
      <c r="BA46" s="302">
        <f>+IF(T46=[4]FORMULAS!B45,'[4]208-PLA-Ft-78 Mapa Gestión'!AG51,'[4]208-PLA-Ft-78 Mapa Gestión'!O46:O51)</f>
        <v>0</v>
      </c>
      <c r="BB46" s="301" t="str">
        <f>CONCATENATE(AZ46,AY46)</f>
        <v>MenorBaja</v>
      </c>
      <c r="BC46" s="314" t="str">
        <f>VLOOKUP(BB46,[4]FORMULAS!$K$17:$L$42,2,0)</f>
        <v>Moderado</v>
      </c>
      <c r="BD46" s="344" t="s">
        <v>164</v>
      </c>
      <c r="BE46" s="130" t="s">
        <v>449</v>
      </c>
      <c r="BF46" s="130" t="s">
        <v>450</v>
      </c>
      <c r="BG46" s="347" t="s">
        <v>322</v>
      </c>
      <c r="BH46" s="223">
        <v>45292</v>
      </c>
      <c r="BI46" s="223">
        <v>45657</v>
      </c>
      <c r="BJ46" s="130" t="s">
        <v>451</v>
      </c>
      <c r="BK46" s="130" t="s">
        <v>452</v>
      </c>
      <c r="BL46" s="135" t="s">
        <v>236</v>
      </c>
      <c r="BM46" s="344" t="s">
        <v>453</v>
      </c>
      <c r="BN46" s="131"/>
      <c r="BO46" s="130"/>
      <c r="BP46" s="135"/>
      <c r="BQ46" s="129"/>
      <c r="BR46" s="129"/>
      <c r="BS46" s="129"/>
      <c r="BT46" s="129"/>
      <c r="BU46" s="129"/>
      <c r="BV46" s="129"/>
      <c r="BW46" s="129"/>
      <c r="BX46" s="135"/>
      <c r="BY46" s="135"/>
      <c r="BZ46" s="129"/>
      <c r="CA46" s="129"/>
      <c r="CB46" s="129"/>
      <c r="CC46" s="129"/>
      <c r="CD46" s="129"/>
      <c r="CE46" s="129"/>
      <c r="CF46" s="129"/>
      <c r="CG46" s="135"/>
      <c r="CH46" s="135"/>
      <c r="CI46" s="129"/>
      <c r="CJ46" s="129"/>
      <c r="CK46" s="129"/>
      <c r="CL46" s="129"/>
      <c r="CM46" s="129"/>
      <c r="CN46" s="129"/>
      <c r="CO46" s="129"/>
      <c r="CP46" s="135"/>
      <c r="CQ46" s="135"/>
      <c r="CR46" s="129"/>
      <c r="CS46" s="129"/>
      <c r="CT46" s="129"/>
      <c r="CU46" s="129"/>
      <c r="CV46" s="129"/>
      <c r="CW46" s="129"/>
      <c r="CX46" s="129"/>
      <c r="CY46" s="135"/>
      <c r="CZ46" s="135"/>
      <c r="DA46" s="129"/>
      <c r="DB46" s="129"/>
      <c r="DC46" s="129"/>
      <c r="DD46" s="129"/>
      <c r="DE46" s="129"/>
      <c r="DF46" s="129"/>
      <c r="DG46" s="129"/>
      <c r="DH46" s="135"/>
      <c r="DI46" s="135"/>
      <c r="DJ46" s="129"/>
      <c r="DK46" s="129"/>
      <c r="DL46" s="129"/>
      <c r="DM46" s="129"/>
      <c r="DN46" s="129"/>
      <c r="DO46" s="129"/>
      <c r="DP46" s="129"/>
      <c r="DQ46" s="135"/>
      <c r="DR46" s="135"/>
      <c r="DS46" s="129"/>
      <c r="DT46" s="129"/>
      <c r="DU46" s="129"/>
      <c r="DV46" s="129"/>
      <c r="DW46" s="129"/>
      <c r="DX46" s="129"/>
      <c r="DY46" s="129"/>
      <c r="DZ46" s="135"/>
      <c r="EA46" s="135"/>
      <c r="EB46" s="129"/>
      <c r="EC46" s="129"/>
      <c r="ED46" s="129"/>
      <c r="EE46" s="129"/>
      <c r="EF46" s="129"/>
      <c r="EG46" s="129"/>
      <c r="EH46" s="129"/>
      <c r="EI46" s="135"/>
      <c r="EJ46" s="135"/>
      <c r="EK46" s="129"/>
      <c r="EL46" s="129"/>
      <c r="EM46" s="129"/>
      <c r="EN46" s="129"/>
      <c r="EO46" s="129"/>
      <c r="EP46" s="129"/>
      <c r="EQ46" s="129"/>
      <c r="ER46" s="135"/>
      <c r="ES46" s="135"/>
      <c r="ET46" s="129"/>
      <c r="EU46" s="129"/>
      <c r="EV46" s="129"/>
      <c r="EW46" s="129"/>
      <c r="EX46" s="129"/>
      <c r="EY46" s="129"/>
      <c r="EZ46" s="129"/>
      <c r="FA46" s="135"/>
      <c r="FB46" s="135"/>
      <c r="FC46" s="129"/>
      <c r="FD46" s="129"/>
      <c r="FE46" s="129"/>
      <c r="FF46" s="129"/>
      <c r="FG46" s="129"/>
      <c r="FH46" s="129"/>
      <c r="FI46" s="129"/>
      <c r="FJ46" s="135"/>
      <c r="FK46" s="135"/>
      <c r="FL46" s="129"/>
      <c r="FM46" s="129"/>
      <c r="FN46" s="129"/>
      <c r="FO46" s="129"/>
      <c r="FP46" s="129"/>
      <c r="FQ46" s="129"/>
      <c r="FR46" s="129"/>
      <c r="FS46" s="129"/>
      <c r="FT46" s="132"/>
      <c r="FU46" s="132"/>
      <c r="FV46" s="132"/>
      <c r="FW46" s="133"/>
      <c r="FX46" s="132"/>
      <c r="FY46" s="129"/>
      <c r="FZ46" s="129"/>
      <c r="GA46" s="132"/>
      <c r="GB46" s="132"/>
      <c r="GC46" s="132"/>
      <c r="GD46" s="132"/>
      <c r="GE46" s="132"/>
      <c r="GF46" s="129"/>
      <c r="GG46" s="132"/>
      <c r="GH46" s="132"/>
      <c r="GI46" s="132"/>
      <c r="GJ46" s="133"/>
      <c r="GK46" s="132"/>
      <c r="GL46" s="129"/>
      <c r="GM46" s="129"/>
      <c r="GN46" s="132"/>
      <c r="GO46" s="132"/>
      <c r="GP46" s="132"/>
      <c r="GQ46" s="132"/>
      <c r="GR46" s="132"/>
      <c r="GS46" s="129"/>
      <c r="GT46" s="132"/>
      <c r="GU46" s="132"/>
      <c r="GV46" s="132"/>
      <c r="GW46" s="133"/>
      <c r="GX46" s="132"/>
      <c r="GY46" s="129"/>
      <c r="GZ46" s="129"/>
      <c r="HA46" s="132"/>
      <c r="HB46" s="132"/>
      <c r="HC46" s="132"/>
      <c r="HD46" s="132"/>
    </row>
    <row r="47" spans="1:212" ht="67.5" customHeight="1" x14ac:dyDescent="0.2">
      <c r="A47" s="413"/>
      <c r="B47" s="414"/>
      <c r="C47" s="416"/>
      <c r="D47" s="416"/>
      <c r="E47" s="414"/>
      <c r="F47" s="410"/>
      <c r="G47" s="410"/>
      <c r="H47" s="410"/>
      <c r="I47" s="414"/>
      <c r="J47" s="415"/>
      <c r="K47" s="324"/>
      <c r="L47" s="399"/>
      <c r="M47" s="328"/>
      <c r="N47" s="329"/>
      <c r="O47" s="329"/>
      <c r="P47" s="329"/>
      <c r="Q47" s="393"/>
      <c r="R47" s="202">
        <v>2</v>
      </c>
      <c r="S47" s="178" t="s">
        <v>454</v>
      </c>
      <c r="T47" s="202" t="str">
        <f t="shared" si="1"/>
        <v>Preventivo</v>
      </c>
      <c r="U47" s="203" t="s">
        <v>13</v>
      </c>
      <c r="V47" s="204">
        <f>+IF(U47='[4]Tabla Valoración controles'!$D$4,'[4]Tabla Valoración controles'!$F$4,IF('[4]208-PLA-Ft-78 Mapa Gestión'!U47='[4]Tabla Valoración controles'!$D$5,'[4]Tabla Valoración controles'!$F$5,IF(U47=[4]FORMULAS!$A$10,0,'[4]Tabla Valoración controles'!$F$6)))</f>
        <v>0.25</v>
      </c>
      <c r="W47" s="203" t="s">
        <v>8</v>
      </c>
      <c r="X47" s="205">
        <f>+IF(W47='[4]Tabla Valoración controles'!$D$7,'[4]Tabla Valoración controles'!$F$7,IF(U47=[4]FORMULAS!$A$10,0,'[4]Tabla Valoración controles'!$F$8))</f>
        <v>0.15</v>
      </c>
      <c r="Y47" s="203" t="s">
        <v>18</v>
      </c>
      <c r="Z47" s="204">
        <f>+IF(Y47='[4]Tabla Valoración controles'!$D$9,'[4]Tabla Valoración controles'!$F$9,IF(U47=[4]FORMULAS!$A$10,0,'[4]Tabla Valoración controles'!$F$10))</f>
        <v>0</v>
      </c>
      <c r="AA47" s="203" t="s">
        <v>21</v>
      </c>
      <c r="AB47" s="204">
        <f>+IF(AA47='[4]Tabla Valoración controles'!$D$9,'[4]Tabla Valoración controles'!$F$9,IF(W47=[4]FORMULAS!$A$10,0,'[4]Tabla Valoración controles'!$F$10))</f>
        <v>0</v>
      </c>
      <c r="AC47" s="203" t="s">
        <v>100</v>
      </c>
      <c r="AD47" s="204">
        <f>+IF(AC47='[4]Tabla Valoración controles'!$D$13,'[4]Tabla Valoración controles'!$F$13,'[4]Tabla Valoración controles'!$F$14)</f>
        <v>0</v>
      </c>
      <c r="AE47" s="100">
        <f t="shared" si="0"/>
        <v>0.4</v>
      </c>
      <c r="AF47" s="100">
        <f>+AE47*AG46</f>
        <v>0</v>
      </c>
      <c r="AG47" s="100">
        <f>+AG46-AF47</f>
        <v>0</v>
      </c>
      <c r="AH47" s="203" t="s">
        <v>351</v>
      </c>
      <c r="AI47" s="198">
        <f>+IF(AH47=[4]CONTROLES!$C$50,[4]CONTROLES!$D$50,[4]CONTROLES!$D$51)</f>
        <v>15</v>
      </c>
      <c r="AJ47" s="198" t="s">
        <v>357</v>
      </c>
      <c r="AK47" s="198">
        <f>+IF(AJ47=[4]CONTROLES!$C$52,[4]CONTROLES!$D$52,[4]CONTROLES!$D$53)</f>
        <v>15</v>
      </c>
      <c r="AL47" s="198" t="s">
        <v>360</v>
      </c>
      <c r="AM47" s="198">
        <f>+IF(AL47=[4]CONTROLES!$C$54,[4]CONTROLES!$D$54,[4]CONTROLES!$D$55)</f>
        <v>15</v>
      </c>
      <c r="AN47" s="198" t="s">
        <v>363</v>
      </c>
      <c r="AO47" s="198">
        <f>+IF(AN47=[4]CONTROLES!$C$56,[4]CONTROLES!$D$56,IF(AN47=[4]CONTROLES!$C$57,[4]CONTROLES!$D$57,[4]CONTROLES!$D$58))</f>
        <v>15</v>
      </c>
      <c r="AP47" s="198" t="s">
        <v>367</v>
      </c>
      <c r="AQ47" s="198">
        <f>+IF(AP47=[4]CONTROLES!$C$59,[4]CONTROLES!$D$59,[4]CONTROLES!$D$60)</f>
        <v>15</v>
      </c>
      <c r="AR47" s="198" t="s">
        <v>370</v>
      </c>
      <c r="AS47" s="198">
        <f>+IF(AR47=[4]CONTROLES!$C$61,[4]CONTROLES!$D$61,[4]CONTROLES!$D$62)</f>
        <v>15</v>
      </c>
      <c r="AT47" s="198" t="s">
        <v>373</v>
      </c>
      <c r="AU47" s="198">
        <f>+IF(AT47=[4]CONTROLES!$C$63,[4]CONTROLES!$D$63,IF(AT47=[4]CONTROLES!$C$64,[4]CONTROLES!$D$64,[4]CONTROLES!$D$65))</f>
        <v>10</v>
      </c>
      <c r="AV47" s="198">
        <f t="shared" si="22"/>
        <v>100</v>
      </c>
      <c r="AW47" s="198" t="str">
        <f t="shared" si="23"/>
        <v>Fuerte</v>
      </c>
      <c r="AX47" s="303"/>
      <c r="AY47" s="303"/>
      <c r="AZ47" s="303"/>
      <c r="BA47" s="303"/>
      <c r="BB47" s="301"/>
      <c r="BC47" s="314"/>
      <c r="BD47" s="344"/>
      <c r="BE47" s="130" t="s">
        <v>455</v>
      </c>
      <c r="BF47" s="130" t="s">
        <v>456</v>
      </c>
      <c r="BG47" s="347"/>
      <c r="BH47" s="223">
        <v>45292</v>
      </c>
      <c r="BI47" s="223">
        <v>45657</v>
      </c>
      <c r="BJ47" s="130" t="s">
        <v>457</v>
      </c>
      <c r="BK47" s="130" t="s">
        <v>458</v>
      </c>
      <c r="BL47" s="135" t="s">
        <v>236</v>
      </c>
      <c r="BM47" s="344"/>
      <c r="BN47" s="131"/>
      <c r="BO47" s="130"/>
      <c r="BP47" s="135"/>
      <c r="BQ47" s="135"/>
      <c r="BR47" s="133"/>
      <c r="BS47" s="133"/>
      <c r="BT47" s="133"/>
      <c r="BU47" s="133"/>
      <c r="BV47" s="133"/>
      <c r="BW47" s="129"/>
      <c r="BX47" s="135"/>
      <c r="BY47" s="135"/>
      <c r="BZ47" s="135"/>
      <c r="CA47" s="133"/>
      <c r="CB47" s="133"/>
      <c r="CC47" s="133"/>
      <c r="CD47" s="133"/>
      <c r="CE47" s="133"/>
      <c r="CF47" s="129"/>
      <c r="CG47" s="135"/>
      <c r="CH47" s="135"/>
      <c r="CI47" s="135"/>
      <c r="CJ47" s="133"/>
      <c r="CK47" s="133"/>
      <c r="CL47" s="133"/>
      <c r="CM47" s="133"/>
      <c r="CN47" s="133"/>
      <c r="CO47" s="129"/>
      <c r="CP47" s="135"/>
      <c r="CQ47" s="135"/>
      <c r="CR47" s="135"/>
      <c r="CS47" s="133"/>
      <c r="CT47" s="133"/>
      <c r="CU47" s="133"/>
      <c r="CV47" s="133"/>
      <c r="CW47" s="133"/>
      <c r="CX47" s="129"/>
      <c r="CY47" s="135"/>
      <c r="CZ47" s="135"/>
      <c r="DA47" s="135"/>
      <c r="DB47" s="133"/>
      <c r="DC47" s="133"/>
      <c r="DD47" s="133"/>
      <c r="DE47" s="133"/>
      <c r="DF47" s="133"/>
      <c r="DG47" s="129"/>
      <c r="DH47" s="135"/>
      <c r="DI47" s="135"/>
      <c r="DJ47" s="135"/>
      <c r="DK47" s="133"/>
      <c r="DL47" s="133"/>
      <c r="DM47" s="133"/>
      <c r="DN47" s="133"/>
      <c r="DO47" s="133"/>
      <c r="DP47" s="129"/>
      <c r="DQ47" s="135"/>
      <c r="DR47" s="135"/>
      <c r="DS47" s="135"/>
      <c r="DT47" s="133"/>
      <c r="DU47" s="133"/>
      <c r="DV47" s="133"/>
      <c r="DW47" s="133"/>
      <c r="DX47" s="133"/>
      <c r="DY47" s="129"/>
      <c r="DZ47" s="135"/>
      <c r="EA47" s="135"/>
      <c r="EB47" s="135"/>
      <c r="EC47" s="133"/>
      <c r="ED47" s="133"/>
      <c r="EE47" s="133"/>
      <c r="EF47" s="133"/>
      <c r="EG47" s="133"/>
      <c r="EH47" s="129"/>
      <c r="EI47" s="135"/>
      <c r="EJ47" s="135"/>
      <c r="EK47" s="135"/>
      <c r="EL47" s="133"/>
      <c r="EM47" s="133"/>
      <c r="EN47" s="133"/>
      <c r="EO47" s="133"/>
      <c r="EP47" s="133"/>
      <c r="EQ47" s="129"/>
      <c r="ER47" s="135"/>
      <c r="ES47" s="135"/>
      <c r="ET47" s="135"/>
      <c r="EU47" s="133"/>
      <c r="EV47" s="133"/>
      <c r="EW47" s="133"/>
      <c r="EX47" s="133"/>
      <c r="EY47" s="133"/>
      <c r="EZ47" s="129"/>
      <c r="FA47" s="135"/>
      <c r="FB47" s="135"/>
      <c r="FC47" s="135"/>
      <c r="FD47" s="133"/>
      <c r="FE47" s="133"/>
      <c r="FF47" s="133"/>
      <c r="FG47" s="133"/>
      <c r="FH47" s="133"/>
      <c r="FI47" s="129"/>
      <c r="FJ47" s="135"/>
      <c r="FK47" s="135"/>
      <c r="FL47" s="135"/>
      <c r="FM47" s="133"/>
      <c r="FN47" s="133"/>
      <c r="FO47" s="133"/>
      <c r="FP47" s="133"/>
      <c r="FQ47" s="133"/>
      <c r="FR47" s="133"/>
      <c r="FS47" s="129"/>
      <c r="FT47" s="132"/>
      <c r="FU47" s="132"/>
      <c r="FV47" s="132"/>
      <c r="FW47" s="133"/>
      <c r="FX47" s="132"/>
      <c r="FY47" s="133"/>
      <c r="FZ47" s="133"/>
      <c r="GA47" s="132"/>
      <c r="GB47" s="132"/>
      <c r="GC47" s="132"/>
      <c r="GD47" s="132"/>
      <c r="GE47" s="132"/>
      <c r="GF47" s="129"/>
      <c r="GG47" s="132"/>
      <c r="GH47" s="132"/>
      <c r="GI47" s="132"/>
      <c r="GJ47" s="133"/>
      <c r="GK47" s="132"/>
      <c r="GL47" s="133"/>
      <c r="GM47" s="133"/>
      <c r="GN47" s="132"/>
      <c r="GO47" s="132"/>
      <c r="GP47" s="132"/>
      <c r="GQ47" s="132"/>
      <c r="GR47" s="132"/>
      <c r="GS47" s="129"/>
      <c r="GT47" s="132"/>
      <c r="GU47" s="132"/>
      <c r="GV47" s="132"/>
      <c r="GW47" s="133"/>
      <c r="GX47" s="132"/>
      <c r="GY47" s="133"/>
      <c r="GZ47" s="133"/>
      <c r="HA47" s="132"/>
      <c r="HB47" s="132"/>
      <c r="HC47" s="132"/>
      <c r="HD47" s="132"/>
    </row>
    <row r="48" spans="1:212" ht="67.5" customHeight="1" x14ac:dyDescent="0.2">
      <c r="A48" s="413"/>
      <c r="B48" s="414"/>
      <c r="C48" s="416"/>
      <c r="D48" s="416"/>
      <c r="E48" s="414"/>
      <c r="F48" s="410"/>
      <c r="G48" s="410"/>
      <c r="H48" s="410"/>
      <c r="I48" s="414"/>
      <c r="J48" s="415"/>
      <c r="K48" s="324"/>
      <c r="L48" s="399"/>
      <c r="M48" s="328"/>
      <c r="N48" s="329"/>
      <c r="O48" s="329"/>
      <c r="P48" s="329"/>
      <c r="Q48" s="393"/>
      <c r="R48" s="202">
        <v>3</v>
      </c>
      <c r="S48" s="178" t="s">
        <v>459</v>
      </c>
      <c r="T48" s="202" t="str">
        <f t="shared" si="1"/>
        <v>Detectivo</v>
      </c>
      <c r="U48" s="203" t="s">
        <v>14</v>
      </c>
      <c r="V48" s="204">
        <f>+IF(U48='[4]Tabla Valoración controles'!$D$4,'[4]Tabla Valoración controles'!$F$4,IF('[4]208-PLA-Ft-78 Mapa Gestión'!U48='[4]Tabla Valoración controles'!$D$5,'[4]Tabla Valoración controles'!$F$5,IF(U48=[4]FORMULAS!$A$10,0,'[4]Tabla Valoración controles'!$F$6)))</f>
        <v>0.1</v>
      </c>
      <c r="W48" s="203" t="s">
        <v>8</v>
      </c>
      <c r="X48" s="205">
        <f>+IF(W48='[4]Tabla Valoración controles'!$D$7,'[4]Tabla Valoración controles'!$F$7,IF(U48=[4]FORMULAS!$A$10,0,'[4]Tabla Valoración controles'!$F$8))</f>
        <v>0.15</v>
      </c>
      <c r="Y48" s="203" t="s">
        <v>18</v>
      </c>
      <c r="Z48" s="204">
        <f>+IF(Y48='[4]Tabla Valoración controles'!$D$9,'[4]Tabla Valoración controles'!$F$9,IF(U48=[4]FORMULAS!$A$10,0,'[4]Tabla Valoración controles'!$F$10))</f>
        <v>0</v>
      </c>
      <c r="AA48" s="203" t="s">
        <v>21</v>
      </c>
      <c r="AB48" s="204">
        <f>+IF(AA48='[4]Tabla Valoración controles'!$D$9,'[4]Tabla Valoración controles'!$F$9,IF(W48=[4]FORMULAS!$A$10,0,'[4]Tabla Valoración controles'!$F$10))</f>
        <v>0</v>
      </c>
      <c r="AC48" s="203" t="s">
        <v>100</v>
      </c>
      <c r="AD48" s="204">
        <f>+IF(AC48='[4]Tabla Valoración controles'!$D$13,'[4]Tabla Valoración controles'!$F$13,'[4]Tabla Valoración controles'!$F$14)</f>
        <v>0</v>
      </c>
      <c r="AE48" s="100">
        <f t="shared" si="0"/>
        <v>0.25</v>
      </c>
      <c r="AF48" s="100">
        <f>+AF47*AE48</f>
        <v>0</v>
      </c>
      <c r="AG48" s="100">
        <f>+AG47-AF48</f>
        <v>0</v>
      </c>
      <c r="AH48" s="203" t="s">
        <v>351</v>
      </c>
      <c r="AI48" s="198">
        <f>+IF(AH48=[4]CONTROLES!$C$50,[4]CONTROLES!$D$50,[4]CONTROLES!$D$51)</f>
        <v>15</v>
      </c>
      <c r="AJ48" s="198" t="s">
        <v>357</v>
      </c>
      <c r="AK48" s="198">
        <f>+IF(AJ48=[4]CONTROLES!$C$52,[4]CONTROLES!$D$52,[4]CONTROLES!$D$53)</f>
        <v>15</v>
      </c>
      <c r="AL48" s="198" t="s">
        <v>360</v>
      </c>
      <c r="AM48" s="198">
        <f>+IF(AL48=[4]CONTROLES!$C$54,[4]CONTROLES!$D$54,[4]CONTROLES!$D$55)</f>
        <v>15</v>
      </c>
      <c r="AN48" s="198" t="s">
        <v>364</v>
      </c>
      <c r="AO48" s="198">
        <f>+IF(AN48=[4]CONTROLES!$C$56,[4]CONTROLES!$D$56,IF(AN48=[4]CONTROLES!$C$57,[4]CONTROLES!$D$57,[4]CONTROLES!$D$58))</f>
        <v>10</v>
      </c>
      <c r="AP48" s="198" t="s">
        <v>367</v>
      </c>
      <c r="AQ48" s="198">
        <f>+IF(AP48=[4]CONTROLES!$C$59,[4]CONTROLES!$D$59,[4]CONTROLES!$D$60)</f>
        <v>15</v>
      </c>
      <c r="AR48" s="198" t="s">
        <v>370</v>
      </c>
      <c r="AS48" s="198">
        <f>+IF(AR48=[4]CONTROLES!$C$61,[4]CONTROLES!$D$61,[4]CONTROLES!$D$62)</f>
        <v>15</v>
      </c>
      <c r="AT48" s="198" t="s">
        <v>373</v>
      </c>
      <c r="AU48" s="198">
        <f>+IF(AT48=[4]CONTROLES!$C$63,[4]CONTROLES!$D$63,IF(AT48=[4]CONTROLES!$C$64,[4]CONTROLES!$D$64,[4]CONTROLES!$D$65))</f>
        <v>10</v>
      </c>
      <c r="AV48" s="198">
        <f t="shared" si="22"/>
        <v>95</v>
      </c>
      <c r="AW48" s="198" t="str">
        <f t="shared" si="23"/>
        <v>Moderado</v>
      </c>
      <c r="AX48" s="303"/>
      <c r="AY48" s="303"/>
      <c r="AZ48" s="303"/>
      <c r="BA48" s="303"/>
      <c r="BB48" s="301"/>
      <c r="BC48" s="314"/>
      <c r="BD48" s="344"/>
      <c r="BE48" s="130"/>
      <c r="BF48" s="130"/>
      <c r="BG48" s="347"/>
      <c r="BH48" s="223"/>
      <c r="BI48" s="223"/>
      <c r="BJ48" s="179"/>
      <c r="BK48" s="179"/>
      <c r="BL48" s="131"/>
      <c r="BM48" s="344"/>
      <c r="BN48" s="131"/>
      <c r="BO48" s="130"/>
      <c r="BP48" s="135"/>
      <c r="BQ48" s="135"/>
      <c r="BR48" s="133"/>
      <c r="BS48" s="133"/>
      <c r="BT48" s="133"/>
      <c r="BU48" s="133"/>
      <c r="BV48" s="133"/>
      <c r="BW48" s="129"/>
      <c r="BX48" s="135"/>
      <c r="BY48" s="135"/>
      <c r="BZ48" s="135"/>
      <c r="CA48" s="133"/>
      <c r="CB48" s="133"/>
      <c r="CC48" s="133"/>
      <c r="CD48" s="133"/>
      <c r="CE48" s="133"/>
      <c r="CF48" s="129"/>
      <c r="CG48" s="135"/>
      <c r="CH48" s="135"/>
      <c r="CI48" s="135"/>
      <c r="CJ48" s="133"/>
      <c r="CK48" s="133"/>
      <c r="CL48" s="133"/>
      <c r="CM48" s="133"/>
      <c r="CN48" s="133"/>
      <c r="CO48" s="129"/>
      <c r="CP48" s="135"/>
      <c r="CQ48" s="135"/>
      <c r="CR48" s="135"/>
      <c r="CS48" s="133"/>
      <c r="CT48" s="133"/>
      <c r="CU48" s="133"/>
      <c r="CV48" s="133"/>
      <c r="CW48" s="133"/>
      <c r="CX48" s="129"/>
      <c r="CY48" s="135"/>
      <c r="CZ48" s="135"/>
      <c r="DA48" s="135"/>
      <c r="DB48" s="133"/>
      <c r="DC48" s="133"/>
      <c r="DD48" s="133"/>
      <c r="DE48" s="133"/>
      <c r="DF48" s="133"/>
      <c r="DG48" s="129"/>
      <c r="DH48" s="135"/>
      <c r="DI48" s="135"/>
      <c r="DJ48" s="135"/>
      <c r="DK48" s="133"/>
      <c r="DL48" s="133"/>
      <c r="DM48" s="133"/>
      <c r="DN48" s="133"/>
      <c r="DO48" s="133"/>
      <c r="DP48" s="129"/>
      <c r="DQ48" s="135"/>
      <c r="DR48" s="135"/>
      <c r="DS48" s="135"/>
      <c r="DT48" s="133"/>
      <c r="DU48" s="133"/>
      <c r="DV48" s="133"/>
      <c r="DW48" s="133"/>
      <c r="DX48" s="133"/>
      <c r="DY48" s="129"/>
      <c r="DZ48" s="135"/>
      <c r="EA48" s="135"/>
      <c r="EB48" s="135"/>
      <c r="EC48" s="133"/>
      <c r="ED48" s="133"/>
      <c r="EE48" s="133"/>
      <c r="EF48" s="133"/>
      <c r="EG48" s="133"/>
      <c r="EH48" s="129"/>
      <c r="EI48" s="135"/>
      <c r="EJ48" s="135"/>
      <c r="EK48" s="135"/>
      <c r="EL48" s="133"/>
      <c r="EM48" s="133"/>
      <c r="EN48" s="133"/>
      <c r="EO48" s="133"/>
      <c r="EP48" s="133"/>
      <c r="EQ48" s="129"/>
      <c r="ER48" s="135"/>
      <c r="ES48" s="135"/>
      <c r="ET48" s="135"/>
      <c r="EU48" s="133"/>
      <c r="EV48" s="133"/>
      <c r="EW48" s="133"/>
      <c r="EX48" s="133"/>
      <c r="EY48" s="133"/>
      <c r="EZ48" s="129"/>
      <c r="FA48" s="135"/>
      <c r="FB48" s="135"/>
      <c r="FC48" s="135"/>
      <c r="FD48" s="133"/>
      <c r="FE48" s="133"/>
      <c r="FF48" s="133"/>
      <c r="FG48" s="133"/>
      <c r="FH48" s="133"/>
      <c r="FI48" s="129"/>
      <c r="FJ48" s="135"/>
      <c r="FK48" s="135"/>
      <c r="FL48" s="135"/>
      <c r="FM48" s="133"/>
      <c r="FN48" s="133"/>
      <c r="FO48" s="133"/>
      <c r="FP48" s="133"/>
      <c r="FQ48" s="133"/>
      <c r="FR48" s="133"/>
      <c r="FS48" s="129"/>
      <c r="FT48" s="132"/>
      <c r="FU48" s="132"/>
      <c r="FV48" s="132"/>
      <c r="FW48" s="133"/>
      <c r="FX48" s="132"/>
      <c r="FY48" s="133"/>
      <c r="FZ48" s="133"/>
      <c r="GA48" s="132"/>
      <c r="GB48" s="132"/>
      <c r="GC48" s="132"/>
      <c r="GD48" s="132"/>
      <c r="GE48" s="132"/>
      <c r="GF48" s="129"/>
      <c r="GG48" s="132"/>
      <c r="GH48" s="132"/>
      <c r="GI48" s="132"/>
      <c r="GJ48" s="133"/>
      <c r="GK48" s="132"/>
      <c r="GL48" s="133"/>
      <c r="GM48" s="133"/>
      <c r="GN48" s="132"/>
      <c r="GO48" s="132"/>
      <c r="GP48" s="132"/>
      <c r="GQ48" s="132"/>
      <c r="GR48" s="132"/>
      <c r="GS48" s="129"/>
      <c r="GT48" s="132"/>
      <c r="GU48" s="132"/>
      <c r="GV48" s="132"/>
      <c r="GW48" s="133"/>
      <c r="GX48" s="132"/>
      <c r="GY48" s="133"/>
      <c r="GZ48" s="133"/>
      <c r="HA48" s="132"/>
      <c r="HB48" s="132"/>
      <c r="HC48" s="132"/>
      <c r="HD48" s="132"/>
    </row>
    <row r="49" spans="1:212" ht="17.25" customHeight="1" x14ac:dyDescent="0.2">
      <c r="A49" s="413"/>
      <c r="B49" s="414"/>
      <c r="C49" s="416"/>
      <c r="D49" s="416"/>
      <c r="E49" s="414"/>
      <c r="F49" s="410"/>
      <c r="G49" s="410"/>
      <c r="H49" s="410"/>
      <c r="I49" s="414"/>
      <c r="J49" s="415"/>
      <c r="K49" s="324"/>
      <c r="L49" s="399"/>
      <c r="M49" s="328"/>
      <c r="N49" s="329"/>
      <c r="O49" s="329"/>
      <c r="P49" s="329"/>
      <c r="Q49" s="393"/>
      <c r="R49" s="202"/>
      <c r="S49" s="198"/>
      <c r="T49" s="202" t="str">
        <f t="shared" si="1"/>
        <v>Tipo Control</v>
      </c>
      <c r="U49" s="203" t="s">
        <v>158</v>
      </c>
      <c r="V49" s="204">
        <f>+IF(U49='[4]Tabla Valoración controles'!$D$4,'[4]Tabla Valoración controles'!$F$4,IF('[4]208-PLA-Ft-78 Mapa Gestión'!U49='[4]Tabla Valoración controles'!$D$5,'[4]Tabla Valoración controles'!$F$5,IF(U49=[4]FORMULAS!$A$10,0,'[4]Tabla Valoración controles'!$F$6)))</f>
        <v>0</v>
      </c>
      <c r="W49" s="203"/>
      <c r="X49" s="205">
        <f>+IF(W49='[4]Tabla Valoración controles'!$D$7,'[4]Tabla Valoración controles'!$F$7,IF(U49=[4]FORMULAS!$A$10,0,'[4]Tabla Valoración controles'!$F$8))</f>
        <v>0</v>
      </c>
      <c r="Y49" s="203"/>
      <c r="Z49" s="204">
        <f>+IF(Y49='[4]Tabla Valoración controles'!$D$9,'[4]Tabla Valoración controles'!$F$9,IF(U49=[4]FORMULAS!$A$10,0,'[4]Tabla Valoración controles'!$F$10))</f>
        <v>0</v>
      </c>
      <c r="AA49" s="203"/>
      <c r="AB49" s="204">
        <f>+IF(AA49='[4]Tabla Valoración controles'!$D$9,'[4]Tabla Valoración controles'!$F$9,IF(W49=[4]FORMULAS!$A$10,0,'[4]Tabla Valoración controles'!$F$10))</f>
        <v>0</v>
      </c>
      <c r="AC49" s="203"/>
      <c r="AD49" s="204">
        <f>+IF(AC49='[4]Tabla Valoración controles'!$D$13,'[4]Tabla Valoración controles'!$F$13,'[4]Tabla Valoración controles'!$F$14)</f>
        <v>0</v>
      </c>
      <c r="AE49" s="100">
        <f t="shared" si="0"/>
        <v>0</v>
      </c>
      <c r="AF49" s="100">
        <f>+AF48*AE49</f>
        <v>0</v>
      </c>
      <c r="AG49" s="100">
        <f>+AG48-AF49</f>
        <v>0</v>
      </c>
      <c r="AH49" s="203"/>
      <c r="AI49" s="198">
        <f>+IF(AH49=[4]CONTROLES!$C$50,[4]CONTROLES!$D$50,[4]CONTROLES!$D$51)</f>
        <v>0</v>
      </c>
      <c r="AJ49" s="198"/>
      <c r="AK49" s="198">
        <f>+IF(AJ49=[4]CONTROLES!$C$52,[4]CONTROLES!$D$52,[4]CONTROLES!$D$53)</f>
        <v>0</v>
      </c>
      <c r="AL49" s="198"/>
      <c r="AM49" s="198">
        <f>+IF(AL49=[4]CONTROLES!$C$54,[4]CONTROLES!$D$54,[4]CONTROLES!$D$55)</f>
        <v>0</v>
      </c>
      <c r="AN49" s="198"/>
      <c r="AO49" s="198">
        <f>+IF(AN49=[4]CONTROLES!$C$56,[4]CONTROLES!$D$56,IF(AN49=[4]CONTROLES!$C$57,[4]CONTROLES!$D$57,[4]CONTROLES!$D$58))</f>
        <v>0</v>
      </c>
      <c r="AP49" s="198"/>
      <c r="AQ49" s="198">
        <f>+IF(AP49=[4]CONTROLES!$C$59,[4]CONTROLES!$D$59,[4]CONTROLES!$D$60)</f>
        <v>0</v>
      </c>
      <c r="AR49" s="198"/>
      <c r="AS49" s="198">
        <f>+IF(AR49=[4]CONTROLES!$C$61,[4]CONTROLES!$D$61,[4]CONTROLES!$D$62)</f>
        <v>0</v>
      </c>
      <c r="AT49" s="198"/>
      <c r="AU49" s="198">
        <f>+IF(AT49=[4]CONTROLES!$C$63,[4]CONTROLES!$D$63,IF(AT49=[4]CONTROLES!$C$64,[4]CONTROLES!$D$64,[4]CONTROLES!$D$65))</f>
        <v>0</v>
      </c>
      <c r="AV49" s="198">
        <f t="shared" si="22"/>
        <v>0</v>
      </c>
      <c r="AW49" s="198" t="str">
        <f t="shared" si="23"/>
        <v>Débil</v>
      </c>
      <c r="AX49" s="303"/>
      <c r="AY49" s="303"/>
      <c r="AZ49" s="303"/>
      <c r="BA49" s="303"/>
      <c r="BB49" s="301"/>
      <c r="BC49" s="314"/>
      <c r="BD49" s="344"/>
      <c r="BE49" s="130"/>
      <c r="BF49" s="130"/>
      <c r="BG49" s="347"/>
      <c r="BH49" s="223"/>
      <c r="BI49" s="223"/>
      <c r="BJ49" s="179"/>
      <c r="BK49" s="179"/>
      <c r="BL49" s="131"/>
      <c r="BM49" s="344"/>
      <c r="BN49" s="131"/>
      <c r="BO49" s="130"/>
      <c r="BP49" s="135"/>
      <c r="BQ49" s="135"/>
      <c r="BR49" s="133"/>
      <c r="BS49" s="133"/>
      <c r="BT49" s="133"/>
      <c r="BU49" s="133"/>
      <c r="BV49" s="133"/>
      <c r="BW49" s="129"/>
      <c r="BX49" s="135"/>
      <c r="BY49" s="135"/>
      <c r="BZ49" s="135"/>
      <c r="CA49" s="133"/>
      <c r="CB49" s="133"/>
      <c r="CC49" s="133"/>
      <c r="CD49" s="133"/>
      <c r="CE49" s="133"/>
      <c r="CF49" s="129"/>
      <c r="CG49" s="135"/>
      <c r="CH49" s="135"/>
      <c r="CI49" s="135"/>
      <c r="CJ49" s="133"/>
      <c r="CK49" s="133"/>
      <c r="CL49" s="133"/>
      <c r="CM49" s="133"/>
      <c r="CN49" s="133"/>
      <c r="CO49" s="129"/>
      <c r="CP49" s="135"/>
      <c r="CQ49" s="135"/>
      <c r="CR49" s="135"/>
      <c r="CS49" s="133"/>
      <c r="CT49" s="133"/>
      <c r="CU49" s="133"/>
      <c r="CV49" s="133"/>
      <c r="CW49" s="133"/>
      <c r="CX49" s="129"/>
      <c r="CY49" s="135"/>
      <c r="CZ49" s="135"/>
      <c r="DA49" s="135"/>
      <c r="DB49" s="133"/>
      <c r="DC49" s="133"/>
      <c r="DD49" s="133"/>
      <c r="DE49" s="133"/>
      <c r="DF49" s="133"/>
      <c r="DG49" s="129"/>
      <c r="DH49" s="135"/>
      <c r="DI49" s="135"/>
      <c r="DJ49" s="135"/>
      <c r="DK49" s="133"/>
      <c r="DL49" s="133"/>
      <c r="DM49" s="133"/>
      <c r="DN49" s="133"/>
      <c r="DO49" s="133"/>
      <c r="DP49" s="129"/>
      <c r="DQ49" s="135"/>
      <c r="DR49" s="135"/>
      <c r="DS49" s="135"/>
      <c r="DT49" s="133"/>
      <c r="DU49" s="133"/>
      <c r="DV49" s="133"/>
      <c r="DW49" s="133"/>
      <c r="DX49" s="133"/>
      <c r="DY49" s="129"/>
      <c r="DZ49" s="135"/>
      <c r="EA49" s="135"/>
      <c r="EB49" s="135"/>
      <c r="EC49" s="133"/>
      <c r="ED49" s="133"/>
      <c r="EE49" s="133"/>
      <c r="EF49" s="133"/>
      <c r="EG49" s="133"/>
      <c r="EH49" s="129"/>
      <c r="EI49" s="135"/>
      <c r="EJ49" s="135"/>
      <c r="EK49" s="135"/>
      <c r="EL49" s="133"/>
      <c r="EM49" s="133"/>
      <c r="EN49" s="133"/>
      <c r="EO49" s="133"/>
      <c r="EP49" s="133"/>
      <c r="EQ49" s="129"/>
      <c r="ER49" s="135"/>
      <c r="ES49" s="135"/>
      <c r="ET49" s="135"/>
      <c r="EU49" s="133"/>
      <c r="EV49" s="133"/>
      <c r="EW49" s="133"/>
      <c r="EX49" s="133"/>
      <c r="EY49" s="133"/>
      <c r="EZ49" s="129"/>
      <c r="FA49" s="135"/>
      <c r="FB49" s="135"/>
      <c r="FC49" s="135"/>
      <c r="FD49" s="133"/>
      <c r="FE49" s="133"/>
      <c r="FF49" s="133"/>
      <c r="FG49" s="133"/>
      <c r="FH49" s="133"/>
      <c r="FI49" s="129"/>
      <c r="FJ49" s="135"/>
      <c r="FK49" s="135"/>
      <c r="FL49" s="135"/>
      <c r="FM49" s="133"/>
      <c r="FN49" s="133"/>
      <c r="FO49" s="133"/>
      <c r="FP49" s="133"/>
      <c r="FQ49" s="133"/>
      <c r="FR49" s="133"/>
      <c r="FS49" s="129"/>
      <c r="FT49" s="132"/>
      <c r="FU49" s="132"/>
      <c r="FV49" s="132"/>
      <c r="FW49" s="133"/>
      <c r="FX49" s="132"/>
      <c r="FY49" s="133"/>
      <c r="FZ49" s="133"/>
      <c r="GA49" s="132"/>
      <c r="GB49" s="132"/>
      <c r="GC49" s="132"/>
      <c r="GD49" s="132"/>
      <c r="GE49" s="132"/>
      <c r="GF49" s="129"/>
      <c r="GG49" s="132"/>
      <c r="GH49" s="132"/>
      <c r="GI49" s="132"/>
      <c r="GJ49" s="133"/>
      <c r="GK49" s="132"/>
      <c r="GL49" s="133"/>
      <c r="GM49" s="133"/>
      <c r="GN49" s="132"/>
      <c r="GO49" s="132"/>
      <c r="GP49" s="132"/>
      <c r="GQ49" s="132"/>
      <c r="GR49" s="132"/>
      <c r="GS49" s="129"/>
      <c r="GT49" s="132"/>
      <c r="GU49" s="132"/>
      <c r="GV49" s="132"/>
      <c r="GW49" s="133"/>
      <c r="GX49" s="132"/>
      <c r="GY49" s="133"/>
      <c r="GZ49" s="133"/>
      <c r="HA49" s="132"/>
      <c r="HB49" s="132"/>
      <c r="HC49" s="132"/>
      <c r="HD49" s="132"/>
    </row>
    <row r="50" spans="1:212" ht="17.25" customHeight="1" x14ac:dyDescent="0.2">
      <c r="A50" s="413"/>
      <c r="B50" s="414"/>
      <c r="C50" s="416"/>
      <c r="D50" s="416"/>
      <c r="E50" s="414"/>
      <c r="F50" s="410"/>
      <c r="G50" s="410"/>
      <c r="H50" s="410"/>
      <c r="I50" s="414"/>
      <c r="J50" s="415"/>
      <c r="K50" s="324"/>
      <c r="L50" s="399"/>
      <c r="M50" s="328"/>
      <c r="N50" s="329"/>
      <c r="O50" s="329"/>
      <c r="P50" s="329"/>
      <c r="Q50" s="393"/>
      <c r="R50" s="202"/>
      <c r="S50" s="198"/>
      <c r="T50" s="202" t="str">
        <f t="shared" si="1"/>
        <v>Tipo Control</v>
      </c>
      <c r="U50" s="203" t="s">
        <v>158</v>
      </c>
      <c r="V50" s="204">
        <f>+IF(U50='[4]Tabla Valoración controles'!$D$4,'[4]Tabla Valoración controles'!$F$4,IF('[4]208-PLA-Ft-78 Mapa Gestión'!U50='[4]Tabla Valoración controles'!$D$5,'[4]Tabla Valoración controles'!$F$5,IF(U50=[4]FORMULAS!$A$10,0,'[4]Tabla Valoración controles'!$F$6)))</f>
        <v>0</v>
      </c>
      <c r="W50" s="203"/>
      <c r="X50" s="205">
        <f>+IF(W50='[4]Tabla Valoración controles'!$D$7,'[4]Tabla Valoración controles'!$F$7,IF(U50=[4]FORMULAS!$A$10,0,'[4]Tabla Valoración controles'!$F$8))</f>
        <v>0</v>
      </c>
      <c r="Y50" s="203"/>
      <c r="Z50" s="204">
        <f>+IF(Y50='[4]Tabla Valoración controles'!$D$9,'[4]Tabla Valoración controles'!$F$9,IF(U50=[4]FORMULAS!$A$10,0,'[4]Tabla Valoración controles'!$F$10))</f>
        <v>0</v>
      </c>
      <c r="AA50" s="203"/>
      <c r="AB50" s="204">
        <f>+IF(AA50='[4]Tabla Valoración controles'!$D$9,'[4]Tabla Valoración controles'!$F$9,IF(W50=[4]FORMULAS!$A$10,0,'[4]Tabla Valoración controles'!$F$10))</f>
        <v>0</v>
      </c>
      <c r="AC50" s="203"/>
      <c r="AD50" s="204">
        <f>+IF(AC50='[4]Tabla Valoración controles'!$D$13,'[4]Tabla Valoración controles'!$F$13,'[4]Tabla Valoración controles'!$F$14)</f>
        <v>0</v>
      </c>
      <c r="AE50" s="100">
        <f t="shared" si="0"/>
        <v>0</v>
      </c>
      <c r="AF50" s="100">
        <f>+AF49*AE50</f>
        <v>0</v>
      </c>
      <c r="AG50" s="100">
        <f>+AG49-AF50</f>
        <v>0</v>
      </c>
      <c r="AH50" s="203"/>
      <c r="AI50" s="198">
        <f>+IF(AH50=[4]CONTROLES!$C$50,[4]CONTROLES!$D$50,[4]CONTROLES!$D$51)</f>
        <v>0</v>
      </c>
      <c r="AJ50" s="198"/>
      <c r="AK50" s="198">
        <f>+IF(AJ50=[4]CONTROLES!$C$52,[4]CONTROLES!$D$52,[4]CONTROLES!$D$53)</f>
        <v>0</v>
      </c>
      <c r="AL50" s="198"/>
      <c r="AM50" s="198">
        <f>+IF(AL50=[4]CONTROLES!$C$54,[4]CONTROLES!$D$54,[4]CONTROLES!$D$55)</f>
        <v>0</v>
      </c>
      <c r="AN50" s="198"/>
      <c r="AO50" s="198">
        <f>+IF(AN50=[4]CONTROLES!$C$56,[4]CONTROLES!$D$56,IF(AN50=[4]CONTROLES!$C$57,[4]CONTROLES!$D$57,[4]CONTROLES!$D$58))</f>
        <v>0</v>
      </c>
      <c r="AP50" s="198"/>
      <c r="AQ50" s="198">
        <f>+IF(AP50=[4]CONTROLES!$C$59,[4]CONTROLES!$D$59,[4]CONTROLES!$D$60)</f>
        <v>0</v>
      </c>
      <c r="AR50" s="198"/>
      <c r="AS50" s="198">
        <f>+IF(AR50=[4]CONTROLES!$C$61,[4]CONTROLES!$D$61,[4]CONTROLES!$D$62)</f>
        <v>0</v>
      </c>
      <c r="AT50" s="198"/>
      <c r="AU50" s="198">
        <f>+IF(AT50=[4]CONTROLES!$C$63,[4]CONTROLES!$D$63,IF(AT50=[4]CONTROLES!$C$64,[4]CONTROLES!$D$64,[4]CONTROLES!$D$65))</f>
        <v>0</v>
      </c>
      <c r="AV50" s="198">
        <f t="shared" si="22"/>
        <v>0</v>
      </c>
      <c r="AW50" s="198" t="str">
        <f t="shared" si="23"/>
        <v>Débil</v>
      </c>
      <c r="AX50" s="303"/>
      <c r="AY50" s="303"/>
      <c r="AZ50" s="303"/>
      <c r="BA50" s="303"/>
      <c r="BB50" s="301"/>
      <c r="BC50" s="314"/>
      <c r="BD50" s="344"/>
      <c r="BE50" s="130"/>
      <c r="BF50" s="130"/>
      <c r="BG50" s="347"/>
      <c r="BH50" s="223"/>
      <c r="BI50" s="223"/>
      <c r="BJ50" s="179"/>
      <c r="BK50" s="179"/>
      <c r="BL50" s="131"/>
      <c r="BM50" s="344"/>
      <c r="BN50" s="131"/>
      <c r="BO50" s="130"/>
      <c r="BP50" s="135"/>
      <c r="BQ50" s="135"/>
      <c r="BR50" s="133"/>
      <c r="BS50" s="133"/>
      <c r="BT50" s="133"/>
      <c r="BU50" s="133"/>
      <c r="BV50" s="133"/>
      <c r="BW50" s="129"/>
      <c r="BX50" s="135"/>
      <c r="BY50" s="135"/>
      <c r="BZ50" s="135"/>
      <c r="CA50" s="133"/>
      <c r="CB50" s="133"/>
      <c r="CC50" s="133"/>
      <c r="CD50" s="133"/>
      <c r="CE50" s="133"/>
      <c r="CF50" s="129"/>
      <c r="CG50" s="135"/>
      <c r="CH50" s="135"/>
      <c r="CI50" s="135"/>
      <c r="CJ50" s="133"/>
      <c r="CK50" s="133"/>
      <c r="CL50" s="133"/>
      <c r="CM50" s="133"/>
      <c r="CN50" s="133"/>
      <c r="CO50" s="129"/>
      <c r="CP50" s="135"/>
      <c r="CQ50" s="135"/>
      <c r="CR50" s="135"/>
      <c r="CS50" s="133"/>
      <c r="CT50" s="133"/>
      <c r="CU50" s="133"/>
      <c r="CV50" s="133"/>
      <c r="CW50" s="133"/>
      <c r="CX50" s="129"/>
      <c r="CY50" s="135"/>
      <c r="CZ50" s="135"/>
      <c r="DA50" s="135"/>
      <c r="DB50" s="133"/>
      <c r="DC50" s="133"/>
      <c r="DD50" s="133"/>
      <c r="DE50" s="133"/>
      <c r="DF50" s="133"/>
      <c r="DG50" s="129"/>
      <c r="DH50" s="135"/>
      <c r="DI50" s="135"/>
      <c r="DJ50" s="135"/>
      <c r="DK50" s="133"/>
      <c r="DL50" s="133"/>
      <c r="DM50" s="133"/>
      <c r="DN50" s="133"/>
      <c r="DO50" s="133"/>
      <c r="DP50" s="129"/>
      <c r="DQ50" s="135"/>
      <c r="DR50" s="135"/>
      <c r="DS50" s="135"/>
      <c r="DT50" s="133"/>
      <c r="DU50" s="133"/>
      <c r="DV50" s="133"/>
      <c r="DW50" s="133"/>
      <c r="DX50" s="133"/>
      <c r="DY50" s="129"/>
      <c r="DZ50" s="135"/>
      <c r="EA50" s="135"/>
      <c r="EB50" s="135"/>
      <c r="EC50" s="133"/>
      <c r="ED50" s="133"/>
      <c r="EE50" s="133"/>
      <c r="EF50" s="133"/>
      <c r="EG50" s="133"/>
      <c r="EH50" s="129"/>
      <c r="EI50" s="135"/>
      <c r="EJ50" s="135"/>
      <c r="EK50" s="135"/>
      <c r="EL50" s="133"/>
      <c r="EM50" s="133"/>
      <c r="EN50" s="133"/>
      <c r="EO50" s="133"/>
      <c r="EP50" s="133"/>
      <c r="EQ50" s="129"/>
      <c r="ER50" s="135"/>
      <c r="ES50" s="135"/>
      <c r="ET50" s="135"/>
      <c r="EU50" s="133"/>
      <c r="EV50" s="133"/>
      <c r="EW50" s="133"/>
      <c r="EX50" s="133"/>
      <c r="EY50" s="133"/>
      <c r="EZ50" s="129"/>
      <c r="FA50" s="135"/>
      <c r="FB50" s="135"/>
      <c r="FC50" s="135"/>
      <c r="FD50" s="133"/>
      <c r="FE50" s="133"/>
      <c r="FF50" s="133"/>
      <c r="FG50" s="133"/>
      <c r="FH50" s="133"/>
      <c r="FI50" s="129"/>
      <c r="FJ50" s="135"/>
      <c r="FK50" s="135"/>
      <c r="FL50" s="135"/>
      <c r="FM50" s="133"/>
      <c r="FN50" s="133"/>
      <c r="FO50" s="133"/>
      <c r="FP50" s="133"/>
      <c r="FQ50" s="133"/>
      <c r="FR50" s="133"/>
      <c r="FS50" s="129"/>
      <c r="FT50" s="132"/>
      <c r="FU50" s="132"/>
      <c r="FV50" s="132"/>
      <c r="FW50" s="133"/>
      <c r="FX50" s="132"/>
      <c r="FY50" s="133"/>
      <c r="FZ50" s="133"/>
      <c r="GA50" s="132"/>
      <c r="GB50" s="132"/>
      <c r="GC50" s="132"/>
      <c r="GD50" s="132"/>
      <c r="GE50" s="132"/>
      <c r="GF50" s="129"/>
      <c r="GG50" s="132"/>
      <c r="GH50" s="132"/>
      <c r="GI50" s="132"/>
      <c r="GJ50" s="133"/>
      <c r="GK50" s="132"/>
      <c r="GL50" s="133"/>
      <c r="GM50" s="133"/>
      <c r="GN50" s="132"/>
      <c r="GO50" s="132"/>
      <c r="GP50" s="132"/>
      <c r="GQ50" s="132"/>
      <c r="GR50" s="132"/>
      <c r="GS50" s="129"/>
      <c r="GT50" s="132"/>
      <c r="GU50" s="132"/>
      <c r="GV50" s="132"/>
      <c r="GW50" s="133"/>
      <c r="GX50" s="132"/>
      <c r="GY50" s="133"/>
      <c r="GZ50" s="133"/>
      <c r="HA50" s="132"/>
      <c r="HB50" s="132"/>
      <c r="HC50" s="132"/>
      <c r="HD50" s="132"/>
    </row>
    <row r="51" spans="1:212" ht="17.25" customHeight="1" x14ac:dyDescent="0.2">
      <c r="A51" s="413"/>
      <c r="B51" s="414"/>
      <c r="C51" s="416"/>
      <c r="D51" s="416"/>
      <c r="E51" s="414"/>
      <c r="F51" s="410"/>
      <c r="G51" s="410"/>
      <c r="H51" s="410"/>
      <c r="I51" s="414"/>
      <c r="J51" s="415"/>
      <c r="K51" s="324"/>
      <c r="L51" s="399"/>
      <c r="M51" s="328"/>
      <c r="N51" s="329"/>
      <c r="O51" s="329"/>
      <c r="P51" s="329"/>
      <c r="Q51" s="393"/>
      <c r="R51" s="202"/>
      <c r="S51" s="198"/>
      <c r="T51" s="202" t="str">
        <f t="shared" si="1"/>
        <v>Tipo Control</v>
      </c>
      <c r="U51" s="203" t="s">
        <v>158</v>
      </c>
      <c r="V51" s="204">
        <f>+IF(U51='[4]Tabla Valoración controles'!$D$4,'[4]Tabla Valoración controles'!$F$4,IF('[4]208-PLA-Ft-78 Mapa Gestión'!U51='[4]Tabla Valoración controles'!$D$5,'[4]Tabla Valoración controles'!$F$5,IF(U51=[4]FORMULAS!$A$10,0,'[4]Tabla Valoración controles'!$F$6)))</f>
        <v>0</v>
      </c>
      <c r="W51" s="203"/>
      <c r="X51" s="205">
        <f>+IF(W51='[4]Tabla Valoración controles'!$D$7,'[4]Tabla Valoración controles'!$F$7,IF(U51=[4]FORMULAS!$A$10,0,'[4]Tabla Valoración controles'!$F$8))</f>
        <v>0</v>
      </c>
      <c r="Y51" s="203"/>
      <c r="Z51" s="204">
        <f>+IF(Y51='[4]Tabla Valoración controles'!$D$9,'[4]Tabla Valoración controles'!$F$9,IF(U51=[4]FORMULAS!$A$10,0,'[4]Tabla Valoración controles'!$F$10))</f>
        <v>0</v>
      </c>
      <c r="AA51" s="203"/>
      <c r="AB51" s="204">
        <f>+IF(AA51='[4]Tabla Valoración controles'!$D$9,'[4]Tabla Valoración controles'!$F$9,IF(W51=[4]FORMULAS!$A$10,0,'[4]Tabla Valoración controles'!$F$10))</f>
        <v>0</v>
      </c>
      <c r="AC51" s="203"/>
      <c r="AD51" s="204">
        <f>+IF(AC51='[4]Tabla Valoración controles'!$D$13,'[4]Tabla Valoración controles'!$F$13,'[4]Tabla Valoración controles'!$F$14)</f>
        <v>0</v>
      </c>
      <c r="AE51" s="100">
        <f t="shared" si="0"/>
        <v>0</v>
      </c>
      <c r="AF51" s="100">
        <f>+AF50*AE51</f>
        <v>0</v>
      </c>
      <c r="AG51" s="100">
        <f>+AG50-AF51</f>
        <v>0</v>
      </c>
      <c r="AH51" s="203"/>
      <c r="AI51" s="198">
        <f>+IF(AH51=[4]CONTROLES!$C$50,[4]CONTROLES!$D$50,[4]CONTROLES!$D$51)</f>
        <v>0</v>
      </c>
      <c r="AJ51" s="198"/>
      <c r="AK51" s="198">
        <f>+IF(AJ51=[4]CONTROLES!$C$52,[4]CONTROLES!$D$52,[4]CONTROLES!$D$53)</f>
        <v>0</v>
      </c>
      <c r="AL51" s="198"/>
      <c r="AM51" s="198">
        <f>+IF(AL51=[4]CONTROLES!$C$54,[4]CONTROLES!$D$54,[4]CONTROLES!$D$55)</f>
        <v>0</v>
      </c>
      <c r="AN51" s="198"/>
      <c r="AO51" s="198">
        <f>+IF(AN51=[4]CONTROLES!$C$56,[4]CONTROLES!$D$56,IF(AN51=[4]CONTROLES!$C$57,[4]CONTROLES!$D$57,[4]CONTROLES!$D$58))</f>
        <v>0</v>
      </c>
      <c r="AP51" s="198"/>
      <c r="AQ51" s="198">
        <f>+IF(AP51=[4]CONTROLES!$C$59,[4]CONTROLES!$D$59,[4]CONTROLES!$D$60)</f>
        <v>0</v>
      </c>
      <c r="AR51" s="198"/>
      <c r="AS51" s="198">
        <f>+IF(AR51=[4]CONTROLES!$C$61,[4]CONTROLES!$D$61,[4]CONTROLES!$D$62)</f>
        <v>0</v>
      </c>
      <c r="AT51" s="198"/>
      <c r="AU51" s="198">
        <f>+IF(AT51=[4]CONTROLES!$C$63,[4]CONTROLES!$D$63,IF(AT51=[4]CONTROLES!$C$64,[4]CONTROLES!$D$64,[4]CONTROLES!$D$65))</f>
        <v>0</v>
      </c>
      <c r="AV51" s="198">
        <f t="shared" si="22"/>
        <v>0</v>
      </c>
      <c r="AW51" s="198" t="str">
        <f t="shared" si="23"/>
        <v>Débil</v>
      </c>
      <c r="AX51" s="303"/>
      <c r="AY51" s="303"/>
      <c r="AZ51" s="303"/>
      <c r="BA51" s="303"/>
      <c r="BB51" s="301"/>
      <c r="BC51" s="314"/>
      <c r="BD51" s="344"/>
      <c r="BE51" s="130"/>
      <c r="BF51" s="130"/>
      <c r="BG51" s="347"/>
      <c r="BH51" s="223"/>
      <c r="BI51" s="223"/>
      <c r="BJ51" s="179"/>
      <c r="BK51" s="179"/>
      <c r="BL51" s="131"/>
      <c r="BM51" s="344"/>
      <c r="BN51" s="131"/>
      <c r="BO51" s="130"/>
      <c r="BP51" s="135"/>
      <c r="BQ51" s="135"/>
      <c r="BR51" s="133"/>
      <c r="BS51" s="133"/>
      <c r="BT51" s="133"/>
      <c r="BU51" s="133"/>
      <c r="BV51" s="133"/>
      <c r="BW51" s="129"/>
      <c r="BX51" s="135"/>
      <c r="BY51" s="135"/>
      <c r="BZ51" s="135"/>
      <c r="CA51" s="133"/>
      <c r="CB51" s="133"/>
      <c r="CC51" s="133"/>
      <c r="CD51" s="133"/>
      <c r="CE51" s="133"/>
      <c r="CF51" s="129"/>
      <c r="CG51" s="135"/>
      <c r="CH51" s="135"/>
      <c r="CI51" s="135"/>
      <c r="CJ51" s="133"/>
      <c r="CK51" s="133"/>
      <c r="CL51" s="133"/>
      <c r="CM51" s="133"/>
      <c r="CN51" s="133"/>
      <c r="CO51" s="129"/>
      <c r="CP51" s="135"/>
      <c r="CQ51" s="135"/>
      <c r="CR51" s="135"/>
      <c r="CS51" s="133"/>
      <c r="CT51" s="133"/>
      <c r="CU51" s="133"/>
      <c r="CV51" s="133"/>
      <c r="CW51" s="133"/>
      <c r="CX51" s="129"/>
      <c r="CY51" s="135"/>
      <c r="CZ51" s="135"/>
      <c r="DA51" s="135"/>
      <c r="DB51" s="133"/>
      <c r="DC51" s="133"/>
      <c r="DD51" s="133"/>
      <c r="DE51" s="133"/>
      <c r="DF51" s="133"/>
      <c r="DG51" s="129"/>
      <c r="DH51" s="135"/>
      <c r="DI51" s="135"/>
      <c r="DJ51" s="135"/>
      <c r="DK51" s="133"/>
      <c r="DL51" s="133"/>
      <c r="DM51" s="133"/>
      <c r="DN51" s="133"/>
      <c r="DO51" s="133"/>
      <c r="DP51" s="129"/>
      <c r="DQ51" s="135"/>
      <c r="DR51" s="135"/>
      <c r="DS51" s="135"/>
      <c r="DT51" s="133"/>
      <c r="DU51" s="133"/>
      <c r="DV51" s="133"/>
      <c r="DW51" s="133"/>
      <c r="DX51" s="133"/>
      <c r="DY51" s="129"/>
      <c r="DZ51" s="135"/>
      <c r="EA51" s="135"/>
      <c r="EB51" s="135"/>
      <c r="EC51" s="133"/>
      <c r="ED51" s="133"/>
      <c r="EE51" s="133"/>
      <c r="EF51" s="133"/>
      <c r="EG51" s="133"/>
      <c r="EH51" s="129"/>
      <c r="EI51" s="135"/>
      <c r="EJ51" s="135"/>
      <c r="EK51" s="135"/>
      <c r="EL51" s="133"/>
      <c r="EM51" s="133"/>
      <c r="EN51" s="133"/>
      <c r="EO51" s="133"/>
      <c r="EP51" s="133"/>
      <c r="EQ51" s="129"/>
      <c r="ER51" s="135"/>
      <c r="ES51" s="135"/>
      <c r="ET51" s="135"/>
      <c r="EU51" s="133"/>
      <c r="EV51" s="133"/>
      <c r="EW51" s="133"/>
      <c r="EX51" s="133"/>
      <c r="EY51" s="133"/>
      <c r="EZ51" s="129"/>
      <c r="FA51" s="135"/>
      <c r="FB51" s="135"/>
      <c r="FC51" s="135"/>
      <c r="FD51" s="133"/>
      <c r="FE51" s="133"/>
      <c r="FF51" s="133"/>
      <c r="FG51" s="133"/>
      <c r="FH51" s="133"/>
      <c r="FI51" s="129"/>
      <c r="FJ51" s="135"/>
      <c r="FK51" s="135"/>
      <c r="FL51" s="135"/>
      <c r="FM51" s="133"/>
      <c r="FN51" s="133"/>
      <c r="FO51" s="133"/>
      <c r="FP51" s="133"/>
      <c r="FQ51" s="133"/>
      <c r="FR51" s="133"/>
      <c r="FS51" s="129"/>
      <c r="FT51" s="132"/>
      <c r="FU51" s="132"/>
      <c r="FV51" s="132"/>
      <c r="FW51" s="133"/>
      <c r="FX51" s="132"/>
      <c r="FY51" s="133"/>
      <c r="FZ51" s="133"/>
      <c r="GA51" s="132"/>
      <c r="GB51" s="132"/>
      <c r="GC51" s="132"/>
      <c r="GD51" s="132"/>
      <c r="GE51" s="132"/>
      <c r="GF51" s="129"/>
      <c r="GG51" s="132"/>
      <c r="GH51" s="132"/>
      <c r="GI51" s="132"/>
      <c r="GJ51" s="133"/>
      <c r="GK51" s="132"/>
      <c r="GL51" s="133"/>
      <c r="GM51" s="133"/>
      <c r="GN51" s="132"/>
      <c r="GO51" s="132"/>
      <c r="GP51" s="132"/>
      <c r="GQ51" s="132"/>
      <c r="GR51" s="132"/>
      <c r="GS51" s="129"/>
      <c r="GT51" s="132"/>
      <c r="GU51" s="132"/>
      <c r="GV51" s="132"/>
      <c r="GW51" s="133"/>
      <c r="GX51" s="132"/>
      <c r="GY51" s="133"/>
      <c r="GZ51" s="133"/>
      <c r="HA51" s="132"/>
      <c r="HB51" s="132"/>
      <c r="HC51" s="132"/>
      <c r="HD51" s="132"/>
    </row>
    <row r="52" spans="1:212" ht="41.25" customHeight="1" x14ac:dyDescent="0.2">
      <c r="A52" s="336">
        <v>8</v>
      </c>
      <c r="B52" s="396" t="s">
        <v>178</v>
      </c>
      <c r="C52" s="400" t="str">
        <f>VLOOKUP(B52,[4]FORMULAS!$A$30:$B$46,2,0)</f>
        <v>Programar, registrar y controlar los recursos financieros de la Entidad, mediante la aplicación de herramientas y procedimientos financieros que permitan garantizar la calidad, confiabilidad, razonabilidad y oportunidad de la gestión presupuestal, tesoral, pagos y contable  para el cumplimiento de los objetivos de la Entidad</v>
      </c>
      <c r="D52" s="400" t="str">
        <f>VLOOKUP(B52,[4]FORMULAS!$A$30:$C$46,3,0)</f>
        <v>Subdirector Financiero</v>
      </c>
      <c r="E52" s="396" t="s">
        <v>113</v>
      </c>
      <c r="F52" s="408" t="s">
        <v>460</v>
      </c>
      <c r="G52" s="321" t="s">
        <v>461</v>
      </c>
      <c r="H52" s="321" t="s">
        <v>462</v>
      </c>
      <c r="I52" s="396" t="s">
        <v>261</v>
      </c>
      <c r="J52" s="398">
        <v>400</v>
      </c>
      <c r="K52" s="324" t="str">
        <f>VLOOKUP(L52,'Tabla probabilidad'!$D$3:$E$8,2,0)</f>
        <v>Media</v>
      </c>
      <c r="L52" s="399">
        <v>0.6</v>
      </c>
      <c r="M52" s="328" t="s">
        <v>91</v>
      </c>
      <c r="N52" s="329" t="str">
        <f>VLOOKUP(M52,'Tabla Impacto'!$D$3:$F$8,3,0)</f>
        <v>Moderado</v>
      </c>
      <c r="O52" s="329">
        <f>VLOOKUP(M52,'Tabla Impacto'!$D$3:$F$8,2,0)</f>
        <v>0.6</v>
      </c>
      <c r="P52" s="329" t="str">
        <f>CONCATENATE(N52,K52)</f>
        <v>ModeradoMedia</v>
      </c>
      <c r="Q52" s="393" t="str">
        <f>VLOOKUP(P52,[4]FORMULAS!$K$17:$L$42,2,0)</f>
        <v>Moderado</v>
      </c>
      <c r="R52" s="202">
        <v>1</v>
      </c>
      <c r="S52" s="198" t="s">
        <v>463</v>
      </c>
      <c r="T52" s="202" t="str">
        <f t="shared" si="1"/>
        <v>Preventivo</v>
      </c>
      <c r="U52" s="203" t="s">
        <v>13</v>
      </c>
      <c r="V52" s="204">
        <f>+IF(U52='[4]Tabla Valoración controles'!$D$4,'[4]Tabla Valoración controles'!$F$4,IF('[4]208-PLA-Ft-78 Mapa Gestión'!U52='[4]Tabla Valoración controles'!$D$5,'[4]Tabla Valoración controles'!$F$5,IF(U52=[4]FORMULAS!$A$10,0,'[4]Tabla Valoración controles'!$F$6)))</f>
        <v>0.25</v>
      </c>
      <c r="W52" s="203" t="s">
        <v>8</v>
      </c>
      <c r="X52" s="205">
        <f>+IF(W52='[4]Tabla Valoración controles'!$D$7,'[4]Tabla Valoración controles'!$F$7,IF(U52=[4]FORMULAS!$A$10,0,'[4]Tabla Valoración controles'!$F$8))</f>
        <v>0.15</v>
      </c>
      <c r="Y52" s="203" t="s">
        <v>18</v>
      </c>
      <c r="Z52" s="204">
        <f>+IF(Y52='[4]Tabla Valoración controles'!$D$9,'[4]Tabla Valoración controles'!$F$9,IF(U52=[4]FORMULAS!$A$10,0,'[4]Tabla Valoración controles'!$F$10))</f>
        <v>0</v>
      </c>
      <c r="AA52" s="203" t="s">
        <v>22</v>
      </c>
      <c r="AB52" s="204">
        <f>+IF(AA52='[4]Tabla Valoración controles'!$D$9,'[4]Tabla Valoración controles'!$F$9,IF(W52=[4]FORMULAS!$A$10,0,'[4]Tabla Valoración controles'!$F$10))</f>
        <v>0</v>
      </c>
      <c r="AC52" s="203" t="s">
        <v>100</v>
      </c>
      <c r="AD52" s="204">
        <f>+IF(AC52='[4]Tabla Valoración controles'!$D$13,'[4]Tabla Valoración controles'!$F$13,'[4]Tabla Valoración controles'!$F$14)</f>
        <v>0</v>
      </c>
      <c r="AE52" s="100">
        <f t="shared" si="0"/>
        <v>0.4</v>
      </c>
      <c r="AF52" s="100">
        <f>+IF(T52=[4]FORMULAS!$A$8,'[4]208-PLA-Ft-78 Mapa Gestión'!AE52*'[4]208-PLA-Ft-78 Mapa Gestión'!L52:L57,'[4]208-PLA-Ft-78 Mapa Gestión'!AE52*'[4]208-PLA-Ft-78 Mapa Gestión'!O52:O57)</f>
        <v>0</v>
      </c>
      <c r="AG52" s="100">
        <f>+IF(T52=[4]FORMULAS!$A$8,'[4]208-PLA-Ft-78 Mapa Gestión'!L52:L57-'[4]208-PLA-Ft-78 Mapa Gestión'!AF52,0)</f>
        <v>0</v>
      </c>
      <c r="AH52" s="203" t="s">
        <v>351</v>
      </c>
      <c r="AI52" s="198">
        <f>+IF(AH52=[4]CONTROLES!$C$50,[4]CONTROLES!$D$50,[4]CONTROLES!$D$51)</f>
        <v>15</v>
      </c>
      <c r="AJ52" s="198" t="s">
        <v>357</v>
      </c>
      <c r="AK52" s="198">
        <f>+IF(AJ52=[4]CONTROLES!$C$52,[4]CONTROLES!$D$52,[4]CONTROLES!$D$53)</f>
        <v>15</v>
      </c>
      <c r="AL52" s="198" t="s">
        <v>360</v>
      </c>
      <c r="AM52" s="198">
        <f>+IF(AL52=[4]CONTROLES!$C$54,[4]CONTROLES!$D$54,[4]CONTROLES!$D$55)</f>
        <v>15</v>
      </c>
      <c r="AN52" s="198" t="s">
        <v>364</v>
      </c>
      <c r="AO52" s="198">
        <f>+IF(AN52=[4]CONTROLES!$C$56,[4]CONTROLES!$D$56,IF(AN52=[4]CONTROLES!$C$57,[4]CONTROLES!$D$57,[4]CONTROLES!$D$58))</f>
        <v>10</v>
      </c>
      <c r="AP52" s="198" t="s">
        <v>367</v>
      </c>
      <c r="AQ52" s="198">
        <f>+IF(AP52=[4]CONTROLES!$C$59,[4]CONTROLES!$D$59,[4]CONTROLES!$D$60)</f>
        <v>15</v>
      </c>
      <c r="AR52" s="198" t="s">
        <v>370</v>
      </c>
      <c r="AS52" s="198">
        <f>+IF(AR52=[4]CONTROLES!$C$61,[4]CONTROLES!$D$61,[4]CONTROLES!$D$62)</f>
        <v>15</v>
      </c>
      <c r="AT52" s="198" t="s">
        <v>373</v>
      </c>
      <c r="AU52" s="198">
        <f>+IF(AT52=[4]CONTROLES!$C$63,[4]CONTROLES!$D$63,IF(AT52=[4]CONTROLES!$C$64,[4]CONTROLES!$D$64,[4]CONTROLES!$D$65))</f>
        <v>10</v>
      </c>
      <c r="AV52" s="198">
        <f t="shared" si="22"/>
        <v>95</v>
      </c>
      <c r="AW52" s="198" t="str">
        <f t="shared" si="23"/>
        <v>Moderado</v>
      </c>
      <c r="AX52" s="302">
        <f>+AG57</f>
        <v>0</v>
      </c>
      <c r="AY52" s="302" t="s">
        <v>47</v>
      </c>
      <c r="AZ52" s="302" t="s">
        <v>77</v>
      </c>
      <c r="BA52" s="302">
        <f>+IF(T52=[4]FORMULAS!B51,'[4]208-PLA-Ft-78 Mapa Gestión'!AG57,'[4]208-PLA-Ft-78 Mapa Gestión'!O52:O57)</f>
        <v>0</v>
      </c>
      <c r="BB52" s="301" t="str">
        <f>CONCATENATE(AZ52,AY52)</f>
        <v>MenorBaja</v>
      </c>
      <c r="BC52" s="314" t="str">
        <f>VLOOKUP(BB52,[4]FORMULAS!$K$17:$L$42,2,0)</f>
        <v>Moderado</v>
      </c>
      <c r="BD52" s="344" t="s">
        <v>164</v>
      </c>
      <c r="BE52" s="178" t="s">
        <v>464</v>
      </c>
      <c r="BF52" s="130" t="s">
        <v>465</v>
      </c>
      <c r="BG52" s="130" t="s">
        <v>322</v>
      </c>
      <c r="BH52" s="223">
        <v>45292</v>
      </c>
      <c r="BI52" s="223">
        <v>45657</v>
      </c>
      <c r="BJ52" s="130" t="s">
        <v>466</v>
      </c>
      <c r="BK52" s="130" t="s">
        <v>467</v>
      </c>
      <c r="BL52" s="135" t="s">
        <v>236</v>
      </c>
      <c r="BM52" s="344" t="s">
        <v>468</v>
      </c>
      <c r="BN52" s="131"/>
      <c r="BO52" s="130"/>
      <c r="BP52" s="135"/>
      <c r="BQ52" s="129"/>
      <c r="BR52" s="129"/>
      <c r="BS52" s="129"/>
      <c r="BT52" s="129"/>
      <c r="BU52" s="129"/>
      <c r="BV52" s="129"/>
      <c r="BW52" s="129"/>
      <c r="BX52" s="135"/>
      <c r="BY52" s="135"/>
      <c r="BZ52" s="129"/>
      <c r="CA52" s="129"/>
      <c r="CB52" s="129"/>
      <c r="CC52" s="129"/>
      <c r="CD52" s="129"/>
      <c r="CE52" s="129"/>
      <c r="CF52" s="129"/>
      <c r="CG52" s="135"/>
      <c r="CH52" s="135"/>
      <c r="CI52" s="129"/>
      <c r="CJ52" s="129"/>
      <c r="CK52" s="129"/>
      <c r="CL52" s="129"/>
      <c r="CM52" s="129"/>
      <c r="CN52" s="129"/>
      <c r="CO52" s="129"/>
      <c r="CP52" s="135"/>
      <c r="CQ52" s="135"/>
      <c r="CR52" s="129"/>
      <c r="CS52" s="129"/>
      <c r="CT52" s="129"/>
      <c r="CU52" s="129"/>
      <c r="CV52" s="129"/>
      <c r="CW52" s="129"/>
      <c r="CX52" s="129"/>
      <c r="CY52" s="135"/>
      <c r="CZ52" s="135"/>
      <c r="DA52" s="129"/>
      <c r="DB52" s="129"/>
      <c r="DC52" s="129"/>
      <c r="DD52" s="129"/>
      <c r="DE52" s="129"/>
      <c r="DF52" s="129"/>
      <c r="DG52" s="129"/>
      <c r="DH52" s="135"/>
      <c r="DI52" s="135"/>
      <c r="DJ52" s="129"/>
      <c r="DK52" s="129"/>
      <c r="DL52" s="129"/>
      <c r="DM52" s="129"/>
      <c r="DN52" s="129"/>
      <c r="DO52" s="129"/>
      <c r="DP52" s="129"/>
      <c r="DQ52" s="135"/>
      <c r="DR52" s="135"/>
      <c r="DS52" s="129"/>
      <c r="DT52" s="129"/>
      <c r="DU52" s="129"/>
      <c r="DV52" s="129"/>
      <c r="DW52" s="129"/>
      <c r="DX52" s="129"/>
      <c r="DY52" s="129"/>
      <c r="DZ52" s="135"/>
      <c r="EA52" s="135"/>
      <c r="EB52" s="129"/>
      <c r="EC52" s="129"/>
      <c r="ED52" s="129"/>
      <c r="EE52" s="129"/>
      <c r="EF52" s="129"/>
      <c r="EG52" s="129"/>
      <c r="EH52" s="129"/>
      <c r="EI52" s="135"/>
      <c r="EJ52" s="135"/>
      <c r="EK52" s="129"/>
      <c r="EL52" s="129"/>
      <c r="EM52" s="129"/>
      <c r="EN52" s="129"/>
      <c r="EO52" s="129"/>
      <c r="EP52" s="129"/>
      <c r="EQ52" s="129"/>
      <c r="ER52" s="135"/>
      <c r="ES52" s="135"/>
      <c r="ET52" s="129"/>
      <c r="EU52" s="129"/>
      <c r="EV52" s="129"/>
      <c r="EW52" s="129"/>
      <c r="EX52" s="129"/>
      <c r="EY52" s="129"/>
      <c r="EZ52" s="129"/>
      <c r="FA52" s="135"/>
      <c r="FB52" s="135"/>
      <c r="FC52" s="129"/>
      <c r="FD52" s="129"/>
      <c r="FE52" s="129"/>
      <c r="FF52" s="129"/>
      <c r="FG52" s="129"/>
      <c r="FH52" s="129"/>
      <c r="FI52" s="129"/>
      <c r="FJ52" s="135"/>
      <c r="FK52" s="135"/>
      <c r="FL52" s="129"/>
      <c r="FM52" s="129"/>
      <c r="FN52" s="129"/>
      <c r="FO52" s="129"/>
      <c r="FP52" s="129"/>
      <c r="FQ52" s="129"/>
      <c r="FR52" s="129"/>
      <c r="FS52" s="129"/>
      <c r="FT52" s="132"/>
      <c r="FU52" s="132"/>
      <c r="FV52" s="132"/>
      <c r="FW52" s="133"/>
      <c r="FX52" s="132"/>
      <c r="FY52" s="129"/>
      <c r="FZ52" s="129"/>
      <c r="GA52" s="132"/>
      <c r="GB52" s="132"/>
      <c r="GC52" s="132"/>
      <c r="GD52" s="132"/>
      <c r="GE52" s="132"/>
      <c r="GF52" s="129"/>
      <c r="GG52" s="132"/>
      <c r="GH52" s="132"/>
      <c r="GI52" s="132"/>
      <c r="GJ52" s="133"/>
      <c r="GK52" s="132"/>
      <c r="GL52" s="129"/>
      <c r="GM52" s="129"/>
      <c r="GN52" s="132"/>
      <c r="GO52" s="132"/>
      <c r="GP52" s="132"/>
      <c r="GQ52" s="132"/>
      <c r="GR52" s="132"/>
      <c r="GS52" s="129"/>
      <c r="GT52" s="132"/>
      <c r="GU52" s="132"/>
      <c r="GV52" s="132"/>
      <c r="GW52" s="133"/>
      <c r="GX52" s="132"/>
      <c r="GY52" s="129"/>
      <c r="GZ52" s="129"/>
      <c r="HA52" s="132"/>
      <c r="HB52" s="132"/>
      <c r="HC52" s="132"/>
      <c r="HD52" s="132"/>
    </row>
    <row r="53" spans="1:212" ht="17.25" customHeight="1" x14ac:dyDescent="0.2">
      <c r="A53" s="336"/>
      <c r="B53" s="396"/>
      <c r="C53" s="400"/>
      <c r="D53" s="400"/>
      <c r="E53" s="396"/>
      <c r="F53" s="408"/>
      <c r="G53" s="321"/>
      <c r="H53" s="321"/>
      <c r="I53" s="396"/>
      <c r="J53" s="398"/>
      <c r="K53" s="324"/>
      <c r="L53" s="399"/>
      <c r="M53" s="328"/>
      <c r="N53" s="329"/>
      <c r="O53" s="329"/>
      <c r="P53" s="329"/>
      <c r="Q53" s="393"/>
      <c r="R53" s="202"/>
      <c r="S53" s="198"/>
      <c r="T53" s="202" t="str">
        <f t="shared" si="1"/>
        <v>Tipo Control</v>
      </c>
      <c r="U53" s="203" t="s">
        <v>158</v>
      </c>
      <c r="V53" s="204">
        <f>+IF(U53='[4]Tabla Valoración controles'!$D$4,'[4]Tabla Valoración controles'!$F$4,IF('[4]208-PLA-Ft-78 Mapa Gestión'!U53='[4]Tabla Valoración controles'!$D$5,'[4]Tabla Valoración controles'!$F$5,IF(U53=[4]FORMULAS!$A$10,0,'[4]Tabla Valoración controles'!$F$6)))</f>
        <v>0</v>
      </c>
      <c r="W53" s="203"/>
      <c r="X53" s="205">
        <f>+IF(W53='[4]Tabla Valoración controles'!$D$7,'[4]Tabla Valoración controles'!$F$7,IF(U53=[4]FORMULAS!$A$10,0,'[4]Tabla Valoración controles'!$F$8))</f>
        <v>0</v>
      </c>
      <c r="Y53" s="203"/>
      <c r="Z53" s="204">
        <f>+IF(Y53='[4]Tabla Valoración controles'!$D$9,'[4]Tabla Valoración controles'!$F$9,IF(U53=[4]FORMULAS!$A$10,0,'[4]Tabla Valoración controles'!$F$10))</f>
        <v>0</v>
      </c>
      <c r="AA53" s="203"/>
      <c r="AB53" s="204">
        <f>+IF(AA53='[4]Tabla Valoración controles'!$D$9,'[4]Tabla Valoración controles'!$F$9,IF(W53=[4]FORMULAS!$A$10,0,'[4]Tabla Valoración controles'!$F$10))</f>
        <v>0</v>
      </c>
      <c r="AC53" s="203"/>
      <c r="AD53" s="204">
        <f>+IF(AC53='[4]Tabla Valoración controles'!$D$13,'[4]Tabla Valoración controles'!$F$13,'[4]Tabla Valoración controles'!$F$14)</f>
        <v>0</v>
      </c>
      <c r="AE53" s="100">
        <f t="shared" si="0"/>
        <v>0</v>
      </c>
      <c r="AF53" s="100">
        <f>+AE53*AG52</f>
        <v>0</v>
      </c>
      <c r="AG53" s="100">
        <f>+AG52-AF53</f>
        <v>0</v>
      </c>
      <c r="AH53" s="203"/>
      <c r="AI53" s="198">
        <f>+IF(AH53=[4]CONTROLES!$C$50,[4]CONTROLES!$D$50,[4]CONTROLES!$D$51)</f>
        <v>0</v>
      </c>
      <c r="AJ53" s="198"/>
      <c r="AK53" s="198">
        <f>+IF(AJ53=[4]CONTROLES!$C$52,[4]CONTROLES!$D$52,[4]CONTROLES!$D$53)</f>
        <v>0</v>
      </c>
      <c r="AL53" s="198"/>
      <c r="AM53" s="198">
        <f>+IF(AL53=[4]CONTROLES!$C$54,[4]CONTROLES!$D$54,[4]CONTROLES!$D$55)</f>
        <v>0</v>
      </c>
      <c r="AN53" s="198"/>
      <c r="AO53" s="198">
        <f>+IF(AN53=[4]CONTROLES!$C$56,[4]CONTROLES!$D$56,IF(AN53=[4]CONTROLES!$C$57,[4]CONTROLES!$D$57,[4]CONTROLES!$D$58))</f>
        <v>0</v>
      </c>
      <c r="AP53" s="198"/>
      <c r="AQ53" s="198">
        <f>+IF(AP53=[4]CONTROLES!$C$59,[4]CONTROLES!$D$59,[4]CONTROLES!$D$60)</f>
        <v>0</v>
      </c>
      <c r="AR53" s="198"/>
      <c r="AS53" s="198">
        <f>+IF(AR53=[4]CONTROLES!$C$61,[4]CONTROLES!$D$61,[4]CONTROLES!$D$62)</f>
        <v>0</v>
      </c>
      <c r="AT53" s="198"/>
      <c r="AU53" s="198">
        <f>+IF(AT53=[4]CONTROLES!$C$63,[4]CONTROLES!$D$63,IF(AT53=[4]CONTROLES!$C$64,[4]CONTROLES!$D$64,[4]CONTROLES!$D$65))</f>
        <v>0</v>
      </c>
      <c r="AV53" s="198">
        <f t="shared" si="22"/>
        <v>0</v>
      </c>
      <c r="AW53" s="198" t="str">
        <f t="shared" si="23"/>
        <v>Débil</v>
      </c>
      <c r="AX53" s="303"/>
      <c r="AY53" s="303"/>
      <c r="AZ53" s="303"/>
      <c r="BA53" s="303"/>
      <c r="BB53" s="301"/>
      <c r="BC53" s="314"/>
      <c r="BD53" s="344"/>
      <c r="BE53" s="178"/>
      <c r="BF53" s="130"/>
      <c r="BG53" s="130"/>
      <c r="BH53" s="221"/>
      <c r="BI53" s="221"/>
      <c r="BJ53" s="130"/>
      <c r="BK53" s="130"/>
      <c r="BL53" s="130"/>
      <c r="BM53" s="344"/>
      <c r="BN53" s="131"/>
      <c r="BO53" s="130"/>
      <c r="BP53" s="135"/>
      <c r="BQ53" s="135"/>
      <c r="BR53" s="133"/>
      <c r="BS53" s="133"/>
      <c r="BT53" s="133"/>
      <c r="BU53" s="133"/>
      <c r="BV53" s="133"/>
      <c r="BW53" s="129"/>
      <c r="BX53" s="135"/>
      <c r="BY53" s="135"/>
      <c r="BZ53" s="135"/>
      <c r="CA53" s="133"/>
      <c r="CB53" s="133"/>
      <c r="CC53" s="133"/>
      <c r="CD53" s="133"/>
      <c r="CE53" s="133"/>
      <c r="CF53" s="129"/>
      <c r="CG53" s="135"/>
      <c r="CH53" s="135"/>
      <c r="CI53" s="135"/>
      <c r="CJ53" s="133"/>
      <c r="CK53" s="133"/>
      <c r="CL53" s="133"/>
      <c r="CM53" s="133"/>
      <c r="CN53" s="133"/>
      <c r="CO53" s="129"/>
      <c r="CP53" s="135"/>
      <c r="CQ53" s="135"/>
      <c r="CR53" s="135"/>
      <c r="CS53" s="133"/>
      <c r="CT53" s="133"/>
      <c r="CU53" s="133"/>
      <c r="CV53" s="133"/>
      <c r="CW53" s="133"/>
      <c r="CX53" s="129"/>
      <c r="CY53" s="135"/>
      <c r="CZ53" s="135"/>
      <c r="DA53" s="135"/>
      <c r="DB53" s="133"/>
      <c r="DC53" s="133"/>
      <c r="DD53" s="133"/>
      <c r="DE53" s="133"/>
      <c r="DF53" s="133"/>
      <c r="DG53" s="129"/>
      <c r="DH53" s="135"/>
      <c r="DI53" s="135"/>
      <c r="DJ53" s="135"/>
      <c r="DK53" s="133"/>
      <c r="DL53" s="133"/>
      <c r="DM53" s="133"/>
      <c r="DN53" s="133"/>
      <c r="DO53" s="133"/>
      <c r="DP53" s="129"/>
      <c r="DQ53" s="135"/>
      <c r="DR53" s="135"/>
      <c r="DS53" s="135"/>
      <c r="DT53" s="133"/>
      <c r="DU53" s="133"/>
      <c r="DV53" s="133"/>
      <c r="DW53" s="133"/>
      <c r="DX53" s="133"/>
      <c r="DY53" s="129"/>
      <c r="DZ53" s="135"/>
      <c r="EA53" s="135"/>
      <c r="EB53" s="135"/>
      <c r="EC53" s="133"/>
      <c r="ED53" s="133"/>
      <c r="EE53" s="133"/>
      <c r="EF53" s="133"/>
      <c r="EG53" s="133"/>
      <c r="EH53" s="129"/>
      <c r="EI53" s="135"/>
      <c r="EJ53" s="135"/>
      <c r="EK53" s="135"/>
      <c r="EL53" s="133"/>
      <c r="EM53" s="133"/>
      <c r="EN53" s="133"/>
      <c r="EO53" s="133"/>
      <c r="EP53" s="133"/>
      <c r="EQ53" s="129"/>
      <c r="ER53" s="135"/>
      <c r="ES53" s="135"/>
      <c r="ET53" s="135"/>
      <c r="EU53" s="133"/>
      <c r="EV53" s="133"/>
      <c r="EW53" s="133"/>
      <c r="EX53" s="133"/>
      <c r="EY53" s="133"/>
      <c r="EZ53" s="129"/>
      <c r="FA53" s="135"/>
      <c r="FB53" s="135"/>
      <c r="FC53" s="135"/>
      <c r="FD53" s="133"/>
      <c r="FE53" s="133"/>
      <c r="FF53" s="133"/>
      <c r="FG53" s="133"/>
      <c r="FH53" s="133"/>
      <c r="FI53" s="129"/>
      <c r="FJ53" s="135"/>
      <c r="FK53" s="135"/>
      <c r="FL53" s="135"/>
      <c r="FM53" s="133"/>
      <c r="FN53" s="133"/>
      <c r="FO53" s="133"/>
      <c r="FP53" s="133"/>
      <c r="FQ53" s="133"/>
      <c r="FR53" s="133"/>
      <c r="FS53" s="129"/>
      <c r="FT53" s="132"/>
      <c r="FU53" s="132"/>
      <c r="FV53" s="132"/>
      <c r="FW53" s="133"/>
      <c r="FX53" s="132"/>
      <c r="FY53" s="133"/>
      <c r="FZ53" s="133"/>
      <c r="GA53" s="132"/>
      <c r="GB53" s="132"/>
      <c r="GC53" s="132"/>
      <c r="GD53" s="132"/>
      <c r="GE53" s="132"/>
      <c r="GF53" s="129"/>
      <c r="GG53" s="132"/>
      <c r="GH53" s="132"/>
      <c r="GI53" s="132"/>
      <c r="GJ53" s="133"/>
      <c r="GK53" s="132"/>
      <c r="GL53" s="133"/>
      <c r="GM53" s="133"/>
      <c r="GN53" s="132"/>
      <c r="GO53" s="132"/>
      <c r="GP53" s="132"/>
      <c r="GQ53" s="132"/>
      <c r="GR53" s="132"/>
      <c r="GS53" s="129"/>
      <c r="GT53" s="132"/>
      <c r="GU53" s="132"/>
      <c r="GV53" s="132"/>
      <c r="GW53" s="133"/>
      <c r="GX53" s="132"/>
      <c r="GY53" s="133"/>
      <c r="GZ53" s="133"/>
      <c r="HA53" s="132"/>
      <c r="HB53" s="132"/>
      <c r="HC53" s="132"/>
      <c r="HD53" s="132"/>
    </row>
    <row r="54" spans="1:212" ht="17.25" customHeight="1" x14ac:dyDescent="0.2">
      <c r="A54" s="336"/>
      <c r="B54" s="396"/>
      <c r="C54" s="400"/>
      <c r="D54" s="400"/>
      <c r="E54" s="396"/>
      <c r="F54" s="408"/>
      <c r="G54" s="321"/>
      <c r="H54" s="321"/>
      <c r="I54" s="396"/>
      <c r="J54" s="398"/>
      <c r="K54" s="324"/>
      <c r="L54" s="399"/>
      <c r="M54" s="328"/>
      <c r="N54" s="329"/>
      <c r="O54" s="329"/>
      <c r="P54" s="329"/>
      <c r="Q54" s="393"/>
      <c r="R54" s="202"/>
      <c r="S54" s="207"/>
      <c r="T54" s="202" t="str">
        <f t="shared" si="1"/>
        <v>Tipo Control</v>
      </c>
      <c r="U54" s="203" t="s">
        <v>158</v>
      </c>
      <c r="V54" s="204">
        <f>+IF(U54='[4]Tabla Valoración controles'!$D$4,'[4]Tabla Valoración controles'!$F$4,IF('[4]208-PLA-Ft-78 Mapa Gestión'!U54='[4]Tabla Valoración controles'!$D$5,'[4]Tabla Valoración controles'!$F$5,IF(U54=[4]FORMULAS!$A$10,0,'[4]Tabla Valoración controles'!$F$6)))</f>
        <v>0</v>
      </c>
      <c r="W54" s="203"/>
      <c r="X54" s="205">
        <f>+IF(W54='[4]Tabla Valoración controles'!$D$7,'[4]Tabla Valoración controles'!$F$7,IF(U54=[4]FORMULAS!$A$10,0,'[4]Tabla Valoración controles'!$F$8))</f>
        <v>0</v>
      </c>
      <c r="Y54" s="203"/>
      <c r="Z54" s="204">
        <f>+IF(Y54='[4]Tabla Valoración controles'!$D$9,'[4]Tabla Valoración controles'!$F$9,IF(U54=[4]FORMULAS!$A$10,0,'[4]Tabla Valoración controles'!$F$10))</f>
        <v>0</v>
      </c>
      <c r="AA54" s="203"/>
      <c r="AB54" s="204">
        <f>+IF(AA54='[4]Tabla Valoración controles'!$D$9,'[4]Tabla Valoración controles'!$F$9,IF(W54=[4]FORMULAS!$A$10,0,'[4]Tabla Valoración controles'!$F$10))</f>
        <v>0</v>
      </c>
      <c r="AC54" s="203"/>
      <c r="AD54" s="204">
        <f>+IF(AC54='[4]Tabla Valoración controles'!$D$13,'[4]Tabla Valoración controles'!$F$13,'[4]Tabla Valoración controles'!$F$14)</f>
        <v>0</v>
      </c>
      <c r="AE54" s="100">
        <f t="shared" si="0"/>
        <v>0</v>
      </c>
      <c r="AF54" s="100">
        <f>+AF53*AE54</f>
        <v>0</v>
      </c>
      <c r="AG54" s="100">
        <f>+AG53-AF54</f>
        <v>0</v>
      </c>
      <c r="AH54" s="203"/>
      <c r="AI54" s="198">
        <f>+IF(AH54=[4]CONTROLES!$C$50,[4]CONTROLES!$D$50,[4]CONTROLES!$D$51)</f>
        <v>0</v>
      </c>
      <c r="AJ54" s="198"/>
      <c r="AK54" s="198">
        <f>+IF(AJ54=[4]CONTROLES!$C$52,[4]CONTROLES!$D$52,[4]CONTROLES!$D$53)</f>
        <v>0</v>
      </c>
      <c r="AL54" s="198"/>
      <c r="AM54" s="198">
        <f>+IF(AL54=[4]CONTROLES!$C$54,[4]CONTROLES!$D$54,[4]CONTROLES!$D$55)</f>
        <v>0</v>
      </c>
      <c r="AN54" s="198"/>
      <c r="AO54" s="198">
        <f>+IF(AN54=[4]CONTROLES!$C$56,[4]CONTROLES!$D$56,IF(AN54=[4]CONTROLES!$C$57,[4]CONTROLES!$D$57,[4]CONTROLES!$D$58))</f>
        <v>0</v>
      </c>
      <c r="AP54" s="198"/>
      <c r="AQ54" s="198">
        <f>+IF(AP54=[4]CONTROLES!$C$59,[4]CONTROLES!$D$59,[4]CONTROLES!$D$60)</f>
        <v>0</v>
      </c>
      <c r="AR54" s="198"/>
      <c r="AS54" s="198">
        <f>+IF(AR54=[4]CONTROLES!$C$61,[4]CONTROLES!$D$61,[4]CONTROLES!$D$62)</f>
        <v>0</v>
      </c>
      <c r="AT54" s="198"/>
      <c r="AU54" s="198">
        <f>+IF(AT54=[4]CONTROLES!$C$63,[4]CONTROLES!$D$63,IF(AT54=[4]CONTROLES!$C$64,[4]CONTROLES!$D$64,[4]CONTROLES!$D$65))</f>
        <v>0</v>
      </c>
      <c r="AV54" s="198">
        <f t="shared" si="22"/>
        <v>0</v>
      </c>
      <c r="AW54" s="198" t="str">
        <f t="shared" si="23"/>
        <v>Débil</v>
      </c>
      <c r="AX54" s="303"/>
      <c r="AY54" s="303"/>
      <c r="AZ54" s="303"/>
      <c r="BA54" s="303"/>
      <c r="BB54" s="301"/>
      <c r="BC54" s="314"/>
      <c r="BD54" s="344"/>
      <c r="BE54" s="178"/>
      <c r="BF54" s="130"/>
      <c r="BG54" s="130"/>
      <c r="BH54" s="221"/>
      <c r="BI54" s="221"/>
      <c r="BJ54" s="130"/>
      <c r="BK54" s="130"/>
      <c r="BL54" s="130"/>
      <c r="BM54" s="344"/>
      <c r="BN54" s="131"/>
      <c r="BO54" s="130"/>
      <c r="BP54" s="135"/>
      <c r="BQ54" s="135"/>
      <c r="BR54" s="133"/>
      <c r="BS54" s="133"/>
      <c r="BT54" s="133"/>
      <c r="BU54" s="133"/>
      <c r="BV54" s="133"/>
      <c r="BW54" s="129"/>
      <c r="BX54" s="135"/>
      <c r="BY54" s="135"/>
      <c r="BZ54" s="135"/>
      <c r="CA54" s="133"/>
      <c r="CB54" s="133"/>
      <c r="CC54" s="133"/>
      <c r="CD54" s="133"/>
      <c r="CE54" s="133"/>
      <c r="CF54" s="129"/>
      <c r="CG54" s="135"/>
      <c r="CH54" s="135"/>
      <c r="CI54" s="135"/>
      <c r="CJ54" s="133"/>
      <c r="CK54" s="133"/>
      <c r="CL54" s="133"/>
      <c r="CM54" s="133"/>
      <c r="CN54" s="133"/>
      <c r="CO54" s="129"/>
      <c r="CP54" s="135"/>
      <c r="CQ54" s="135"/>
      <c r="CR54" s="135"/>
      <c r="CS54" s="133"/>
      <c r="CT54" s="133"/>
      <c r="CU54" s="133"/>
      <c r="CV54" s="133"/>
      <c r="CW54" s="133"/>
      <c r="CX54" s="129"/>
      <c r="CY54" s="135"/>
      <c r="CZ54" s="135"/>
      <c r="DA54" s="135"/>
      <c r="DB54" s="133"/>
      <c r="DC54" s="133"/>
      <c r="DD54" s="133"/>
      <c r="DE54" s="133"/>
      <c r="DF54" s="133"/>
      <c r="DG54" s="129"/>
      <c r="DH54" s="135"/>
      <c r="DI54" s="135"/>
      <c r="DJ54" s="135"/>
      <c r="DK54" s="133"/>
      <c r="DL54" s="133"/>
      <c r="DM54" s="133"/>
      <c r="DN54" s="133"/>
      <c r="DO54" s="133"/>
      <c r="DP54" s="129"/>
      <c r="DQ54" s="135"/>
      <c r="DR54" s="135"/>
      <c r="DS54" s="135"/>
      <c r="DT54" s="133"/>
      <c r="DU54" s="133"/>
      <c r="DV54" s="133"/>
      <c r="DW54" s="133"/>
      <c r="DX54" s="133"/>
      <c r="DY54" s="129"/>
      <c r="DZ54" s="135"/>
      <c r="EA54" s="135"/>
      <c r="EB54" s="135"/>
      <c r="EC54" s="133"/>
      <c r="ED54" s="133"/>
      <c r="EE54" s="133"/>
      <c r="EF54" s="133"/>
      <c r="EG54" s="133"/>
      <c r="EH54" s="129"/>
      <c r="EI54" s="135"/>
      <c r="EJ54" s="135"/>
      <c r="EK54" s="135"/>
      <c r="EL54" s="133"/>
      <c r="EM54" s="133"/>
      <c r="EN54" s="133"/>
      <c r="EO54" s="133"/>
      <c r="EP54" s="133"/>
      <c r="EQ54" s="129"/>
      <c r="ER54" s="135"/>
      <c r="ES54" s="135"/>
      <c r="ET54" s="135"/>
      <c r="EU54" s="133"/>
      <c r="EV54" s="133"/>
      <c r="EW54" s="133"/>
      <c r="EX54" s="133"/>
      <c r="EY54" s="133"/>
      <c r="EZ54" s="129"/>
      <c r="FA54" s="135"/>
      <c r="FB54" s="135"/>
      <c r="FC54" s="135"/>
      <c r="FD54" s="133"/>
      <c r="FE54" s="133"/>
      <c r="FF54" s="133"/>
      <c r="FG54" s="133"/>
      <c r="FH54" s="133"/>
      <c r="FI54" s="129"/>
      <c r="FJ54" s="135"/>
      <c r="FK54" s="135"/>
      <c r="FL54" s="135"/>
      <c r="FM54" s="133"/>
      <c r="FN54" s="133"/>
      <c r="FO54" s="133"/>
      <c r="FP54" s="133"/>
      <c r="FQ54" s="133"/>
      <c r="FR54" s="133"/>
      <c r="FS54" s="129"/>
      <c r="FT54" s="132"/>
      <c r="FU54" s="132"/>
      <c r="FV54" s="132"/>
      <c r="FW54" s="133"/>
      <c r="FX54" s="132"/>
      <c r="FY54" s="133"/>
      <c r="FZ54" s="133"/>
      <c r="GA54" s="132"/>
      <c r="GB54" s="132"/>
      <c r="GC54" s="132"/>
      <c r="GD54" s="132"/>
      <c r="GE54" s="132"/>
      <c r="GF54" s="129"/>
      <c r="GG54" s="132"/>
      <c r="GH54" s="132"/>
      <c r="GI54" s="132"/>
      <c r="GJ54" s="133"/>
      <c r="GK54" s="132"/>
      <c r="GL54" s="133"/>
      <c r="GM54" s="133"/>
      <c r="GN54" s="132"/>
      <c r="GO54" s="132"/>
      <c r="GP54" s="132"/>
      <c r="GQ54" s="132"/>
      <c r="GR54" s="132"/>
      <c r="GS54" s="129"/>
      <c r="GT54" s="132"/>
      <c r="GU54" s="132"/>
      <c r="GV54" s="132"/>
      <c r="GW54" s="133"/>
      <c r="GX54" s="132"/>
      <c r="GY54" s="133"/>
      <c r="GZ54" s="133"/>
      <c r="HA54" s="132"/>
      <c r="HB54" s="132"/>
      <c r="HC54" s="132"/>
      <c r="HD54" s="132"/>
    </row>
    <row r="55" spans="1:212" ht="17.25" customHeight="1" x14ac:dyDescent="0.2">
      <c r="A55" s="336"/>
      <c r="B55" s="396"/>
      <c r="C55" s="400"/>
      <c r="D55" s="400"/>
      <c r="E55" s="396"/>
      <c r="F55" s="408"/>
      <c r="G55" s="321"/>
      <c r="H55" s="321"/>
      <c r="I55" s="396"/>
      <c r="J55" s="398"/>
      <c r="K55" s="324"/>
      <c r="L55" s="399"/>
      <c r="M55" s="328"/>
      <c r="N55" s="329"/>
      <c r="O55" s="329"/>
      <c r="P55" s="329"/>
      <c r="Q55" s="393"/>
      <c r="R55" s="202"/>
      <c r="S55" s="198"/>
      <c r="T55" s="202" t="str">
        <f t="shared" si="1"/>
        <v>Tipo Control</v>
      </c>
      <c r="U55" s="203" t="s">
        <v>158</v>
      </c>
      <c r="V55" s="204">
        <f>+IF(U55='[4]Tabla Valoración controles'!$D$4,'[4]Tabla Valoración controles'!$F$4,IF('[4]208-PLA-Ft-78 Mapa Gestión'!U55='[4]Tabla Valoración controles'!$D$5,'[4]Tabla Valoración controles'!$F$5,IF(U55=[4]FORMULAS!$A$10,0,'[4]Tabla Valoración controles'!$F$6)))</f>
        <v>0</v>
      </c>
      <c r="W55" s="203"/>
      <c r="X55" s="205">
        <f>+IF(W55='[4]Tabla Valoración controles'!$D$7,'[4]Tabla Valoración controles'!$F$7,IF(U55=[4]FORMULAS!$A$10,0,'[4]Tabla Valoración controles'!$F$8))</f>
        <v>0</v>
      </c>
      <c r="Y55" s="203"/>
      <c r="Z55" s="204">
        <f>+IF(Y55='[4]Tabla Valoración controles'!$D$9,'[4]Tabla Valoración controles'!$F$9,IF(U55=[4]FORMULAS!$A$10,0,'[4]Tabla Valoración controles'!$F$10))</f>
        <v>0</v>
      </c>
      <c r="AA55" s="203"/>
      <c r="AB55" s="204">
        <f>+IF(AA55='[4]Tabla Valoración controles'!$D$9,'[4]Tabla Valoración controles'!$F$9,IF(W55=[4]FORMULAS!$A$10,0,'[4]Tabla Valoración controles'!$F$10))</f>
        <v>0</v>
      </c>
      <c r="AC55" s="203"/>
      <c r="AD55" s="204">
        <f>+IF(AC55='[4]Tabla Valoración controles'!$D$13,'[4]Tabla Valoración controles'!$F$13,'[4]Tabla Valoración controles'!$F$14)</f>
        <v>0</v>
      </c>
      <c r="AE55" s="100">
        <f t="shared" si="0"/>
        <v>0</v>
      </c>
      <c r="AF55" s="100">
        <f>+AF54*AE55</f>
        <v>0</v>
      </c>
      <c r="AG55" s="100">
        <f>+AG54-AF55</f>
        <v>0</v>
      </c>
      <c r="AH55" s="203"/>
      <c r="AI55" s="198">
        <f>+IF(AH55=[4]CONTROLES!$C$50,[4]CONTROLES!$D$50,[4]CONTROLES!$D$51)</f>
        <v>0</v>
      </c>
      <c r="AJ55" s="198"/>
      <c r="AK55" s="198">
        <f>+IF(AJ55=[4]CONTROLES!$C$52,[4]CONTROLES!$D$52,[4]CONTROLES!$D$53)</f>
        <v>0</v>
      </c>
      <c r="AL55" s="198"/>
      <c r="AM55" s="198">
        <f>+IF(AL55=[4]CONTROLES!$C$54,[4]CONTROLES!$D$54,[4]CONTROLES!$D$55)</f>
        <v>0</v>
      </c>
      <c r="AN55" s="198"/>
      <c r="AO55" s="198">
        <f>+IF(AN55=[4]CONTROLES!$C$56,[4]CONTROLES!$D$56,IF(AN55=[4]CONTROLES!$C$57,[4]CONTROLES!$D$57,[4]CONTROLES!$D$58))</f>
        <v>0</v>
      </c>
      <c r="AP55" s="198"/>
      <c r="AQ55" s="198">
        <f>+IF(AP55=[4]CONTROLES!$C$59,[4]CONTROLES!$D$59,[4]CONTROLES!$D$60)</f>
        <v>0</v>
      </c>
      <c r="AR55" s="198"/>
      <c r="AS55" s="198">
        <f>+IF(AR55=[4]CONTROLES!$C$61,[4]CONTROLES!$D$61,[4]CONTROLES!$D$62)</f>
        <v>0</v>
      </c>
      <c r="AT55" s="198"/>
      <c r="AU55" s="198">
        <f>+IF(AT55=[4]CONTROLES!$C$63,[4]CONTROLES!$D$63,IF(AT55=[4]CONTROLES!$C$64,[4]CONTROLES!$D$64,[4]CONTROLES!$D$65))</f>
        <v>0</v>
      </c>
      <c r="AV55" s="198">
        <f t="shared" si="22"/>
        <v>0</v>
      </c>
      <c r="AW55" s="198" t="str">
        <f t="shared" si="23"/>
        <v>Débil</v>
      </c>
      <c r="AX55" s="303"/>
      <c r="AY55" s="303"/>
      <c r="AZ55" s="303"/>
      <c r="BA55" s="303"/>
      <c r="BB55" s="301"/>
      <c r="BC55" s="314"/>
      <c r="BD55" s="344"/>
      <c r="BE55" s="178"/>
      <c r="BF55" s="130"/>
      <c r="BG55" s="130"/>
      <c r="BH55" s="221"/>
      <c r="BI55" s="221"/>
      <c r="BJ55" s="130"/>
      <c r="BK55" s="130"/>
      <c r="BL55" s="130"/>
      <c r="BM55" s="344"/>
      <c r="BN55" s="131"/>
      <c r="BO55" s="130"/>
      <c r="BP55" s="135"/>
      <c r="BQ55" s="135"/>
      <c r="BR55" s="133"/>
      <c r="BS55" s="133"/>
      <c r="BT55" s="133"/>
      <c r="BU55" s="133"/>
      <c r="BV55" s="133"/>
      <c r="BW55" s="129"/>
      <c r="BX55" s="135"/>
      <c r="BY55" s="135"/>
      <c r="BZ55" s="135"/>
      <c r="CA55" s="133"/>
      <c r="CB55" s="133"/>
      <c r="CC55" s="133"/>
      <c r="CD55" s="133"/>
      <c r="CE55" s="133"/>
      <c r="CF55" s="129"/>
      <c r="CG55" s="135"/>
      <c r="CH55" s="135"/>
      <c r="CI55" s="135"/>
      <c r="CJ55" s="133"/>
      <c r="CK55" s="133"/>
      <c r="CL55" s="133"/>
      <c r="CM55" s="133"/>
      <c r="CN55" s="133"/>
      <c r="CO55" s="129"/>
      <c r="CP55" s="135"/>
      <c r="CQ55" s="135"/>
      <c r="CR55" s="135"/>
      <c r="CS55" s="133"/>
      <c r="CT55" s="133"/>
      <c r="CU55" s="133"/>
      <c r="CV55" s="133"/>
      <c r="CW55" s="133"/>
      <c r="CX55" s="129"/>
      <c r="CY55" s="135"/>
      <c r="CZ55" s="135"/>
      <c r="DA55" s="135"/>
      <c r="DB55" s="133"/>
      <c r="DC55" s="133"/>
      <c r="DD55" s="133"/>
      <c r="DE55" s="133"/>
      <c r="DF55" s="133"/>
      <c r="DG55" s="129"/>
      <c r="DH55" s="135"/>
      <c r="DI55" s="135"/>
      <c r="DJ55" s="135"/>
      <c r="DK55" s="133"/>
      <c r="DL55" s="133"/>
      <c r="DM55" s="133"/>
      <c r="DN55" s="133"/>
      <c r="DO55" s="133"/>
      <c r="DP55" s="129"/>
      <c r="DQ55" s="135"/>
      <c r="DR55" s="135"/>
      <c r="DS55" s="135"/>
      <c r="DT55" s="133"/>
      <c r="DU55" s="133"/>
      <c r="DV55" s="133"/>
      <c r="DW55" s="133"/>
      <c r="DX55" s="133"/>
      <c r="DY55" s="129"/>
      <c r="DZ55" s="135"/>
      <c r="EA55" s="135"/>
      <c r="EB55" s="135"/>
      <c r="EC55" s="133"/>
      <c r="ED55" s="133"/>
      <c r="EE55" s="133"/>
      <c r="EF55" s="133"/>
      <c r="EG55" s="133"/>
      <c r="EH55" s="129"/>
      <c r="EI55" s="135"/>
      <c r="EJ55" s="135"/>
      <c r="EK55" s="135"/>
      <c r="EL55" s="133"/>
      <c r="EM55" s="133"/>
      <c r="EN55" s="133"/>
      <c r="EO55" s="133"/>
      <c r="EP55" s="133"/>
      <c r="EQ55" s="129"/>
      <c r="ER55" s="135"/>
      <c r="ES55" s="135"/>
      <c r="ET55" s="135"/>
      <c r="EU55" s="133"/>
      <c r="EV55" s="133"/>
      <c r="EW55" s="133"/>
      <c r="EX55" s="133"/>
      <c r="EY55" s="133"/>
      <c r="EZ55" s="129"/>
      <c r="FA55" s="135"/>
      <c r="FB55" s="135"/>
      <c r="FC55" s="135"/>
      <c r="FD55" s="133"/>
      <c r="FE55" s="133"/>
      <c r="FF55" s="133"/>
      <c r="FG55" s="133"/>
      <c r="FH55" s="133"/>
      <c r="FI55" s="129"/>
      <c r="FJ55" s="135"/>
      <c r="FK55" s="135"/>
      <c r="FL55" s="135"/>
      <c r="FM55" s="133"/>
      <c r="FN55" s="133"/>
      <c r="FO55" s="133"/>
      <c r="FP55" s="133"/>
      <c r="FQ55" s="133"/>
      <c r="FR55" s="133"/>
      <c r="FS55" s="129"/>
      <c r="FT55" s="132"/>
      <c r="FU55" s="132"/>
      <c r="FV55" s="132"/>
      <c r="FW55" s="133"/>
      <c r="FX55" s="132"/>
      <c r="FY55" s="133"/>
      <c r="FZ55" s="133"/>
      <c r="GA55" s="132"/>
      <c r="GB55" s="132"/>
      <c r="GC55" s="132"/>
      <c r="GD55" s="132"/>
      <c r="GE55" s="132"/>
      <c r="GF55" s="129"/>
      <c r="GG55" s="132"/>
      <c r="GH55" s="132"/>
      <c r="GI55" s="132"/>
      <c r="GJ55" s="133"/>
      <c r="GK55" s="132"/>
      <c r="GL55" s="133"/>
      <c r="GM55" s="133"/>
      <c r="GN55" s="132"/>
      <c r="GO55" s="132"/>
      <c r="GP55" s="132"/>
      <c r="GQ55" s="132"/>
      <c r="GR55" s="132"/>
      <c r="GS55" s="129"/>
      <c r="GT55" s="132"/>
      <c r="GU55" s="132"/>
      <c r="GV55" s="132"/>
      <c r="GW55" s="133"/>
      <c r="GX55" s="132"/>
      <c r="GY55" s="133"/>
      <c r="GZ55" s="133"/>
      <c r="HA55" s="132"/>
      <c r="HB55" s="132"/>
      <c r="HC55" s="132"/>
      <c r="HD55" s="132"/>
    </row>
    <row r="56" spans="1:212" ht="17.25" customHeight="1" x14ac:dyDescent="0.2">
      <c r="A56" s="336"/>
      <c r="B56" s="396"/>
      <c r="C56" s="400"/>
      <c r="D56" s="400"/>
      <c r="E56" s="396"/>
      <c r="F56" s="408"/>
      <c r="G56" s="321"/>
      <c r="H56" s="321"/>
      <c r="I56" s="396"/>
      <c r="J56" s="398"/>
      <c r="K56" s="324"/>
      <c r="L56" s="399"/>
      <c r="M56" s="328"/>
      <c r="N56" s="329"/>
      <c r="O56" s="329"/>
      <c r="P56" s="329"/>
      <c r="Q56" s="393"/>
      <c r="R56" s="202"/>
      <c r="S56" s="198"/>
      <c r="T56" s="202" t="str">
        <f t="shared" si="1"/>
        <v>Tipo Control</v>
      </c>
      <c r="U56" s="203" t="s">
        <v>158</v>
      </c>
      <c r="V56" s="204">
        <f>+IF(U56='[4]Tabla Valoración controles'!$D$4,'[4]Tabla Valoración controles'!$F$4,IF('[4]208-PLA-Ft-78 Mapa Gestión'!U56='[4]Tabla Valoración controles'!$D$5,'[4]Tabla Valoración controles'!$F$5,IF(U56=[4]FORMULAS!$A$10,0,'[4]Tabla Valoración controles'!$F$6)))</f>
        <v>0</v>
      </c>
      <c r="W56" s="203"/>
      <c r="X56" s="205">
        <f>+IF(W56='[4]Tabla Valoración controles'!$D$7,'[4]Tabla Valoración controles'!$F$7,IF(U56=[4]FORMULAS!$A$10,0,'[4]Tabla Valoración controles'!$F$8))</f>
        <v>0</v>
      </c>
      <c r="Y56" s="203"/>
      <c r="Z56" s="204">
        <f>+IF(Y56='[4]Tabla Valoración controles'!$D$9,'[4]Tabla Valoración controles'!$F$9,IF(U56=[4]FORMULAS!$A$10,0,'[4]Tabla Valoración controles'!$F$10))</f>
        <v>0</v>
      </c>
      <c r="AA56" s="203"/>
      <c r="AB56" s="204">
        <f>+IF(AA56='[4]Tabla Valoración controles'!$D$9,'[4]Tabla Valoración controles'!$F$9,IF(W56=[4]FORMULAS!$A$10,0,'[4]Tabla Valoración controles'!$F$10))</f>
        <v>0</v>
      </c>
      <c r="AC56" s="203"/>
      <c r="AD56" s="204">
        <f>+IF(AC56='[4]Tabla Valoración controles'!$D$13,'[4]Tabla Valoración controles'!$F$13,'[4]Tabla Valoración controles'!$F$14)</f>
        <v>0</v>
      </c>
      <c r="AE56" s="100">
        <f t="shared" si="0"/>
        <v>0</v>
      </c>
      <c r="AF56" s="100">
        <f>+AF55*AE56</f>
        <v>0</v>
      </c>
      <c r="AG56" s="100">
        <f>+AG55-AF56</f>
        <v>0</v>
      </c>
      <c r="AH56" s="203"/>
      <c r="AI56" s="198">
        <f>+IF(AH56=[4]CONTROLES!$C$50,[4]CONTROLES!$D$50,[4]CONTROLES!$D$51)</f>
        <v>0</v>
      </c>
      <c r="AJ56" s="198"/>
      <c r="AK56" s="198">
        <f>+IF(AJ56=[4]CONTROLES!$C$52,[4]CONTROLES!$D$52,[4]CONTROLES!$D$53)</f>
        <v>0</v>
      </c>
      <c r="AL56" s="198"/>
      <c r="AM56" s="198">
        <f>+IF(AL56=[4]CONTROLES!$C$54,[4]CONTROLES!$D$54,[4]CONTROLES!$D$55)</f>
        <v>0</v>
      </c>
      <c r="AN56" s="198"/>
      <c r="AO56" s="198">
        <f>+IF(AN56=[4]CONTROLES!$C$56,[4]CONTROLES!$D$56,IF(AN56=[4]CONTROLES!$C$57,[4]CONTROLES!$D$57,[4]CONTROLES!$D$58))</f>
        <v>0</v>
      </c>
      <c r="AP56" s="198"/>
      <c r="AQ56" s="198">
        <f>+IF(AP56=[4]CONTROLES!$C$59,[4]CONTROLES!$D$59,[4]CONTROLES!$D$60)</f>
        <v>0</v>
      </c>
      <c r="AR56" s="198"/>
      <c r="AS56" s="198">
        <f>+IF(AR56=[4]CONTROLES!$C$61,[4]CONTROLES!$D$61,[4]CONTROLES!$D$62)</f>
        <v>0</v>
      </c>
      <c r="AT56" s="198"/>
      <c r="AU56" s="198">
        <f>+IF(AT56=[4]CONTROLES!$C$63,[4]CONTROLES!$D$63,IF(AT56=[4]CONTROLES!$C$64,[4]CONTROLES!$D$64,[4]CONTROLES!$D$65))</f>
        <v>0</v>
      </c>
      <c r="AV56" s="198">
        <f t="shared" si="22"/>
        <v>0</v>
      </c>
      <c r="AW56" s="198" t="str">
        <f t="shared" si="23"/>
        <v>Débil</v>
      </c>
      <c r="AX56" s="303"/>
      <c r="AY56" s="303"/>
      <c r="AZ56" s="303"/>
      <c r="BA56" s="303"/>
      <c r="BB56" s="301"/>
      <c r="BC56" s="314"/>
      <c r="BD56" s="344"/>
      <c r="BE56" s="178"/>
      <c r="BF56" s="130"/>
      <c r="BG56" s="130"/>
      <c r="BH56" s="221"/>
      <c r="BI56" s="221"/>
      <c r="BJ56" s="130"/>
      <c r="BK56" s="130"/>
      <c r="BL56" s="130"/>
      <c r="BM56" s="344"/>
      <c r="BN56" s="131"/>
      <c r="BO56" s="130"/>
      <c r="BP56" s="135"/>
      <c r="BQ56" s="135"/>
      <c r="BR56" s="133"/>
      <c r="BS56" s="133"/>
      <c r="BT56" s="133"/>
      <c r="BU56" s="133"/>
      <c r="BV56" s="133"/>
      <c r="BW56" s="129"/>
      <c r="BX56" s="135"/>
      <c r="BY56" s="135"/>
      <c r="BZ56" s="135"/>
      <c r="CA56" s="133"/>
      <c r="CB56" s="133"/>
      <c r="CC56" s="133"/>
      <c r="CD56" s="133"/>
      <c r="CE56" s="133"/>
      <c r="CF56" s="129"/>
      <c r="CG56" s="135"/>
      <c r="CH56" s="135"/>
      <c r="CI56" s="135"/>
      <c r="CJ56" s="133"/>
      <c r="CK56" s="133"/>
      <c r="CL56" s="133"/>
      <c r="CM56" s="133"/>
      <c r="CN56" s="133"/>
      <c r="CO56" s="129"/>
      <c r="CP56" s="135"/>
      <c r="CQ56" s="135"/>
      <c r="CR56" s="135"/>
      <c r="CS56" s="133"/>
      <c r="CT56" s="133"/>
      <c r="CU56" s="133"/>
      <c r="CV56" s="133"/>
      <c r="CW56" s="133"/>
      <c r="CX56" s="129"/>
      <c r="CY56" s="135"/>
      <c r="CZ56" s="135"/>
      <c r="DA56" s="135"/>
      <c r="DB56" s="133"/>
      <c r="DC56" s="133"/>
      <c r="DD56" s="133"/>
      <c r="DE56" s="133"/>
      <c r="DF56" s="133"/>
      <c r="DG56" s="129"/>
      <c r="DH56" s="135"/>
      <c r="DI56" s="135"/>
      <c r="DJ56" s="135"/>
      <c r="DK56" s="133"/>
      <c r="DL56" s="133"/>
      <c r="DM56" s="133"/>
      <c r="DN56" s="133"/>
      <c r="DO56" s="133"/>
      <c r="DP56" s="129"/>
      <c r="DQ56" s="135"/>
      <c r="DR56" s="135"/>
      <c r="DS56" s="135"/>
      <c r="DT56" s="133"/>
      <c r="DU56" s="133"/>
      <c r="DV56" s="133"/>
      <c r="DW56" s="133"/>
      <c r="DX56" s="133"/>
      <c r="DY56" s="129"/>
      <c r="DZ56" s="135"/>
      <c r="EA56" s="135"/>
      <c r="EB56" s="135"/>
      <c r="EC56" s="133"/>
      <c r="ED56" s="133"/>
      <c r="EE56" s="133"/>
      <c r="EF56" s="133"/>
      <c r="EG56" s="133"/>
      <c r="EH56" s="129"/>
      <c r="EI56" s="135"/>
      <c r="EJ56" s="135"/>
      <c r="EK56" s="135"/>
      <c r="EL56" s="133"/>
      <c r="EM56" s="133"/>
      <c r="EN56" s="133"/>
      <c r="EO56" s="133"/>
      <c r="EP56" s="133"/>
      <c r="EQ56" s="129"/>
      <c r="ER56" s="135"/>
      <c r="ES56" s="135"/>
      <c r="ET56" s="135"/>
      <c r="EU56" s="133"/>
      <c r="EV56" s="133"/>
      <c r="EW56" s="133"/>
      <c r="EX56" s="133"/>
      <c r="EY56" s="133"/>
      <c r="EZ56" s="129"/>
      <c r="FA56" s="135"/>
      <c r="FB56" s="135"/>
      <c r="FC56" s="135"/>
      <c r="FD56" s="133"/>
      <c r="FE56" s="133"/>
      <c r="FF56" s="133"/>
      <c r="FG56" s="133"/>
      <c r="FH56" s="133"/>
      <c r="FI56" s="129"/>
      <c r="FJ56" s="135"/>
      <c r="FK56" s="135"/>
      <c r="FL56" s="135"/>
      <c r="FM56" s="133"/>
      <c r="FN56" s="133"/>
      <c r="FO56" s="133"/>
      <c r="FP56" s="133"/>
      <c r="FQ56" s="133"/>
      <c r="FR56" s="133"/>
      <c r="FS56" s="129"/>
      <c r="FT56" s="132"/>
      <c r="FU56" s="132"/>
      <c r="FV56" s="132"/>
      <c r="FW56" s="133"/>
      <c r="FX56" s="132"/>
      <c r="FY56" s="133"/>
      <c r="FZ56" s="133"/>
      <c r="GA56" s="132"/>
      <c r="GB56" s="132"/>
      <c r="GC56" s="132"/>
      <c r="GD56" s="132"/>
      <c r="GE56" s="132"/>
      <c r="GF56" s="129"/>
      <c r="GG56" s="132"/>
      <c r="GH56" s="132"/>
      <c r="GI56" s="132"/>
      <c r="GJ56" s="133"/>
      <c r="GK56" s="132"/>
      <c r="GL56" s="133"/>
      <c r="GM56" s="133"/>
      <c r="GN56" s="132"/>
      <c r="GO56" s="132"/>
      <c r="GP56" s="132"/>
      <c r="GQ56" s="132"/>
      <c r="GR56" s="132"/>
      <c r="GS56" s="129"/>
      <c r="GT56" s="132"/>
      <c r="GU56" s="132"/>
      <c r="GV56" s="132"/>
      <c r="GW56" s="133"/>
      <c r="GX56" s="132"/>
      <c r="GY56" s="133"/>
      <c r="GZ56" s="133"/>
      <c r="HA56" s="132"/>
      <c r="HB56" s="132"/>
      <c r="HC56" s="132"/>
      <c r="HD56" s="132"/>
    </row>
    <row r="57" spans="1:212" ht="17.25" customHeight="1" x14ac:dyDescent="0.2">
      <c r="A57" s="336"/>
      <c r="B57" s="396"/>
      <c r="C57" s="400"/>
      <c r="D57" s="400"/>
      <c r="E57" s="396"/>
      <c r="F57" s="408"/>
      <c r="G57" s="321"/>
      <c r="H57" s="321"/>
      <c r="I57" s="396"/>
      <c r="J57" s="398"/>
      <c r="K57" s="324"/>
      <c r="L57" s="399"/>
      <c r="M57" s="328"/>
      <c r="N57" s="329"/>
      <c r="O57" s="329"/>
      <c r="P57" s="329"/>
      <c r="Q57" s="393"/>
      <c r="R57" s="202"/>
      <c r="S57" s="198"/>
      <c r="T57" s="202" t="str">
        <f t="shared" si="1"/>
        <v>Tipo Control</v>
      </c>
      <c r="U57" s="203" t="s">
        <v>158</v>
      </c>
      <c r="V57" s="204">
        <f>+IF(U57='[4]Tabla Valoración controles'!$D$4,'[4]Tabla Valoración controles'!$F$4,IF('[4]208-PLA-Ft-78 Mapa Gestión'!U57='[4]Tabla Valoración controles'!$D$5,'[4]Tabla Valoración controles'!$F$5,IF(U57=[4]FORMULAS!$A$10,0,'[4]Tabla Valoración controles'!$F$6)))</f>
        <v>0</v>
      </c>
      <c r="W57" s="203"/>
      <c r="X57" s="205">
        <f>+IF(W57='[4]Tabla Valoración controles'!$D$7,'[4]Tabla Valoración controles'!$F$7,IF(U57=[4]FORMULAS!$A$10,0,'[4]Tabla Valoración controles'!$F$8))</f>
        <v>0</v>
      </c>
      <c r="Y57" s="203"/>
      <c r="Z57" s="204">
        <f>+IF(Y57='[4]Tabla Valoración controles'!$D$9,'[4]Tabla Valoración controles'!$F$9,IF(U57=[4]FORMULAS!$A$10,0,'[4]Tabla Valoración controles'!$F$10))</f>
        <v>0</v>
      </c>
      <c r="AA57" s="203"/>
      <c r="AB57" s="204">
        <f>+IF(AA57='[4]Tabla Valoración controles'!$D$9,'[4]Tabla Valoración controles'!$F$9,IF(W57=[4]FORMULAS!$A$10,0,'[4]Tabla Valoración controles'!$F$10))</f>
        <v>0</v>
      </c>
      <c r="AC57" s="203"/>
      <c r="AD57" s="204">
        <f>+IF(AC57='[4]Tabla Valoración controles'!$D$13,'[4]Tabla Valoración controles'!$F$13,'[4]Tabla Valoración controles'!$F$14)</f>
        <v>0</v>
      </c>
      <c r="AE57" s="100">
        <f t="shared" si="0"/>
        <v>0</v>
      </c>
      <c r="AF57" s="100">
        <f>+AF56*AE57</f>
        <v>0</v>
      </c>
      <c r="AG57" s="100">
        <f>+AG56-AF57</f>
        <v>0</v>
      </c>
      <c r="AH57" s="203"/>
      <c r="AI57" s="198">
        <f>+IF(AH57=[4]CONTROLES!$C$50,[4]CONTROLES!$D$50,[4]CONTROLES!$D$51)</f>
        <v>0</v>
      </c>
      <c r="AJ57" s="198"/>
      <c r="AK57" s="198">
        <f>+IF(AJ57=[4]CONTROLES!$C$52,[4]CONTROLES!$D$52,[4]CONTROLES!$D$53)</f>
        <v>0</v>
      </c>
      <c r="AL57" s="198"/>
      <c r="AM57" s="198">
        <f>+IF(AL57=[4]CONTROLES!$C$54,[4]CONTROLES!$D$54,[4]CONTROLES!$D$55)</f>
        <v>0</v>
      </c>
      <c r="AN57" s="198"/>
      <c r="AO57" s="198">
        <f>+IF(AN57=[4]CONTROLES!$C$56,[4]CONTROLES!$D$56,IF(AN57=[4]CONTROLES!$C$57,[4]CONTROLES!$D$57,[4]CONTROLES!$D$58))</f>
        <v>0</v>
      </c>
      <c r="AP57" s="198"/>
      <c r="AQ57" s="198">
        <f>+IF(AP57=[4]CONTROLES!$C$59,[4]CONTROLES!$D$59,[4]CONTROLES!$D$60)</f>
        <v>0</v>
      </c>
      <c r="AR57" s="198"/>
      <c r="AS57" s="198">
        <f>+IF(AR57=[4]CONTROLES!$C$61,[4]CONTROLES!$D$61,[4]CONTROLES!$D$62)</f>
        <v>0</v>
      </c>
      <c r="AT57" s="198"/>
      <c r="AU57" s="198">
        <f>+IF(AT57=[4]CONTROLES!$C$63,[4]CONTROLES!$D$63,IF(AT57=[4]CONTROLES!$C$64,[4]CONTROLES!$D$64,[4]CONTROLES!$D$65))</f>
        <v>0</v>
      </c>
      <c r="AV57" s="198">
        <f t="shared" si="22"/>
        <v>0</v>
      </c>
      <c r="AW57" s="198" t="str">
        <f t="shared" si="23"/>
        <v>Débil</v>
      </c>
      <c r="AX57" s="303"/>
      <c r="AY57" s="303"/>
      <c r="AZ57" s="303"/>
      <c r="BA57" s="303"/>
      <c r="BB57" s="301"/>
      <c r="BC57" s="314"/>
      <c r="BD57" s="344"/>
      <c r="BE57" s="178"/>
      <c r="BF57" s="130"/>
      <c r="BG57" s="130"/>
      <c r="BH57" s="221"/>
      <c r="BI57" s="221"/>
      <c r="BJ57" s="130"/>
      <c r="BK57" s="130"/>
      <c r="BL57" s="130"/>
      <c r="BM57" s="344"/>
      <c r="BN57" s="131"/>
      <c r="BO57" s="130"/>
      <c r="BP57" s="135"/>
      <c r="BQ57" s="135"/>
      <c r="BR57" s="133"/>
      <c r="BS57" s="133"/>
      <c r="BT57" s="133"/>
      <c r="BU57" s="133"/>
      <c r="BV57" s="133"/>
      <c r="BW57" s="129"/>
      <c r="BX57" s="135"/>
      <c r="BY57" s="135"/>
      <c r="BZ57" s="135"/>
      <c r="CA57" s="133"/>
      <c r="CB57" s="133"/>
      <c r="CC57" s="133"/>
      <c r="CD57" s="133"/>
      <c r="CE57" s="133"/>
      <c r="CF57" s="129"/>
      <c r="CG57" s="135"/>
      <c r="CH57" s="135"/>
      <c r="CI57" s="135"/>
      <c r="CJ57" s="133"/>
      <c r="CK57" s="133"/>
      <c r="CL57" s="133"/>
      <c r="CM57" s="133"/>
      <c r="CN57" s="133"/>
      <c r="CO57" s="129"/>
      <c r="CP57" s="135"/>
      <c r="CQ57" s="135"/>
      <c r="CR57" s="135"/>
      <c r="CS57" s="133"/>
      <c r="CT57" s="133"/>
      <c r="CU57" s="133"/>
      <c r="CV57" s="133"/>
      <c r="CW57" s="133"/>
      <c r="CX57" s="129"/>
      <c r="CY57" s="135"/>
      <c r="CZ57" s="135"/>
      <c r="DA57" s="135"/>
      <c r="DB57" s="133"/>
      <c r="DC57" s="133"/>
      <c r="DD57" s="133"/>
      <c r="DE57" s="133"/>
      <c r="DF57" s="133"/>
      <c r="DG57" s="129"/>
      <c r="DH57" s="135"/>
      <c r="DI57" s="135"/>
      <c r="DJ57" s="135"/>
      <c r="DK57" s="133"/>
      <c r="DL57" s="133"/>
      <c r="DM57" s="133"/>
      <c r="DN57" s="133"/>
      <c r="DO57" s="133"/>
      <c r="DP57" s="129"/>
      <c r="DQ57" s="135"/>
      <c r="DR57" s="135"/>
      <c r="DS57" s="135"/>
      <c r="DT57" s="133"/>
      <c r="DU57" s="133"/>
      <c r="DV57" s="133"/>
      <c r="DW57" s="133"/>
      <c r="DX57" s="133"/>
      <c r="DY57" s="129"/>
      <c r="DZ57" s="135"/>
      <c r="EA57" s="135"/>
      <c r="EB57" s="135"/>
      <c r="EC57" s="133"/>
      <c r="ED57" s="133"/>
      <c r="EE57" s="133"/>
      <c r="EF57" s="133"/>
      <c r="EG57" s="133"/>
      <c r="EH57" s="129"/>
      <c r="EI57" s="135"/>
      <c r="EJ57" s="135"/>
      <c r="EK57" s="135"/>
      <c r="EL57" s="133"/>
      <c r="EM57" s="133"/>
      <c r="EN57" s="133"/>
      <c r="EO57" s="133"/>
      <c r="EP57" s="133"/>
      <c r="EQ57" s="129"/>
      <c r="ER57" s="135"/>
      <c r="ES57" s="135"/>
      <c r="ET57" s="135"/>
      <c r="EU57" s="133"/>
      <c r="EV57" s="133"/>
      <c r="EW57" s="133"/>
      <c r="EX57" s="133"/>
      <c r="EY57" s="133"/>
      <c r="EZ57" s="129"/>
      <c r="FA57" s="135"/>
      <c r="FB57" s="135"/>
      <c r="FC57" s="135"/>
      <c r="FD57" s="133"/>
      <c r="FE57" s="133"/>
      <c r="FF57" s="133"/>
      <c r="FG57" s="133"/>
      <c r="FH57" s="133"/>
      <c r="FI57" s="129"/>
      <c r="FJ57" s="135"/>
      <c r="FK57" s="135"/>
      <c r="FL57" s="135"/>
      <c r="FM57" s="133"/>
      <c r="FN57" s="133"/>
      <c r="FO57" s="133"/>
      <c r="FP57" s="133"/>
      <c r="FQ57" s="133"/>
      <c r="FR57" s="133"/>
      <c r="FS57" s="129"/>
      <c r="FT57" s="132"/>
      <c r="FU57" s="132"/>
      <c r="FV57" s="132"/>
      <c r="FW57" s="133"/>
      <c r="FX57" s="132"/>
      <c r="FY57" s="133"/>
      <c r="FZ57" s="133"/>
      <c r="GA57" s="132"/>
      <c r="GB57" s="132"/>
      <c r="GC57" s="132"/>
      <c r="GD57" s="132"/>
      <c r="GE57" s="132"/>
      <c r="GF57" s="129"/>
      <c r="GG57" s="132"/>
      <c r="GH57" s="132"/>
      <c r="GI57" s="132"/>
      <c r="GJ57" s="133"/>
      <c r="GK57" s="132"/>
      <c r="GL57" s="133"/>
      <c r="GM57" s="133"/>
      <c r="GN57" s="132"/>
      <c r="GO57" s="132"/>
      <c r="GP57" s="132"/>
      <c r="GQ57" s="132"/>
      <c r="GR57" s="132"/>
      <c r="GS57" s="129"/>
      <c r="GT57" s="132"/>
      <c r="GU57" s="132"/>
      <c r="GV57" s="132"/>
      <c r="GW57" s="133"/>
      <c r="GX57" s="132"/>
      <c r="GY57" s="133"/>
      <c r="GZ57" s="133"/>
      <c r="HA57" s="132"/>
      <c r="HB57" s="132"/>
      <c r="HC57" s="132"/>
      <c r="HD57" s="132"/>
    </row>
    <row r="58" spans="1:212" ht="114.75" customHeight="1" x14ac:dyDescent="0.2">
      <c r="A58" s="336">
        <v>9</v>
      </c>
      <c r="B58" s="396" t="s">
        <v>178</v>
      </c>
      <c r="C58" s="400" t="str">
        <f>VLOOKUP(B58,[4]FORMULAS!$A$30:$B$46,2,0)</f>
        <v>Programar, registrar y controlar los recursos financieros de la Entidad, mediante la aplicación de herramientas y procedimientos financieros que permitan garantizar la calidad, confiabilidad, razonabilidad y oportunidad de la gestión presupuestal, tesoral, pagos y contable  para el cumplimiento de los objetivos de la Entidad</v>
      </c>
      <c r="D58" s="400" t="str">
        <f>VLOOKUP(B58,[4]FORMULAS!$A$30:$C$46,3,0)</f>
        <v>Subdirector Financiero</v>
      </c>
      <c r="E58" s="396" t="s">
        <v>112</v>
      </c>
      <c r="F58" s="321" t="s">
        <v>469</v>
      </c>
      <c r="G58" s="321" t="s">
        <v>439</v>
      </c>
      <c r="H58" s="410" t="s">
        <v>470</v>
      </c>
      <c r="I58" s="396" t="s">
        <v>261</v>
      </c>
      <c r="J58" s="398">
        <v>1250</v>
      </c>
      <c r="K58" s="324" t="str">
        <f>VLOOKUP(L58,'Tabla probabilidad'!$D$3:$E$8,2,0)</f>
        <v>Alta</v>
      </c>
      <c r="L58" s="399">
        <v>0.8</v>
      </c>
      <c r="M58" s="328" t="s">
        <v>89</v>
      </c>
      <c r="N58" s="329" t="str">
        <f>VLOOKUP(M58,'Tabla Impacto'!$D$3:$F$8,3,0)</f>
        <v>Menor</v>
      </c>
      <c r="O58" s="329">
        <f>VLOOKUP(M58,'Tabla Impacto'!$D$3:$F$8,2,0)</f>
        <v>0.4</v>
      </c>
      <c r="P58" s="329" t="str">
        <f>CONCATENATE(N58,K58)</f>
        <v>MenorAlta</v>
      </c>
      <c r="Q58" s="393" t="str">
        <f>VLOOKUP(P58,[4]FORMULAS!$K$17:$L$42,2,0)</f>
        <v>Moderado</v>
      </c>
      <c r="R58" s="202">
        <v>1</v>
      </c>
      <c r="S58" s="198" t="s">
        <v>471</v>
      </c>
      <c r="T58" s="202" t="str">
        <f t="shared" si="1"/>
        <v>Detectivo</v>
      </c>
      <c r="U58" s="203" t="s">
        <v>14</v>
      </c>
      <c r="V58" s="204">
        <f>+IF(U58='[4]Tabla Valoración controles'!$D$4,'[4]Tabla Valoración controles'!$F$4,IF('[4]208-PLA-Ft-78 Mapa Gestión'!U58='[4]Tabla Valoración controles'!$D$5,'[4]Tabla Valoración controles'!$F$5,IF(U58=[4]FORMULAS!$A$10,0,'[4]Tabla Valoración controles'!$F$6)))</f>
        <v>0.1</v>
      </c>
      <c r="W58" s="203" t="s">
        <v>8</v>
      </c>
      <c r="X58" s="205">
        <f>+IF(W58='[4]Tabla Valoración controles'!$D$7,'[4]Tabla Valoración controles'!$F$7,IF(U58=[4]FORMULAS!$A$10,0,'[4]Tabla Valoración controles'!$F$8))</f>
        <v>0.15</v>
      </c>
      <c r="Y58" s="203" t="s">
        <v>19</v>
      </c>
      <c r="Z58" s="204">
        <f>+IF(Y58='[4]Tabla Valoración controles'!$D$9,'[4]Tabla Valoración controles'!$F$9,IF(U58=[4]FORMULAS!$A$10,0,'[4]Tabla Valoración controles'!$F$10))</f>
        <v>0</v>
      </c>
      <c r="AA58" s="203" t="s">
        <v>21</v>
      </c>
      <c r="AB58" s="204">
        <f>+IF(AA58='[4]Tabla Valoración controles'!$D$9,'[4]Tabla Valoración controles'!$F$9,IF(W58=[4]FORMULAS!$A$10,0,'[4]Tabla Valoración controles'!$F$10))</f>
        <v>0</v>
      </c>
      <c r="AC58" s="203" t="s">
        <v>100</v>
      </c>
      <c r="AD58" s="204">
        <f>+IF(AC58='[4]Tabla Valoración controles'!$D$13,'[4]Tabla Valoración controles'!$F$13,'[4]Tabla Valoración controles'!$F$14)</f>
        <v>0</v>
      </c>
      <c r="AE58" s="100">
        <f t="shared" si="0"/>
        <v>0.25</v>
      </c>
      <c r="AF58" s="100">
        <f>+IF(T58=[4]FORMULAS!$A$8,'[4]208-PLA-Ft-78 Mapa Gestión'!AE58*'[4]208-PLA-Ft-78 Mapa Gestión'!L58:L63,'[4]208-PLA-Ft-78 Mapa Gestión'!AE58*'[4]208-PLA-Ft-78 Mapa Gestión'!O58:O63)</f>
        <v>0</v>
      </c>
      <c r="AG58" s="100">
        <f>+IF(T58=[4]FORMULAS!$A$8,'[4]208-PLA-Ft-78 Mapa Gestión'!L58:L63-'[4]208-PLA-Ft-78 Mapa Gestión'!AF58,0)</f>
        <v>0</v>
      </c>
      <c r="AH58" s="203" t="s">
        <v>351</v>
      </c>
      <c r="AI58" s="198">
        <f>+IF(AH58=[4]CONTROLES!$C$50,[4]CONTROLES!$D$50,[4]CONTROLES!$D$51)</f>
        <v>15</v>
      </c>
      <c r="AJ58" s="198" t="s">
        <v>357</v>
      </c>
      <c r="AK58" s="198">
        <f>+IF(AJ58=[4]CONTROLES!$C$52,[4]CONTROLES!$D$52,[4]CONTROLES!$D$53)</f>
        <v>15</v>
      </c>
      <c r="AL58" s="198" t="s">
        <v>360</v>
      </c>
      <c r="AM58" s="198">
        <f>+IF(AL58=[4]CONTROLES!$C$54,[4]CONTROLES!$D$54,[4]CONTROLES!$D$55)</f>
        <v>15</v>
      </c>
      <c r="AN58" s="198" t="s">
        <v>364</v>
      </c>
      <c r="AO58" s="198">
        <f>+IF(AN58=[4]CONTROLES!$C$56,[4]CONTROLES!$D$56,IF(AN58=[4]CONTROLES!$C$57,[4]CONTROLES!$D$57,[4]CONTROLES!$D$58))</f>
        <v>10</v>
      </c>
      <c r="AP58" s="198" t="s">
        <v>367</v>
      </c>
      <c r="AQ58" s="198">
        <f>+IF(AP58=[4]CONTROLES!$C$59,[4]CONTROLES!$D$59,[4]CONTROLES!$D$60)</f>
        <v>15</v>
      </c>
      <c r="AR58" s="198" t="s">
        <v>370</v>
      </c>
      <c r="AS58" s="198">
        <f>+IF(AR58=[4]CONTROLES!$C$61,[4]CONTROLES!$D$61,[4]CONTROLES!$D$62)</f>
        <v>15</v>
      </c>
      <c r="AT58" s="198" t="s">
        <v>373</v>
      </c>
      <c r="AU58" s="198">
        <f>+IF(AT58=[4]CONTROLES!$C$63,[4]CONTROLES!$D$63,IF(AT58=[4]CONTROLES!$C$64,[4]CONTROLES!$D$64,[4]CONTROLES!$D$65))</f>
        <v>10</v>
      </c>
      <c r="AV58" s="198">
        <f t="shared" si="22"/>
        <v>95</v>
      </c>
      <c r="AW58" s="198" t="str">
        <f t="shared" si="23"/>
        <v>Moderado</v>
      </c>
      <c r="AX58" s="302">
        <f>+AG63</f>
        <v>0</v>
      </c>
      <c r="AY58" s="302" t="s">
        <v>98</v>
      </c>
      <c r="AZ58" s="302" t="s">
        <v>74</v>
      </c>
      <c r="BA58" s="302">
        <f>+IF(T58=[4]FORMULAS!B57,'[4]208-PLA-Ft-78 Mapa Gestión'!AG63,'[4]208-PLA-Ft-78 Mapa Gestión'!O58:O63)</f>
        <v>0</v>
      </c>
      <c r="BB58" s="301" t="str">
        <f>CONCATENATE(AZ58,AY58)</f>
        <v>ModeradoMedia</v>
      </c>
      <c r="BC58" s="314" t="str">
        <f>VLOOKUP(BB58,[4]FORMULAS!$K$17:$L$42,2,0)</f>
        <v>Moderado</v>
      </c>
      <c r="BD58" s="344" t="s">
        <v>164</v>
      </c>
      <c r="BE58" s="130" t="s">
        <v>472</v>
      </c>
      <c r="BF58" s="184" t="s">
        <v>473</v>
      </c>
      <c r="BG58" s="184" t="s">
        <v>322</v>
      </c>
      <c r="BH58" s="223">
        <v>45292</v>
      </c>
      <c r="BI58" s="223">
        <v>45657</v>
      </c>
      <c r="BJ58" s="184" t="s">
        <v>474</v>
      </c>
      <c r="BK58" s="184" t="s">
        <v>475</v>
      </c>
      <c r="BL58" s="135" t="s">
        <v>236</v>
      </c>
      <c r="BM58" s="344" t="s">
        <v>476</v>
      </c>
      <c r="BN58" s="131"/>
      <c r="BO58" s="130"/>
      <c r="BP58" s="135"/>
      <c r="BQ58" s="129"/>
      <c r="BR58" s="129"/>
      <c r="BS58" s="129"/>
      <c r="BT58" s="129"/>
      <c r="BU58" s="129"/>
      <c r="BV58" s="129"/>
      <c r="BW58" s="129"/>
      <c r="BX58" s="135"/>
      <c r="BY58" s="135"/>
      <c r="BZ58" s="129"/>
      <c r="CA58" s="129"/>
      <c r="CB58" s="129"/>
      <c r="CC58" s="129"/>
      <c r="CD58" s="129"/>
      <c r="CE58" s="129"/>
      <c r="CF58" s="129"/>
      <c r="CG58" s="135"/>
      <c r="CH58" s="135"/>
      <c r="CI58" s="129"/>
      <c r="CJ58" s="129"/>
      <c r="CK58" s="129"/>
      <c r="CL58" s="129"/>
      <c r="CM58" s="129"/>
      <c r="CN58" s="129"/>
      <c r="CO58" s="129"/>
      <c r="CP58" s="135"/>
      <c r="CQ58" s="135"/>
      <c r="CR58" s="129"/>
      <c r="CS58" s="129"/>
      <c r="CT58" s="129"/>
      <c r="CU58" s="129"/>
      <c r="CV58" s="129"/>
      <c r="CW58" s="129"/>
      <c r="CX58" s="129"/>
      <c r="CY58" s="135"/>
      <c r="CZ58" s="135"/>
      <c r="DA58" s="129"/>
      <c r="DB58" s="129"/>
      <c r="DC58" s="129"/>
      <c r="DD58" s="129"/>
      <c r="DE58" s="129"/>
      <c r="DF58" s="129"/>
      <c r="DG58" s="129"/>
      <c r="DH58" s="135"/>
      <c r="DI58" s="135"/>
      <c r="DJ58" s="129"/>
      <c r="DK58" s="129"/>
      <c r="DL58" s="129"/>
      <c r="DM58" s="129"/>
      <c r="DN58" s="129"/>
      <c r="DO58" s="129"/>
      <c r="DP58" s="129"/>
      <c r="DQ58" s="135"/>
      <c r="DR58" s="135"/>
      <c r="DS58" s="129"/>
      <c r="DT58" s="129"/>
      <c r="DU58" s="129"/>
      <c r="DV58" s="129"/>
      <c r="DW58" s="129"/>
      <c r="DX58" s="129"/>
      <c r="DY58" s="129"/>
      <c r="DZ58" s="135"/>
      <c r="EA58" s="135"/>
      <c r="EB58" s="129"/>
      <c r="EC58" s="129"/>
      <c r="ED58" s="129"/>
      <c r="EE58" s="129"/>
      <c r="EF58" s="129"/>
      <c r="EG58" s="129"/>
      <c r="EH58" s="129"/>
      <c r="EI58" s="135"/>
      <c r="EJ58" s="135"/>
      <c r="EK58" s="129"/>
      <c r="EL58" s="129"/>
      <c r="EM58" s="129"/>
      <c r="EN58" s="129"/>
      <c r="EO58" s="129"/>
      <c r="EP58" s="129"/>
      <c r="EQ58" s="129"/>
      <c r="ER58" s="135"/>
      <c r="ES58" s="135"/>
      <c r="ET58" s="129"/>
      <c r="EU58" s="129"/>
      <c r="EV58" s="129"/>
      <c r="EW58" s="129"/>
      <c r="EX58" s="129"/>
      <c r="EY58" s="129"/>
      <c r="EZ58" s="129"/>
      <c r="FA58" s="135"/>
      <c r="FB58" s="135"/>
      <c r="FC58" s="129"/>
      <c r="FD58" s="129"/>
      <c r="FE58" s="129"/>
      <c r="FF58" s="129"/>
      <c r="FG58" s="129"/>
      <c r="FH58" s="129"/>
      <c r="FI58" s="129"/>
      <c r="FJ58" s="135"/>
      <c r="FK58" s="135"/>
      <c r="FL58" s="129"/>
      <c r="FM58" s="129"/>
      <c r="FN58" s="129"/>
      <c r="FO58" s="129"/>
      <c r="FP58" s="129"/>
      <c r="FQ58" s="129"/>
      <c r="FR58" s="129"/>
      <c r="FS58" s="129"/>
      <c r="FT58" s="132"/>
      <c r="FU58" s="132"/>
      <c r="FV58" s="132"/>
      <c r="FW58" s="133"/>
      <c r="FX58" s="132"/>
      <c r="FY58" s="129"/>
      <c r="FZ58" s="129"/>
      <c r="GA58" s="132"/>
      <c r="GB58" s="132"/>
      <c r="GC58" s="132"/>
      <c r="GD58" s="132"/>
      <c r="GE58" s="132"/>
      <c r="GF58" s="129"/>
      <c r="GG58" s="132"/>
      <c r="GH58" s="132"/>
      <c r="GI58" s="132"/>
      <c r="GJ58" s="133"/>
      <c r="GK58" s="132"/>
      <c r="GL58" s="129"/>
      <c r="GM58" s="129"/>
      <c r="GN58" s="132"/>
      <c r="GO58" s="132"/>
      <c r="GP58" s="132"/>
      <c r="GQ58" s="132"/>
      <c r="GR58" s="132"/>
      <c r="GS58" s="129"/>
      <c r="GT58" s="132"/>
      <c r="GU58" s="132"/>
      <c r="GV58" s="132"/>
      <c r="GW58" s="133"/>
      <c r="GX58" s="132"/>
      <c r="GY58" s="129"/>
      <c r="GZ58" s="129"/>
      <c r="HA58" s="132"/>
      <c r="HB58" s="132"/>
      <c r="HC58" s="132"/>
      <c r="HD58" s="132"/>
    </row>
    <row r="59" spans="1:212" ht="17.25" customHeight="1" x14ac:dyDescent="0.2">
      <c r="A59" s="336"/>
      <c r="B59" s="396"/>
      <c r="C59" s="400"/>
      <c r="D59" s="400"/>
      <c r="E59" s="396"/>
      <c r="F59" s="321"/>
      <c r="G59" s="321"/>
      <c r="H59" s="410"/>
      <c r="I59" s="396"/>
      <c r="J59" s="398"/>
      <c r="K59" s="324"/>
      <c r="L59" s="399"/>
      <c r="M59" s="328"/>
      <c r="N59" s="329"/>
      <c r="O59" s="329"/>
      <c r="P59" s="329"/>
      <c r="Q59" s="393"/>
      <c r="R59" s="202"/>
      <c r="S59" s="198"/>
      <c r="T59" s="202" t="str">
        <f t="shared" si="1"/>
        <v>Tipo Control</v>
      </c>
      <c r="U59" s="203" t="s">
        <v>158</v>
      </c>
      <c r="V59" s="204">
        <f>+IF(U59='[4]Tabla Valoración controles'!$D$4,'[4]Tabla Valoración controles'!$F$4,IF('[4]208-PLA-Ft-78 Mapa Gestión'!U59='[4]Tabla Valoración controles'!$D$5,'[4]Tabla Valoración controles'!$F$5,IF(U59=[4]FORMULAS!$A$10,0,'[4]Tabla Valoración controles'!$F$6)))</f>
        <v>0</v>
      </c>
      <c r="W59" s="203"/>
      <c r="X59" s="205">
        <f>+IF(W59='[4]Tabla Valoración controles'!$D$7,'[4]Tabla Valoración controles'!$F$7,IF(U59=[4]FORMULAS!$A$10,0,'[4]Tabla Valoración controles'!$F$8))</f>
        <v>0</v>
      </c>
      <c r="Y59" s="203"/>
      <c r="Z59" s="204">
        <f>+IF(Y59='[4]Tabla Valoración controles'!$D$9,'[4]Tabla Valoración controles'!$F$9,IF(U59=[4]FORMULAS!$A$10,0,'[4]Tabla Valoración controles'!$F$10))</f>
        <v>0</v>
      </c>
      <c r="AA59" s="203"/>
      <c r="AB59" s="204">
        <f>+IF(AA59='[4]Tabla Valoración controles'!$D$9,'[4]Tabla Valoración controles'!$F$9,IF(W59=[4]FORMULAS!$A$10,0,'[4]Tabla Valoración controles'!$F$10))</f>
        <v>0</v>
      </c>
      <c r="AC59" s="203"/>
      <c r="AD59" s="204">
        <f>+IF(AC59='[4]Tabla Valoración controles'!$D$13,'[4]Tabla Valoración controles'!$F$13,'[4]Tabla Valoración controles'!$F$14)</f>
        <v>0</v>
      </c>
      <c r="AE59" s="100">
        <f t="shared" si="0"/>
        <v>0</v>
      </c>
      <c r="AF59" s="100">
        <f>+AE59*AG58</f>
        <v>0</v>
      </c>
      <c r="AG59" s="100">
        <f t="shared" ref="AG59:AG69" si="24">+AG58-AF59</f>
        <v>0</v>
      </c>
      <c r="AH59" s="203"/>
      <c r="AI59" s="198">
        <f>+IF(AH59=[4]CONTROLES!$C$50,[4]CONTROLES!$D$50,[4]CONTROLES!$D$51)</f>
        <v>0</v>
      </c>
      <c r="AJ59" s="198"/>
      <c r="AK59" s="198">
        <f>+IF(AJ59=[4]CONTROLES!$C$52,[4]CONTROLES!$D$52,[4]CONTROLES!$D$53)</f>
        <v>0</v>
      </c>
      <c r="AL59" s="198"/>
      <c r="AM59" s="198">
        <f>+IF(AL59=[4]CONTROLES!$C$54,[4]CONTROLES!$D$54,[4]CONTROLES!$D$55)</f>
        <v>0</v>
      </c>
      <c r="AN59" s="198"/>
      <c r="AO59" s="198">
        <f>+IF(AN59=[4]CONTROLES!$C$56,[4]CONTROLES!$D$56,IF(AN59=[4]CONTROLES!$C$57,[4]CONTROLES!$D$57,[4]CONTROLES!$D$58))</f>
        <v>0</v>
      </c>
      <c r="AP59" s="198"/>
      <c r="AQ59" s="198">
        <f>+IF(AP59=[4]CONTROLES!$C$59,[4]CONTROLES!$D$59,[4]CONTROLES!$D$60)</f>
        <v>0</v>
      </c>
      <c r="AR59" s="198"/>
      <c r="AS59" s="198">
        <f>+IF(AR59=[4]CONTROLES!$C$61,[4]CONTROLES!$D$61,[4]CONTROLES!$D$62)</f>
        <v>0</v>
      </c>
      <c r="AT59" s="198"/>
      <c r="AU59" s="198">
        <f>+IF(AT59=[4]CONTROLES!$C$63,[4]CONTROLES!$D$63,IF(AT59=[4]CONTROLES!$C$64,[4]CONTROLES!$D$64,[4]CONTROLES!$D$65))</f>
        <v>0</v>
      </c>
      <c r="AV59" s="198">
        <f t="shared" si="22"/>
        <v>0</v>
      </c>
      <c r="AW59" s="198" t="str">
        <f t="shared" si="23"/>
        <v>Débil</v>
      </c>
      <c r="AX59" s="303"/>
      <c r="AY59" s="303"/>
      <c r="AZ59" s="303"/>
      <c r="BA59" s="303"/>
      <c r="BB59" s="301"/>
      <c r="BC59" s="314"/>
      <c r="BD59" s="344"/>
      <c r="BE59" s="130"/>
      <c r="BF59" s="184"/>
      <c r="BG59" s="184"/>
      <c r="BH59" s="223"/>
      <c r="BI59" s="223"/>
      <c r="BJ59" s="184"/>
      <c r="BK59" s="184"/>
      <c r="BL59" s="130"/>
      <c r="BM59" s="344"/>
      <c r="BN59" s="131"/>
      <c r="BO59" s="130"/>
      <c r="BP59" s="135"/>
      <c r="BQ59" s="135"/>
      <c r="BR59" s="133"/>
      <c r="BS59" s="133"/>
      <c r="BT59" s="133"/>
      <c r="BU59" s="133"/>
      <c r="BV59" s="133"/>
      <c r="BW59" s="129"/>
      <c r="BX59" s="135"/>
      <c r="BY59" s="135"/>
      <c r="BZ59" s="135"/>
      <c r="CA59" s="133"/>
      <c r="CB59" s="133"/>
      <c r="CC59" s="133"/>
      <c r="CD59" s="133"/>
      <c r="CE59" s="133"/>
      <c r="CF59" s="129"/>
      <c r="CG59" s="135"/>
      <c r="CH59" s="135"/>
      <c r="CI59" s="135"/>
      <c r="CJ59" s="133"/>
      <c r="CK59" s="133"/>
      <c r="CL59" s="133"/>
      <c r="CM59" s="133"/>
      <c r="CN59" s="133"/>
      <c r="CO59" s="129"/>
      <c r="CP59" s="135"/>
      <c r="CQ59" s="135"/>
      <c r="CR59" s="135"/>
      <c r="CS59" s="133"/>
      <c r="CT59" s="133"/>
      <c r="CU59" s="133"/>
      <c r="CV59" s="133"/>
      <c r="CW59" s="133"/>
      <c r="CX59" s="129"/>
      <c r="CY59" s="135"/>
      <c r="CZ59" s="135"/>
      <c r="DA59" s="135"/>
      <c r="DB59" s="133"/>
      <c r="DC59" s="133"/>
      <c r="DD59" s="133"/>
      <c r="DE59" s="133"/>
      <c r="DF59" s="133"/>
      <c r="DG59" s="129"/>
      <c r="DH59" s="135"/>
      <c r="DI59" s="135"/>
      <c r="DJ59" s="135"/>
      <c r="DK59" s="133"/>
      <c r="DL59" s="133"/>
      <c r="DM59" s="133"/>
      <c r="DN59" s="133"/>
      <c r="DO59" s="133"/>
      <c r="DP59" s="129"/>
      <c r="DQ59" s="135"/>
      <c r="DR59" s="135"/>
      <c r="DS59" s="135"/>
      <c r="DT59" s="133"/>
      <c r="DU59" s="133"/>
      <c r="DV59" s="133"/>
      <c r="DW59" s="133"/>
      <c r="DX59" s="133"/>
      <c r="DY59" s="129"/>
      <c r="DZ59" s="135"/>
      <c r="EA59" s="135"/>
      <c r="EB59" s="135"/>
      <c r="EC59" s="133"/>
      <c r="ED59" s="133"/>
      <c r="EE59" s="133"/>
      <c r="EF59" s="133"/>
      <c r="EG59" s="133"/>
      <c r="EH59" s="129"/>
      <c r="EI59" s="135"/>
      <c r="EJ59" s="135"/>
      <c r="EK59" s="135"/>
      <c r="EL59" s="133"/>
      <c r="EM59" s="133"/>
      <c r="EN59" s="133"/>
      <c r="EO59" s="133"/>
      <c r="EP59" s="133"/>
      <c r="EQ59" s="129"/>
      <c r="ER59" s="135"/>
      <c r="ES59" s="135"/>
      <c r="ET59" s="135"/>
      <c r="EU59" s="133"/>
      <c r="EV59" s="133"/>
      <c r="EW59" s="133"/>
      <c r="EX59" s="133"/>
      <c r="EY59" s="133"/>
      <c r="EZ59" s="129"/>
      <c r="FA59" s="135"/>
      <c r="FB59" s="135"/>
      <c r="FC59" s="135"/>
      <c r="FD59" s="133"/>
      <c r="FE59" s="133"/>
      <c r="FF59" s="133"/>
      <c r="FG59" s="133"/>
      <c r="FH59" s="133"/>
      <c r="FI59" s="129"/>
      <c r="FJ59" s="135"/>
      <c r="FK59" s="135"/>
      <c r="FL59" s="135"/>
      <c r="FM59" s="133"/>
      <c r="FN59" s="133"/>
      <c r="FO59" s="133"/>
      <c r="FP59" s="133"/>
      <c r="FQ59" s="133"/>
      <c r="FR59" s="133"/>
      <c r="FS59" s="129"/>
      <c r="FT59" s="132"/>
      <c r="FU59" s="132"/>
      <c r="FV59" s="132"/>
      <c r="FW59" s="133"/>
      <c r="FX59" s="132"/>
      <c r="FY59" s="133"/>
      <c r="FZ59" s="133"/>
      <c r="GA59" s="132"/>
      <c r="GB59" s="132"/>
      <c r="GC59" s="132"/>
      <c r="GD59" s="132"/>
      <c r="GE59" s="132"/>
      <c r="GF59" s="129"/>
      <c r="GG59" s="132"/>
      <c r="GH59" s="132"/>
      <c r="GI59" s="132"/>
      <c r="GJ59" s="133"/>
      <c r="GK59" s="132"/>
      <c r="GL59" s="133"/>
      <c r="GM59" s="133"/>
      <c r="GN59" s="132"/>
      <c r="GO59" s="132"/>
      <c r="GP59" s="132"/>
      <c r="GQ59" s="132"/>
      <c r="GR59" s="132"/>
      <c r="GS59" s="129"/>
      <c r="GT59" s="132"/>
      <c r="GU59" s="132"/>
      <c r="GV59" s="132"/>
      <c r="GW59" s="133"/>
      <c r="GX59" s="132"/>
      <c r="GY59" s="133"/>
      <c r="GZ59" s="133"/>
      <c r="HA59" s="132"/>
      <c r="HB59" s="132"/>
      <c r="HC59" s="132"/>
      <c r="HD59" s="132"/>
    </row>
    <row r="60" spans="1:212" ht="17.25" customHeight="1" x14ac:dyDescent="0.2">
      <c r="A60" s="336"/>
      <c r="B60" s="396"/>
      <c r="C60" s="400"/>
      <c r="D60" s="400"/>
      <c r="E60" s="396"/>
      <c r="F60" s="321"/>
      <c r="G60" s="321"/>
      <c r="H60" s="410"/>
      <c r="I60" s="396"/>
      <c r="J60" s="398"/>
      <c r="K60" s="324"/>
      <c r="L60" s="399"/>
      <c r="M60" s="328"/>
      <c r="N60" s="329"/>
      <c r="O60" s="329"/>
      <c r="P60" s="329"/>
      <c r="Q60" s="393"/>
      <c r="R60" s="202"/>
      <c r="S60" s="207"/>
      <c r="T60" s="202" t="str">
        <f t="shared" si="1"/>
        <v>Tipo Control</v>
      </c>
      <c r="U60" s="203" t="s">
        <v>158</v>
      </c>
      <c r="V60" s="204">
        <f>+IF(U60='[4]Tabla Valoración controles'!$D$4,'[4]Tabla Valoración controles'!$F$4,IF('[4]208-PLA-Ft-78 Mapa Gestión'!U60='[4]Tabla Valoración controles'!$D$5,'[4]Tabla Valoración controles'!$F$5,IF(U60=[4]FORMULAS!$A$10,0,'[4]Tabla Valoración controles'!$F$6)))</f>
        <v>0</v>
      </c>
      <c r="W60" s="203"/>
      <c r="X60" s="205">
        <f>+IF(W60='[4]Tabla Valoración controles'!$D$7,'[4]Tabla Valoración controles'!$F$7,IF(U60=[4]FORMULAS!$A$10,0,'[4]Tabla Valoración controles'!$F$8))</f>
        <v>0</v>
      </c>
      <c r="Y60" s="203"/>
      <c r="Z60" s="204">
        <f>+IF(Y60='[4]Tabla Valoración controles'!$D$9,'[4]Tabla Valoración controles'!$F$9,IF(U60=[4]FORMULAS!$A$10,0,'[4]Tabla Valoración controles'!$F$10))</f>
        <v>0</v>
      </c>
      <c r="AA60" s="203"/>
      <c r="AB60" s="204">
        <f>+IF(AA60='[4]Tabla Valoración controles'!$D$9,'[4]Tabla Valoración controles'!$F$9,IF(W60=[4]FORMULAS!$A$10,0,'[4]Tabla Valoración controles'!$F$10))</f>
        <v>0</v>
      </c>
      <c r="AC60" s="203"/>
      <c r="AD60" s="204">
        <f>+IF(AC60='[4]Tabla Valoración controles'!$D$13,'[4]Tabla Valoración controles'!$F$13,'[4]Tabla Valoración controles'!$F$14)</f>
        <v>0</v>
      </c>
      <c r="AE60" s="100">
        <f t="shared" si="0"/>
        <v>0</v>
      </c>
      <c r="AF60" s="100">
        <f>+AF59*AE60</f>
        <v>0</v>
      </c>
      <c r="AG60" s="100">
        <f t="shared" si="24"/>
        <v>0</v>
      </c>
      <c r="AH60" s="203"/>
      <c r="AI60" s="198">
        <f>+IF(AH60=[4]CONTROLES!$C$50,[4]CONTROLES!$D$50,[4]CONTROLES!$D$51)</f>
        <v>0</v>
      </c>
      <c r="AJ60" s="198"/>
      <c r="AK60" s="198">
        <f>+IF(AJ60=[4]CONTROLES!$C$52,[4]CONTROLES!$D$52,[4]CONTROLES!$D$53)</f>
        <v>0</v>
      </c>
      <c r="AL60" s="198"/>
      <c r="AM60" s="198">
        <f>+IF(AL60=[4]CONTROLES!$C$54,[4]CONTROLES!$D$54,[4]CONTROLES!$D$55)</f>
        <v>0</v>
      </c>
      <c r="AN60" s="198"/>
      <c r="AO60" s="198">
        <f>+IF(AN60=[4]CONTROLES!$C$56,[4]CONTROLES!$D$56,IF(AN60=[4]CONTROLES!$C$57,[4]CONTROLES!$D$57,[4]CONTROLES!$D$58))</f>
        <v>0</v>
      </c>
      <c r="AP60" s="198"/>
      <c r="AQ60" s="198">
        <f>+IF(AP60=[4]CONTROLES!$C$59,[4]CONTROLES!$D$59,[4]CONTROLES!$D$60)</f>
        <v>0</v>
      </c>
      <c r="AR60" s="198"/>
      <c r="AS60" s="198">
        <f>+IF(AR60=[4]CONTROLES!$C$61,[4]CONTROLES!$D$61,[4]CONTROLES!$D$62)</f>
        <v>0</v>
      </c>
      <c r="AT60" s="198"/>
      <c r="AU60" s="198">
        <f>+IF(AT60=[4]CONTROLES!$C$63,[4]CONTROLES!$D$63,IF(AT60=[4]CONTROLES!$C$64,[4]CONTROLES!$D$64,[4]CONTROLES!$D$65))</f>
        <v>0</v>
      </c>
      <c r="AV60" s="198">
        <f t="shared" si="22"/>
        <v>0</v>
      </c>
      <c r="AW60" s="198" t="str">
        <f t="shared" si="23"/>
        <v>Débil</v>
      </c>
      <c r="AX60" s="303"/>
      <c r="AY60" s="303"/>
      <c r="AZ60" s="303"/>
      <c r="BA60" s="303"/>
      <c r="BB60" s="301"/>
      <c r="BC60" s="314"/>
      <c r="BD60" s="344"/>
      <c r="BE60" s="130"/>
      <c r="BF60" s="184"/>
      <c r="BG60" s="184"/>
      <c r="BH60" s="223"/>
      <c r="BI60" s="223"/>
      <c r="BJ60" s="184"/>
      <c r="BK60" s="184"/>
      <c r="BL60" s="130"/>
      <c r="BM60" s="344"/>
      <c r="BN60" s="131"/>
      <c r="BO60" s="130"/>
      <c r="BP60" s="135"/>
      <c r="BQ60" s="135"/>
      <c r="BR60" s="133"/>
      <c r="BS60" s="133"/>
      <c r="BT60" s="133"/>
      <c r="BU60" s="133"/>
      <c r="BV60" s="133"/>
      <c r="BW60" s="129"/>
      <c r="BX60" s="135"/>
      <c r="BY60" s="135"/>
      <c r="BZ60" s="135"/>
      <c r="CA60" s="133"/>
      <c r="CB60" s="133"/>
      <c r="CC60" s="133"/>
      <c r="CD60" s="133"/>
      <c r="CE60" s="133"/>
      <c r="CF60" s="129"/>
      <c r="CG60" s="135"/>
      <c r="CH60" s="135"/>
      <c r="CI60" s="135"/>
      <c r="CJ60" s="133"/>
      <c r="CK60" s="133"/>
      <c r="CL60" s="133"/>
      <c r="CM60" s="133"/>
      <c r="CN60" s="133"/>
      <c r="CO60" s="129"/>
      <c r="CP60" s="135"/>
      <c r="CQ60" s="135"/>
      <c r="CR60" s="135"/>
      <c r="CS60" s="133"/>
      <c r="CT60" s="133"/>
      <c r="CU60" s="133"/>
      <c r="CV60" s="133"/>
      <c r="CW60" s="133"/>
      <c r="CX60" s="129"/>
      <c r="CY60" s="135"/>
      <c r="CZ60" s="135"/>
      <c r="DA60" s="135"/>
      <c r="DB60" s="133"/>
      <c r="DC60" s="133"/>
      <c r="DD60" s="133"/>
      <c r="DE60" s="133"/>
      <c r="DF60" s="133"/>
      <c r="DG60" s="129"/>
      <c r="DH60" s="135"/>
      <c r="DI60" s="135"/>
      <c r="DJ60" s="135"/>
      <c r="DK60" s="133"/>
      <c r="DL60" s="133"/>
      <c r="DM60" s="133"/>
      <c r="DN60" s="133"/>
      <c r="DO60" s="133"/>
      <c r="DP60" s="129"/>
      <c r="DQ60" s="135"/>
      <c r="DR60" s="135"/>
      <c r="DS60" s="135"/>
      <c r="DT60" s="133"/>
      <c r="DU60" s="133"/>
      <c r="DV60" s="133"/>
      <c r="DW60" s="133"/>
      <c r="DX60" s="133"/>
      <c r="DY60" s="129"/>
      <c r="DZ60" s="135"/>
      <c r="EA60" s="135"/>
      <c r="EB60" s="135"/>
      <c r="EC60" s="133"/>
      <c r="ED60" s="133"/>
      <c r="EE60" s="133"/>
      <c r="EF60" s="133"/>
      <c r="EG60" s="133"/>
      <c r="EH60" s="129"/>
      <c r="EI60" s="135"/>
      <c r="EJ60" s="135"/>
      <c r="EK60" s="135"/>
      <c r="EL60" s="133"/>
      <c r="EM60" s="133"/>
      <c r="EN60" s="133"/>
      <c r="EO60" s="133"/>
      <c r="EP60" s="133"/>
      <c r="EQ60" s="129"/>
      <c r="ER60" s="135"/>
      <c r="ES60" s="135"/>
      <c r="ET60" s="135"/>
      <c r="EU60" s="133"/>
      <c r="EV60" s="133"/>
      <c r="EW60" s="133"/>
      <c r="EX60" s="133"/>
      <c r="EY60" s="133"/>
      <c r="EZ60" s="129"/>
      <c r="FA60" s="135"/>
      <c r="FB60" s="135"/>
      <c r="FC60" s="135"/>
      <c r="FD60" s="133"/>
      <c r="FE60" s="133"/>
      <c r="FF60" s="133"/>
      <c r="FG60" s="133"/>
      <c r="FH60" s="133"/>
      <c r="FI60" s="129"/>
      <c r="FJ60" s="135"/>
      <c r="FK60" s="135"/>
      <c r="FL60" s="135"/>
      <c r="FM60" s="133"/>
      <c r="FN60" s="133"/>
      <c r="FO60" s="133"/>
      <c r="FP60" s="133"/>
      <c r="FQ60" s="133"/>
      <c r="FR60" s="133"/>
      <c r="FS60" s="129"/>
      <c r="FT60" s="132"/>
      <c r="FU60" s="132"/>
      <c r="FV60" s="132"/>
      <c r="FW60" s="133"/>
      <c r="FX60" s="132"/>
      <c r="FY60" s="133"/>
      <c r="FZ60" s="133"/>
      <c r="GA60" s="132"/>
      <c r="GB60" s="132"/>
      <c r="GC60" s="132"/>
      <c r="GD60" s="132"/>
      <c r="GE60" s="132"/>
      <c r="GF60" s="129"/>
      <c r="GG60" s="132"/>
      <c r="GH60" s="132"/>
      <c r="GI60" s="132"/>
      <c r="GJ60" s="133"/>
      <c r="GK60" s="132"/>
      <c r="GL60" s="133"/>
      <c r="GM60" s="133"/>
      <c r="GN60" s="132"/>
      <c r="GO60" s="132"/>
      <c r="GP60" s="132"/>
      <c r="GQ60" s="132"/>
      <c r="GR60" s="132"/>
      <c r="GS60" s="129"/>
      <c r="GT60" s="132"/>
      <c r="GU60" s="132"/>
      <c r="GV60" s="132"/>
      <c r="GW60" s="133"/>
      <c r="GX60" s="132"/>
      <c r="GY60" s="133"/>
      <c r="GZ60" s="133"/>
      <c r="HA60" s="132"/>
      <c r="HB60" s="132"/>
      <c r="HC60" s="132"/>
      <c r="HD60" s="132"/>
    </row>
    <row r="61" spans="1:212" ht="17.25" customHeight="1" x14ac:dyDescent="0.2">
      <c r="A61" s="336"/>
      <c r="B61" s="396"/>
      <c r="C61" s="400"/>
      <c r="D61" s="400"/>
      <c r="E61" s="396"/>
      <c r="F61" s="321"/>
      <c r="G61" s="321"/>
      <c r="H61" s="410"/>
      <c r="I61" s="396"/>
      <c r="J61" s="398"/>
      <c r="K61" s="324"/>
      <c r="L61" s="399"/>
      <c r="M61" s="328"/>
      <c r="N61" s="329"/>
      <c r="O61" s="329"/>
      <c r="P61" s="329"/>
      <c r="Q61" s="393"/>
      <c r="R61" s="202"/>
      <c r="S61" s="198"/>
      <c r="T61" s="202" t="str">
        <f t="shared" si="1"/>
        <v>Tipo Control</v>
      </c>
      <c r="U61" s="203" t="s">
        <v>158</v>
      </c>
      <c r="V61" s="204">
        <f>+IF(U61='[4]Tabla Valoración controles'!$D$4,'[4]Tabla Valoración controles'!$F$4,IF('[4]208-PLA-Ft-78 Mapa Gestión'!U61='[4]Tabla Valoración controles'!$D$5,'[4]Tabla Valoración controles'!$F$5,IF(U61=[4]FORMULAS!$A$10,0,'[4]Tabla Valoración controles'!$F$6)))</f>
        <v>0</v>
      </c>
      <c r="W61" s="203"/>
      <c r="X61" s="205">
        <f>+IF(W61='[4]Tabla Valoración controles'!$D$7,'[4]Tabla Valoración controles'!$F$7,IF(U61=[4]FORMULAS!$A$10,0,'[4]Tabla Valoración controles'!$F$8))</f>
        <v>0</v>
      </c>
      <c r="Y61" s="203"/>
      <c r="Z61" s="204">
        <f>+IF(Y61='[4]Tabla Valoración controles'!$D$9,'[4]Tabla Valoración controles'!$F$9,IF(U61=[4]FORMULAS!$A$10,0,'[4]Tabla Valoración controles'!$F$10))</f>
        <v>0</v>
      </c>
      <c r="AA61" s="203"/>
      <c r="AB61" s="204">
        <f>+IF(AA61='[4]Tabla Valoración controles'!$D$9,'[4]Tabla Valoración controles'!$F$9,IF(W61=[4]FORMULAS!$A$10,0,'[4]Tabla Valoración controles'!$F$10))</f>
        <v>0</v>
      </c>
      <c r="AC61" s="203"/>
      <c r="AD61" s="204">
        <f>+IF(AC61='[4]Tabla Valoración controles'!$D$13,'[4]Tabla Valoración controles'!$F$13,'[4]Tabla Valoración controles'!$F$14)</f>
        <v>0</v>
      </c>
      <c r="AE61" s="100">
        <f t="shared" si="0"/>
        <v>0</v>
      </c>
      <c r="AF61" s="100">
        <f>+AF60*AE61</f>
        <v>0</v>
      </c>
      <c r="AG61" s="100">
        <f t="shared" si="24"/>
        <v>0</v>
      </c>
      <c r="AH61" s="203"/>
      <c r="AI61" s="198">
        <f>+IF(AH61=[4]CONTROLES!$C$50,[4]CONTROLES!$D$50,[4]CONTROLES!$D$51)</f>
        <v>0</v>
      </c>
      <c r="AJ61" s="198"/>
      <c r="AK61" s="198">
        <f>+IF(AJ61=[4]CONTROLES!$C$52,[4]CONTROLES!$D$52,[4]CONTROLES!$D$53)</f>
        <v>0</v>
      </c>
      <c r="AL61" s="198"/>
      <c r="AM61" s="198">
        <f>+IF(AL61=[4]CONTROLES!$C$54,[4]CONTROLES!$D$54,[4]CONTROLES!$D$55)</f>
        <v>0</v>
      </c>
      <c r="AN61" s="198"/>
      <c r="AO61" s="198">
        <f>+IF(AN61=[4]CONTROLES!$C$56,[4]CONTROLES!$D$56,IF(AN61=[4]CONTROLES!$C$57,[4]CONTROLES!$D$57,[4]CONTROLES!$D$58))</f>
        <v>0</v>
      </c>
      <c r="AP61" s="198"/>
      <c r="AQ61" s="198">
        <f>+IF(AP61=[4]CONTROLES!$C$59,[4]CONTROLES!$D$59,[4]CONTROLES!$D$60)</f>
        <v>0</v>
      </c>
      <c r="AR61" s="198"/>
      <c r="AS61" s="198">
        <f>+IF(AR61=[4]CONTROLES!$C$61,[4]CONTROLES!$D$61,[4]CONTROLES!$D$62)</f>
        <v>0</v>
      </c>
      <c r="AT61" s="198"/>
      <c r="AU61" s="198">
        <f>+IF(AT61=[4]CONTROLES!$C$63,[4]CONTROLES!$D$63,IF(AT61=[4]CONTROLES!$C$64,[4]CONTROLES!$D$64,[4]CONTROLES!$D$65))</f>
        <v>0</v>
      </c>
      <c r="AV61" s="198">
        <f t="shared" si="22"/>
        <v>0</v>
      </c>
      <c r="AW61" s="198" t="str">
        <f t="shared" si="23"/>
        <v>Débil</v>
      </c>
      <c r="AX61" s="303"/>
      <c r="AY61" s="303"/>
      <c r="AZ61" s="303"/>
      <c r="BA61" s="303"/>
      <c r="BB61" s="301"/>
      <c r="BC61" s="314"/>
      <c r="BD61" s="344"/>
      <c r="BE61" s="130"/>
      <c r="BF61" s="184"/>
      <c r="BG61" s="184"/>
      <c r="BH61" s="223"/>
      <c r="BI61" s="223"/>
      <c r="BJ61" s="184"/>
      <c r="BK61" s="184"/>
      <c r="BL61" s="130"/>
      <c r="BM61" s="344"/>
      <c r="BN61" s="131"/>
      <c r="BO61" s="130"/>
      <c r="BP61" s="135"/>
      <c r="BQ61" s="135"/>
      <c r="BR61" s="133"/>
      <c r="BS61" s="133"/>
      <c r="BT61" s="133"/>
      <c r="BU61" s="133"/>
      <c r="BV61" s="133"/>
      <c r="BW61" s="129"/>
      <c r="BX61" s="135"/>
      <c r="BY61" s="135"/>
      <c r="BZ61" s="135"/>
      <c r="CA61" s="133"/>
      <c r="CB61" s="133"/>
      <c r="CC61" s="133"/>
      <c r="CD61" s="133"/>
      <c r="CE61" s="133"/>
      <c r="CF61" s="129"/>
      <c r="CG61" s="135"/>
      <c r="CH61" s="135"/>
      <c r="CI61" s="135"/>
      <c r="CJ61" s="133"/>
      <c r="CK61" s="133"/>
      <c r="CL61" s="133"/>
      <c r="CM61" s="133"/>
      <c r="CN61" s="133"/>
      <c r="CO61" s="129"/>
      <c r="CP61" s="135"/>
      <c r="CQ61" s="135"/>
      <c r="CR61" s="135"/>
      <c r="CS61" s="133"/>
      <c r="CT61" s="133"/>
      <c r="CU61" s="133"/>
      <c r="CV61" s="133"/>
      <c r="CW61" s="133"/>
      <c r="CX61" s="129"/>
      <c r="CY61" s="135"/>
      <c r="CZ61" s="135"/>
      <c r="DA61" s="135"/>
      <c r="DB61" s="133"/>
      <c r="DC61" s="133"/>
      <c r="DD61" s="133"/>
      <c r="DE61" s="133"/>
      <c r="DF61" s="133"/>
      <c r="DG61" s="129"/>
      <c r="DH61" s="135"/>
      <c r="DI61" s="135"/>
      <c r="DJ61" s="135"/>
      <c r="DK61" s="133"/>
      <c r="DL61" s="133"/>
      <c r="DM61" s="133"/>
      <c r="DN61" s="133"/>
      <c r="DO61" s="133"/>
      <c r="DP61" s="129"/>
      <c r="DQ61" s="135"/>
      <c r="DR61" s="135"/>
      <c r="DS61" s="135"/>
      <c r="DT61" s="133"/>
      <c r="DU61" s="133"/>
      <c r="DV61" s="133"/>
      <c r="DW61" s="133"/>
      <c r="DX61" s="133"/>
      <c r="DY61" s="129"/>
      <c r="DZ61" s="135"/>
      <c r="EA61" s="135"/>
      <c r="EB61" s="135"/>
      <c r="EC61" s="133"/>
      <c r="ED61" s="133"/>
      <c r="EE61" s="133"/>
      <c r="EF61" s="133"/>
      <c r="EG61" s="133"/>
      <c r="EH61" s="129"/>
      <c r="EI61" s="135"/>
      <c r="EJ61" s="135"/>
      <c r="EK61" s="135"/>
      <c r="EL61" s="133"/>
      <c r="EM61" s="133"/>
      <c r="EN61" s="133"/>
      <c r="EO61" s="133"/>
      <c r="EP61" s="133"/>
      <c r="EQ61" s="129"/>
      <c r="ER61" s="135"/>
      <c r="ES61" s="135"/>
      <c r="ET61" s="135"/>
      <c r="EU61" s="133"/>
      <c r="EV61" s="133"/>
      <c r="EW61" s="133"/>
      <c r="EX61" s="133"/>
      <c r="EY61" s="133"/>
      <c r="EZ61" s="129"/>
      <c r="FA61" s="135"/>
      <c r="FB61" s="135"/>
      <c r="FC61" s="135"/>
      <c r="FD61" s="133"/>
      <c r="FE61" s="133"/>
      <c r="FF61" s="133"/>
      <c r="FG61" s="133"/>
      <c r="FH61" s="133"/>
      <c r="FI61" s="129"/>
      <c r="FJ61" s="135"/>
      <c r="FK61" s="135"/>
      <c r="FL61" s="135"/>
      <c r="FM61" s="133"/>
      <c r="FN61" s="133"/>
      <c r="FO61" s="133"/>
      <c r="FP61" s="133"/>
      <c r="FQ61" s="133"/>
      <c r="FR61" s="133"/>
      <c r="FS61" s="129"/>
      <c r="FT61" s="132"/>
      <c r="FU61" s="132"/>
      <c r="FV61" s="132"/>
      <c r="FW61" s="133"/>
      <c r="FX61" s="132"/>
      <c r="FY61" s="133"/>
      <c r="FZ61" s="133"/>
      <c r="GA61" s="132"/>
      <c r="GB61" s="132"/>
      <c r="GC61" s="132"/>
      <c r="GD61" s="132"/>
      <c r="GE61" s="132"/>
      <c r="GF61" s="129"/>
      <c r="GG61" s="132"/>
      <c r="GH61" s="132"/>
      <c r="GI61" s="132"/>
      <c r="GJ61" s="133"/>
      <c r="GK61" s="132"/>
      <c r="GL61" s="133"/>
      <c r="GM61" s="133"/>
      <c r="GN61" s="132"/>
      <c r="GO61" s="132"/>
      <c r="GP61" s="132"/>
      <c r="GQ61" s="132"/>
      <c r="GR61" s="132"/>
      <c r="GS61" s="129"/>
      <c r="GT61" s="132"/>
      <c r="GU61" s="132"/>
      <c r="GV61" s="132"/>
      <c r="GW61" s="133"/>
      <c r="GX61" s="132"/>
      <c r="GY61" s="133"/>
      <c r="GZ61" s="133"/>
      <c r="HA61" s="132"/>
      <c r="HB61" s="132"/>
      <c r="HC61" s="132"/>
      <c r="HD61" s="132"/>
    </row>
    <row r="62" spans="1:212" ht="17.25" customHeight="1" x14ac:dyDescent="0.2">
      <c r="A62" s="336"/>
      <c r="B62" s="396"/>
      <c r="C62" s="400"/>
      <c r="D62" s="400"/>
      <c r="E62" s="396"/>
      <c r="F62" s="321"/>
      <c r="G62" s="321"/>
      <c r="H62" s="410"/>
      <c r="I62" s="396"/>
      <c r="J62" s="398"/>
      <c r="K62" s="324"/>
      <c r="L62" s="399"/>
      <c r="M62" s="328"/>
      <c r="N62" s="329"/>
      <c r="O62" s="329"/>
      <c r="P62" s="329"/>
      <c r="Q62" s="393"/>
      <c r="R62" s="202"/>
      <c r="S62" s="198"/>
      <c r="T62" s="202" t="str">
        <f t="shared" si="1"/>
        <v>Tipo Control</v>
      </c>
      <c r="U62" s="203" t="s">
        <v>158</v>
      </c>
      <c r="V62" s="204">
        <f>+IF(U62='[4]Tabla Valoración controles'!$D$4,'[4]Tabla Valoración controles'!$F$4,IF('[4]208-PLA-Ft-78 Mapa Gestión'!U62='[4]Tabla Valoración controles'!$D$5,'[4]Tabla Valoración controles'!$F$5,IF(U62=[4]FORMULAS!$A$10,0,'[4]Tabla Valoración controles'!$F$6)))</f>
        <v>0</v>
      </c>
      <c r="W62" s="203"/>
      <c r="X62" s="205">
        <f>+IF(W62='[4]Tabla Valoración controles'!$D$7,'[4]Tabla Valoración controles'!$F$7,IF(U62=[4]FORMULAS!$A$10,0,'[4]Tabla Valoración controles'!$F$8))</f>
        <v>0</v>
      </c>
      <c r="Y62" s="203"/>
      <c r="Z62" s="204">
        <f>+IF(Y62='[4]Tabla Valoración controles'!$D$9,'[4]Tabla Valoración controles'!$F$9,IF(U62=[4]FORMULAS!$A$10,0,'[4]Tabla Valoración controles'!$F$10))</f>
        <v>0</v>
      </c>
      <c r="AA62" s="203"/>
      <c r="AB62" s="204">
        <f>+IF(AA62='[4]Tabla Valoración controles'!$D$9,'[4]Tabla Valoración controles'!$F$9,IF(W62=[4]FORMULAS!$A$10,0,'[4]Tabla Valoración controles'!$F$10))</f>
        <v>0</v>
      </c>
      <c r="AC62" s="203"/>
      <c r="AD62" s="204">
        <f>+IF(AC62='[4]Tabla Valoración controles'!$D$13,'[4]Tabla Valoración controles'!$F$13,'[4]Tabla Valoración controles'!$F$14)</f>
        <v>0</v>
      </c>
      <c r="AE62" s="100">
        <f t="shared" si="0"/>
        <v>0</v>
      </c>
      <c r="AF62" s="100">
        <f>+AF61*AE62</f>
        <v>0</v>
      </c>
      <c r="AG62" s="100">
        <f t="shared" si="24"/>
        <v>0</v>
      </c>
      <c r="AH62" s="203"/>
      <c r="AI62" s="198">
        <f>+IF(AH62=[4]CONTROLES!$C$50,[4]CONTROLES!$D$50,[4]CONTROLES!$D$51)</f>
        <v>0</v>
      </c>
      <c r="AJ62" s="198"/>
      <c r="AK62" s="198">
        <f>+IF(AJ62=[4]CONTROLES!$C$52,[4]CONTROLES!$D$52,[4]CONTROLES!$D$53)</f>
        <v>0</v>
      </c>
      <c r="AL62" s="198"/>
      <c r="AM62" s="198">
        <f>+IF(AL62=[4]CONTROLES!$C$54,[4]CONTROLES!$D$54,[4]CONTROLES!$D$55)</f>
        <v>0</v>
      </c>
      <c r="AN62" s="198"/>
      <c r="AO62" s="198">
        <f>+IF(AN62=[4]CONTROLES!$C$56,[4]CONTROLES!$D$56,IF(AN62=[4]CONTROLES!$C$57,[4]CONTROLES!$D$57,[4]CONTROLES!$D$58))</f>
        <v>0</v>
      </c>
      <c r="AP62" s="198"/>
      <c r="AQ62" s="198">
        <f>+IF(AP62=[4]CONTROLES!$C$59,[4]CONTROLES!$D$59,[4]CONTROLES!$D$60)</f>
        <v>0</v>
      </c>
      <c r="AR62" s="198"/>
      <c r="AS62" s="198">
        <f>+IF(AR62=[4]CONTROLES!$C$61,[4]CONTROLES!$D$61,[4]CONTROLES!$D$62)</f>
        <v>0</v>
      </c>
      <c r="AT62" s="198"/>
      <c r="AU62" s="198">
        <f>+IF(AT62=[4]CONTROLES!$C$63,[4]CONTROLES!$D$63,IF(AT62=[4]CONTROLES!$C$64,[4]CONTROLES!$D$64,[4]CONTROLES!$D$65))</f>
        <v>0</v>
      </c>
      <c r="AV62" s="198">
        <f t="shared" si="22"/>
        <v>0</v>
      </c>
      <c r="AW62" s="198" t="str">
        <f t="shared" si="23"/>
        <v>Débil</v>
      </c>
      <c r="AX62" s="303"/>
      <c r="AY62" s="303"/>
      <c r="AZ62" s="303"/>
      <c r="BA62" s="303"/>
      <c r="BB62" s="301"/>
      <c r="BC62" s="314"/>
      <c r="BD62" s="344"/>
      <c r="BE62" s="130"/>
      <c r="BF62" s="184"/>
      <c r="BG62" s="184"/>
      <c r="BH62" s="223"/>
      <c r="BI62" s="223"/>
      <c r="BJ62" s="184"/>
      <c r="BK62" s="184"/>
      <c r="BL62" s="130"/>
      <c r="BM62" s="344"/>
      <c r="BN62" s="131"/>
      <c r="BO62" s="130"/>
      <c r="BP62" s="135"/>
      <c r="BQ62" s="135"/>
      <c r="BR62" s="133"/>
      <c r="BS62" s="133"/>
      <c r="BT62" s="133"/>
      <c r="BU62" s="133"/>
      <c r="BV62" s="133"/>
      <c r="BW62" s="129"/>
      <c r="BX62" s="135"/>
      <c r="BY62" s="135"/>
      <c r="BZ62" s="135"/>
      <c r="CA62" s="133"/>
      <c r="CB62" s="133"/>
      <c r="CC62" s="133"/>
      <c r="CD62" s="133"/>
      <c r="CE62" s="133"/>
      <c r="CF62" s="129"/>
      <c r="CG62" s="135"/>
      <c r="CH62" s="135"/>
      <c r="CI62" s="135"/>
      <c r="CJ62" s="133"/>
      <c r="CK62" s="133"/>
      <c r="CL62" s="133"/>
      <c r="CM62" s="133"/>
      <c r="CN62" s="133"/>
      <c r="CO62" s="129"/>
      <c r="CP62" s="135"/>
      <c r="CQ62" s="135"/>
      <c r="CR62" s="135"/>
      <c r="CS62" s="133"/>
      <c r="CT62" s="133"/>
      <c r="CU62" s="133"/>
      <c r="CV62" s="133"/>
      <c r="CW62" s="133"/>
      <c r="CX62" s="129"/>
      <c r="CY62" s="135"/>
      <c r="CZ62" s="135"/>
      <c r="DA62" s="135"/>
      <c r="DB62" s="133"/>
      <c r="DC62" s="133"/>
      <c r="DD62" s="133"/>
      <c r="DE62" s="133"/>
      <c r="DF62" s="133"/>
      <c r="DG62" s="129"/>
      <c r="DH62" s="135"/>
      <c r="DI62" s="135"/>
      <c r="DJ62" s="135"/>
      <c r="DK62" s="133"/>
      <c r="DL62" s="133"/>
      <c r="DM62" s="133"/>
      <c r="DN62" s="133"/>
      <c r="DO62" s="133"/>
      <c r="DP62" s="129"/>
      <c r="DQ62" s="135"/>
      <c r="DR62" s="135"/>
      <c r="DS62" s="135"/>
      <c r="DT62" s="133"/>
      <c r="DU62" s="133"/>
      <c r="DV62" s="133"/>
      <c r="DW62" s="133"/>
      <c r="DX62" s="133"/>
      <c r="DY62" s="129"/>
      <c r="DZ62" s="135"/>
      <c r="EA62" s="135"/>
      <c r="EB62" s="135"/>
      <c r="EC62" s="133"/>
      <c r="ED62" s="133"/>
      <c r="EE62" s="133"/>
      <c r="EF62" s="133"/>
      <c r="EG62" s="133"/>
      <c r="EH62" s="129"/>
      <c r="EI62" s="135"/>
      <c r="EJ62" s="135"/>
      <c r="EK62" s="135"/>
      <c r="EL62" s="133"/>
      <c r="EM62" s="133"/>
      <c r="EN62" s="133"/>
      <c r="EO62" s="133"/>
      <c r="EP62" s="133"/>
      <c r="EQ62" s="129"/>
      <c r="ER62" s="135"/>
      <c r="ES62" s="135"/>
      <c r="ET62" s="135"/>
      <c r="EU62" s="133"/>
      <c r="EV62" s="133"/>
      <c r="EW62" s="133"/>
      <c r="EX62" s="133"/>
      <c r="EY62" s="133"/>
      <c r="EZ62" s="129"/>
      <c r="FA62" s="135"/>
      <c r="FB62" s="135"/>
      <c r="FC62" s="135"/>
      <c r="FD62" s="133"/>
      <c r="FE62" s="133"/>
      <c r="FF62" s="133"/>
      <c r="FG62" s="133"/>
      <c r="FH62" s="133"/>
      <c r="FI62" s="129"/>
      <c r="FJ62" s="135"/>
      <c r="FK62" s="135"/>
      <c r="FL62" s="135"/>
      <c r="FM62" s="133"/>
      <c r="FN62" s="133"/>
      <c r="FO62" s="133"/>
      <c r="FP62" s="133"/>
      <c r="FQ62" s="133"/>
      <c r="FR62" s="133"/>
      <c r="FS62" s="129"/>
      <c r="FT62" s="132"/>
      <c r="FU62" s="132"/>
      <c r="FV62" s="132"/>
      <c r="FW62" s="133"/>
      <c r="FX62" s="132"/>
      <c r="FY62" s="133"/>
      <c r="FZ62" s="133"/>
      <c r="GA62" s="132"/>
      <c r="GB62" s="132"/>
      <c r="GC62" s="132"/>
      <c r="GD62" s="132"/>
      <c r="GE62" s="132"/>
      <c r="GF62" s="129"/>
      <c r="GG62" s="132"/>
      <c r="GH62" s="132"/>
      <c r="GI62" s="132"/>
      <c r="GJ62" s="133"/>
      <c r="GK62" s="132"/>
      <c r="GL62" s="133"/>
      <c r="GM62" s="133"/>
      <c r="GN62" s="132"/>
      <c r="GO62" s="132"/>
      <c r="GP62" s="132"/>
      <c r="GQ62" s="132"/>
      <c r="GR62" s="132"/>
      <c r="GS62" s="129"/>
      <c r="GT62" s="132"/>
      <c r="GU62" s="132"/>
      <c r="GV62" s="132"/>
      <c r="GW62" s="133"/>
      <c r="GX62" s="132"/>
      <c r="GY62" s="133"/>
      <c r="GZ62" s="133"/>
      <c r="HA62" s="132"/>
      <c r="HB62" s="132"/>
      <c r="HC62" s="132"/>
      <c r="HD62" s="132"/>
    </row>
    <row r="63" spans="1:212" ht="17.25" customHeight="1" x14ac:dyDescent="0.2">
      <c r="A63" s="336"/>
      <c r="B63" s="396"/>
      <c r="C63" s="400"/>
      <c r="D63" s="400"/>
      <c r="E63" s="396"/>
      <c r="F63" s="321"/>
      <c r="G63" s="321"/>
      <c r="H63" s="410"/>
      <c r="I63" s="396"/>
      <c r="J63" s="398"/>
      <c r="K63" s="324"/>
      <c r="L63" s="399"/>
      <c r="M63" s="328"/>
      <c r="N63" s="329"/>
      <c r="O63" s="329"/>
      <c r="P63" s="329"/>
      <c r="Q63" s="393"/>
      <c r="R63" s="202"/>
      <c r="S63" s="198"/>
      <c r="T63" s="202" t="str">
        <f t="shared" si="1"/>
        <v>Tipo Control</v>
      </c>
      <c r="U63" s="203" t="s">
        <v>158</v>
      </c>
      <c r="V63" s="204">
        <f>+IF(U63='[4]Tabla Valoración controles'!$D$4,'[4]Tabla Valoración controles'!$F$4,IF('[4]208-PLA-Ft-78 Mapa Gestión'!U63='[4]Tabla Valoración controles'!$D$5,'[4]Tabla Valoración controles'!$F$5,IF(U63=[4]FORMULAS!$A$10,0,'[4]Tabla Valoración controles'!$F$6)))</f>
        <v>0</v>
      </c>
      <c r="W63" s="203"/>
      <c r="X63" s="205">
        <f>+IF(W63='[4]Tabla Valoración controles'!$D$7,'[4]Tabla Valoración controles'!$F$7,IF(U63=[4]FORMULAS!$A$10,0,'[4]Tabla Valoración controles'!$F$8))</f>
        <v>0</v>
      </c>
      <c r="Y63" s="203"/>
      <c r="Z63" s="204">
        <f>+IF(Y63='[4]Tabla Valoración controles'!$D$9,'[4]Tabla Valoración controles'!$F$9,IF(U63=[4]FORMULAS!$A$10,0,'[4]Tabla Valoración controles'!$F$10))</f>
        <v>0</v>
      </c>
      <c r="AA63" s="203"/>
      <c r="AB63" s="204">
        <f>+IF(AA63='[4]Tabla Valoración controles'!$D$9,'[4]Tabla Valoración controles'!$F$9,IF(W63=[4]FORMULAS!$A$10,0,'[4]Tabla Valoración controles'!$F$10))</f>
        <v>0</v>
      </c>
      <c r="AC63" s="203"/>
      <c r="AD63" s="204">
        <f>+IF(AC63='[4]Tabla Valoración controles'!$D$13,'[4]Tabla Valoración controles'!$F$13,'[4]Tabla Valoración controles'!$F$14)</f>
        <v>0</v>
      </c>
      <c r="AE63" s="100">
        <f t="shared" si="0"/>
        <v>0</v>
      </c>
      <c r="AF63" s="100">
        <f>+AF62*AE63</f>
        <v>0</v>
      </c>
      <c r="AG63" s="100">
        <f t="shared" si="24"/>
        <v>0</v>
      </c>
      <c r="AH63" s="203"/>
      <c r="AI63" s="198">
        <f>+IF(AH63=[4]CONTROLES!$C$50,[4]CONTROLES!$D$50,[4]CONTROLES!$D$51)</f>
        <v>0</v>
      </c>
      <c r="AJ63" s="198"/>
      <c r="AK63" s="198">
        <f>+IF(AJ63=[4]CONTROLES!$C$52,[4]CONTROLES!$D$52,[4]CONTROLES!$D$53)</f>
        <v>0</v>
      </c>
      <c r="AL63" s="198"/>
      <c r="AM63" s="198">
        <f>+IF(AL63=[4]CONTROLES!$C$54,[4]CONTROLES!$D$54,[4]CONTROLES!$D$55)</f>
        <v>0</v>
      </c>
      <c r="AN63" s="198"/>
      <c r="AO63" s="198">
        <f>+IF(AN63=[4]CONTROLES!$C$56,[4]CONTROLES!$D$56,IF(AN63=[4]CONTROLES!$C$57,[4]CONTROLES!$D$57,[4]CONTROLES!$D$58))</f>
        <v>0</v>
      </c>
      <c r="AP63" s="198"/>
      <c r="AQ63" s="198">
        <f>+IF(AP63=[4]CONTROLES!$C$59,[4]CONTROLES!$D$59,[4]CONTROLES!$D$60)</f>
        <v>0</v>
      </c>
      <c r="AR63" s="198"/>
      <c r="AS63" s="198">
        <f>+IF(AR63=[4]CONTROLES!$C$61,[4]CONTROLES!$D$61,[4]CONTROLES!$D$62)</f>
        <v>0</v>
      </c>
      <c r="AT63" s="198"/>
      <c r="AU63" s="198">
        <f>+IF(AT63=[4]CONTROLES!$C$63,[4]CONTROLES!$D$63,IF(AT63=[4]CONTROLES!$C$64,[4]CONTROLES!$D$64,[4]CONTROLES!$D$65))</f>
        <v>0</v>
      </c>
      <c r="AV63" s="198">
        <f t="shared" si="22"/>
        <v>0</v>
      </c>
      <c r="AW63" s="198" t="str">
        <f t="shared" si="23"/>
        <v>Débil</v>
      </c>
      <c r="AX63" s="303"/>
      <c r="AY63" s="303"/>
      <c r="AZ63" s="303"/>
      <c r="BA63" s="303"/>
      <c r="BB63" s="301"/>
      <c r="BC63" s="314"/>
      <c r="BD63" s="344"/>
      <c r="BE63" s="130"/>
      <c r="BF63" s="184"/>
      <c r="BG63" s="184"/>
      <c r="BH63" s="223"/>
      <c r="BI63" s="223"/>
      <c r="BJ63" s="184"/>
      <c r="BK63" s="184"/>
      <c r="BL63" s="130"/>
      <c r="BM63" s="344"/>
      <c r="BN63" s="131"/>
      <c r="BO63" s="130"/>
      <c r="BP63" s="135"/>
      <c r="BQ63" s="135"/>
      <c r="BR63" s="133"/>
      <c r="BS63" s="133"/>
      <c r="BT63" s="133"/>
      <c r="BU63" s="133"/>
      <c r="BV63" s="133"/>
      <c r="BW63" s="129"/>
      <c r="BX63" s="135"/>
      <c r="BY63" s="135"/>
      <c r="BZ63" s="135"/>
      <c r="CA63" s="133"/>
      <c r="CB63" s="133"/>
      <c r="CC63" s="133"/>
      <c r="CD63" s="133"/>
      <c r="CE63" s="133"/>
      <c r="CF63" s="129"/>
      <c r="CG63" s="135"/>
      <c r="CH63" s="135"/>
      <c r="CI63" s="135"/>
      <c r="CJ63" s="133"/>
      <c r="CK63" s="133"/>
      <c r="CL63" s="133"/>
      <c r="CM63" s="133"/>
      <c r="CN63" s="133"/>
      <c r="CO63" s="129"/>
      <c r="CP63" s="135"/>
      <c r="CQ63" s="135"/>
      <c r="CR63" s="135"/>
      <c r="CS63" s="133"/>
      <c r="CT63" s="133"/>
      <c r="CU63" s="133"/>
      <c r="CV63" s="133"/>
      <c r="CW63" s="133"/>
      <c r="CX63" s="129"/>
      <c r="CY63" s="135"/>
      <c r="CZ63" s="135"/>
      <c r="DA63" s="135"/>
      <c r="DB63" s="133"/>
      <c r="DC63" s="133"/>
      <c r="DD63" s="133"/>
      <c r="DE63" s="133"/>
      <c r="DF63" s="133"/>
      <c r="DG63" s="129"/>
      <c r="DH63" s="135"/>
      <c r="DI63" s="135"/>
      <c r="DJ63" s="135"/>
      <c r="DK63" s="133"/>
      <c r="DL63" s="133"/>
      <c r="DM63" s="133"/>
      <c r="DN63" s="133"/>
      <c r="DO63" s="133"/>
      <c r="DP63" s="129"/>
      <c r="DQ63" s="135"/>
      <c r="DR63" s="135"/>
      <c r="DS63" s="135"/>
      <c r="DT63" s="133"/>
      <c r="DU63" s="133"/>
      <c r="DV63" s="133"/>
      <c r="DW63" s="133"/>
      <c r="DX63" s="133"/>
      <c r="DY63" s="129"/>
      <c r="DZ63" s="135"/>
      <c r="EA63" s="135"/>
      <c r="EB63" s="135"/>
      <c r="EC63" s="133"/>
      <c r="ED63" s="133"/>
      <c r="EE63" s="133"/>
      <c r="EF63" s="133"/>
      <c r="EG63" s="133"/>
      <c r="EH63" s="129"/>
      <c r="EI63" s="135"/>
      <c r="EJ63" s="135"/>
      <c r="EK63" s="135"/>
      <c r="EL63" s="133"/>
      <c r="EM63" s="133"/>
      <c r="EN63" s="133"/>
      <c r="EO63" s="133"/>
      <c r="EP63" s="133"/>
      <c r="EQ63" s="129"/>
      <c r="ER63" s="135"/>
      <c r="ES63" s="135"/>
      <c r="ET63" s="135"/>
      <c r="EU63" s="133"/>
      <c r="EV63" s="133"/>
      <c r="EW63" s="133"/>
      <c r="EX63" s="133"/>
      <c r="EY63" s="133"/>
      <c r="EZ63" s="129"/>
      <c r="FA63" s="135"/>
      <c r="FB63" s="135"/>
      <c r="FC63" s="135"/>
      <c r="FD63" s="133"/>
      <c r="FE63" s="133"/>
      <c r="FF63" s="133"/>
      <c r="FG63" s="133"/>
      <c r="FH63" s="133"/>
      <c r="FI63" s="129"/>
      <c r="FJ63" s="135"/>
      <c r="FK63" s="135"/>
      <c r="FL63" s="135"/>
      <c r="FM63" s="133"/>
      <c r="FN63" s="133"/>
      <c r="FO63" s="133"/>
      <c r="FP63" s="133"/>
      <c r="FQ63" s="133"/>
      <c r="FR63" s="133"/>
      <c r="FS63" s="129"/>
      <c r="FT63" s="132"/>
      <c r="FU63" s="132"/>
      <c r="FV63" s="132"/>
      <c r="FW63" s="133"/>
      <c r="FX63" s="132"/>
      <c r="FY63" s="133"/>
      <c r="FZ63" s="133"/>
      <c r="GA63" s="132"/>
      <c r="GB63" s="132"/>
      <c r="GC63" s="132"/>
      <c r="GD63" s="132"/>
      <c r="GE63" s="132"/>
      <c r="GF63" s="129"/>
      <c r="GG63" s="132"/>
      <c r="GH63" s="132"/>
      <c r="GI63" s="132"/>
      <c r="GJ63" s="133"/>
      <c r="GK63" s="132"/>
      <c r="GL63" s="133"/>
      <c r="GM63" s="133"/>
      <c r="GN63" s="132"/>
      <c r="GO63" s="132"/>
      <c r="GP63" s="132"/>
      <c r="GQ63" s="132"/>
      <c r="GR63" s="132"/>
      <c r="GS63" s="129"/>
      <c r="GT63" s="132"/>
      <c r="GU63" s="132"/>
      <c r="GV63" s="132"/>
      <c r="GW63" s="133"/>
      <c r="GX63" s="132"/>
      <c r="GY63" s="133"/>
      <c r="GZ63" s="133"/>
      <c r="HA63" s="132"/>
      <c r="HB63" s="132"/>
      <c r="HC63" s="132"/>
      <c r="HD63" s="132"/>
    </row>
    <row r="64" spans="1:212" ht="191.25" customHeight="1" x14ac:dyDescent="0.2">
      <c r="A64" s="336">
        <v>10</v>
      </c>
      <c r="B64" s="396" t="s">
        <v>178</v>
      </c>
      <c r="C64" s="400" t="str">
        <f>VLOOKUP(B64,[4]FORMULAS!$A$30:$B$46,2,0)</f>
        <v>Programar, registrar y controlar los recursos financieros de la Entidad, mediante la aplicación de herramientas y procedimientos financieros que permitan garantizar la calidad, confiabilidad, razonabilidad y oportunidad de la gestión presupuestal, tesoral, pagos y contable  para el cumplimiento de los objetivos de la Entidad</v>
      </c>
      <c r="D64" s="400" t="str">
        <f>VLOOKUP(B64,[4]FORMULAS!$A$30:$C$46,3,0)</f>
        <v>Subdirector Financiero</v>
      </c>
      <c r="E64" s="396" t="s">
        <v>113</v>
      </c>
      <c r="F64" s="321" t="s">
        <v>477</v>
      </c>
      <c r="G64" s="321" t="s">
        <v>478</v>
      </c>
      <c r="H64" s="410" t="s">
        <v>479</v>
      </c>
      <c r="I64" s="396" t="s">
        <v>261</v>
      </c>
      <c r="J64" s="398">
        <v>12</v>
      </c>
      <c r="K64" s="324" t="str">
        <f>VLOOKUP(L64,'Tabla probabilidad'!$D$3:$E$8,2,0)</f>
        <v>Baja</v>
      </c>
      <c r="L64" s="399">
        <v>0.4</v>
      </c>
      <c r="M64" s="328" t="s">
        <v>91</v>
      </c>
      <c r="N64" s="329" t="str">
        <f>VLOOKUP(M64,'Tabla Impacto'!$D$3:$F$8,3,0)</f>
        <v>Moderado</v>
      </c>
      <c r="O64" s="329">
        <f>VLOOKUP(M64,'Tabla Impacto'!$D$3:$F$8,2,0)</f>
        <v>0.6</v>
      </c>
      <c r="P64" s="392" t="str">
        <f>CONCATENATE(N64,K64)</f>
        <v>ModeradoBaja</v>
      </c>
      <c r="Q64" s="393" t="str">
        <f>VLOOKUP(P64,[4]FORMULAS!$K$17:$L$42,2,0)</f>
        <v>Moderado</v>
      </c>
      <c r="R64" s="202">
        <v>1</v>
      </c>
      <c r="S64" s="198" t="s">
        <v>480</v>
      </c>
      <c r="T64" s="202" t="str">
        <f t="shared" si="1"/>
        <v>Detectivo</v>
      </c>
      <c r="U64" s="203" t="s">
        <v>14</v>
      </c>
      <c r="V64" s="204">
        <f>+IF(U64='[4]Tabla Valoración controles'!$D$4,'[4]Tabla Valoración controles'!$F$4,IF('[4]208-PLA-Ft-78 Mapa Gestión'!U64='[4]Tabla Valoración controles'!$D$5,'[4]Tabla Valoración controles'!$F$5,IF(U64=[4]FORMULAS!$A$10,0,'[4]Tabla Valoración controles'!$F$6)))</f>
        <v>0.1</v>
      </c>
      <c r="W64" s="203" t="s">
        <v>8</v>
      </c>
      <c r="X64" s="205">
        <f>+IF(W64='[4]Tabla Valoración controles'!$D$7,'[4]Tabla Valoración controles'!$F$7,IF(U64=[4]FORMULAS!$A$10,0,'[4]Tabla Valoración controles'!$F$8))</f>
        <v>0.15</v>
      </c>
      <c r="Y64" s="203" t="s">
        <v>18</v>
      </c>
      <c r="Z64" s="204">
        <f>+IF(Y64='[4]Tabla Valoración controles'!$D$9,'[4]Tabla Valoración controles'!$F$9,IF(U64=[4]FORMULAS!$A$10,0,'[4]Tabla Valoración controles'!$F$10))</f>
        <v>0</v>
      </c>
      <c r="AA64" s="203" t="s">
        <v>21</v>
      </c>
      <c r="AB64" s="204">
        <f>+IF(AA64='[4]Tabla Valoración controles'!$D$9,'[4]Tabla Valoración controles'!$F$9,IF(W64=[4]FORMULAS!$A$10,0,'[4]Tabla Valoración controles'!$F$10))</f>
        <v>0</v>
      </c>
      <c r="AC64" s="203" t="s">
        <v>100</v>
      </c>
      <c r="AD64" s="204">
        <f>+IF(AC64='[4]Tabla Valoración controles'!$D$13,'[4]Tabla Valoración controles'!$F$13,'[4]Tabla Valoración controles'!$F$14)</f>
        <v>0</v>
      </c>
      <c r="AE64" s="100">
        <f t="shared" si="0"/>
        <v>0.25</v>
      </c>
      <c r="AF64" s="100">
        <f>+IF(T64=[4]FORMULAS!$A$8,'[4]208-PLA-Ft-78 Mapa Gestión'!AE64*'[4]208-PLA-Ft-78 Mapa Gestión'!L64:L69,'[4]208-PLA-Ft-78 Mapa Gestión'!AE64*'[4]208-PLA-Ft-78 Mapa Gestión'!O64:O69)</f>
        <v>0</v>
      </c>
      <c r="AG64" s="100">
        <f>+IF(T64=[4]FORMULAS!$A$8,'[4]208-PLA-Ft-78 Mapa Gestión'!L64:L69-'[4]208-PLA-Ft-78 Mapa Gestión'!AF64,0)</f>
        <v>0</v>
      </c>
      <c r="AH64" s="203" t="s">
        <v>351</v>
      </c>
      <c r="AI64" s="198">
        <f>+IF(AH64=[4]CONTROLES!$C$50,[4]CONTROLES!$D$50,[4]CONTROLES!$D$51)</f>
        <v>15</v>
      </c>
      <c r="AJ64" s="198" t="s">
        <v>357</v>
      </c>
      <c r="AK64" s="198">
        <f>+IF(AJ64=[4]CONTROLES!$C$52,[4]CONTROLES!$D$52,[4]CONTROLES!$D$53)</f>
        <v>15</v>
      </c>
      <c r="AL64" s="198" t="s">
        <v>360</v>
      </c>
      <c r="AM64" s="198">
        <f>+IF(AL64=[4]CONTROLES!$C$54,[4]CONTROLES!$D$54,[4]CONTROLES!$D$55)</f>
        <v>15</v>
      </c>
      <c r="AN64" s="198" t="s">
        <v>364</v>
      </c>
      <c r="AO64" s="198">
        <f>+IF(AN64=[4]CONTROLES!$C$56,[4]CONTROLES!$D$56,IF(AN64=[4]CONTROLES!$C$57,[4]CONTROLES!$D$57,[4]CONTROLES!$D$58))</f>
        <v>10</v>
      </c>
      <c r="AP64" s="198" t="s">
        <v>367</v>
      </c>
      <c r="AQ64" s="198">
        <f>+IF(AP64=[4]CONTROLES!$C$59,[4]CONTROLES!$D$59,[4]CONTROLES!$D$60)</f>
        <v>15</v>
      </c>
      <c r="AR64" s="198" t="s">
        <v>370</v>
      </c>
      <c r="AS64" s="198">
        <f>+IF(AR64=[4]CONTROLES!$C$61,[4]CONTROLES!$D$61,[4]CONTROLES!$D$62)</f>
        <v>15</v>
      </c>
      <c r="AT64" s="198" t="s">
        <v>373</v>
      </c>
      <c r="AU64" s="198">
        <f>+IF(AT64=[4]CONTROLES!$C$63,[4]CONTROLES!$D$63,IF(AT64=[4]CONTROLES!$C$64,[4]CONTROLES!$D$64,[4]CONTROLES!$D$65))</f>
        <v>10</v>
      </c>
      <c r="AV64" s="198">
        <f t="shared" si="22"/>
        <v>95</v>
      </c>
      <c r="AW64" s="198" t="str">
        <f t="shared" si="23"/>
        <v>Moderado</v>
      </c>
      <c r="AX64" s="302">
        <f>+AG69</f>
        <v>0</v>
      </c>
      <c r="AY64" s="302" t="s">
        <v>47</v>
      </c>
      <c r="AZ64" s="302" t="s">
        <v>77</v>
      </c>
      <c r="BA64" s="302">
        <f>+IF(T64=[4]FORMULAS!B63,'[4]208-PLA-Ft-78 Mapa Gestión'!AG69,'[4]208-PLA-Ft-78 Mapa Gestión'!O64:O69)</f>
        <v>0</v>
      </c>
      <c r="BB64" s="301" t="str">
        <f>CONCATENATE(AZ64,AY64)</f>
        <v>MenorBaja</v>
      </c>
      <c r="BC64" s="314" t="str">
        <f>VLOOKUP(BB64,[4]FORMULAS!$K$17:$L$42,2,0)</f>
        <v>Moderado</v>
      </c>
      <c r="BD64" s="344" t="s">
        <v>164</v>
      </c>
      <c r="BE64" s="130" t="s">
        <v>481</v>
      </c>
      <c r="BF64" s="135" t="s">
        <v>482</v>
      </c>
      <c r="BG64" s="129" t="s">
        <v>322</v>
      </c>
      <c r="BH64" s="223">
        <v>45292</v>
      </c>
      <c r="BI64" s="223">
        <v>45657</v>
      </c>
      <c r="BJ64" s="185" t="s">
        <v>483</v>
      </c>
      <c r="BK64" s="185" t="s">
        <v>484</v>
      </c>
      <c r="BL64" s="135" t="s">
        <v>236</v>
      </c>
      <c r="BM64" s="307" t="s">
        <v>485</v>
      </c>
      <c r="BN64" s="129"/>
      <c r="BO64" s="135"/>
      <c r="BP64" s="135"/>
      <c r="BQ64" s="135"/>
      <c r="BR64" s="135"/>
      <c r="BS64" s="135"/>
      <c r="BT64" s="135"/>
      <c r="BU64" s="135"/>
      <c r="BV64" s="135"/>
      <c r="BW64" s="129"/>
      <c r="BX64" s="135"/>
      <c r="BY64" s="135"/>
      <c r="BZ64" s="135"/>
      <c r="CA64" s="135"/>
      <c r="CB64" s="135"/>
      <c r="CC64" s="135"/>
      <c r="CD64" s="135"/>
      <c r="CE64" s="135"/>
      <c r="CF64" s="129"/>
      <c r="CG64" s="135"/>
      <c r="CH64" s="135"/>
      <c r="CI64" s="135"/>
      <c r="CJ64" s="135"/>
      <c r="CK64" s="135"/>
      <c r="CL64" s="135"/>
      <c r="CM64" s="135"/>
      <c r="CN64" s="135"/>
      <c r="CO64" s="129"/>
      <c r="CP64" s="135"/>
      <c r="CQ64" s="135"/>
      <c r="CR64" s="135"/>
      <c r="CS64" s="135"/>
      <c r="CT64" s="135"/>
      <c r="CU64" s="135"/>
      <c r="CV64" s="135"/>
      <c r="CW64" s="135"/>
      <c r="CX64" s="129"/>
      <c r="CY64" s="135"/>
      <c r="CZ64" s="135"/>
      <c r="DA64" s="135"/>
      <c r="DB64" s="135"/>
      <c r="DC64" s="135"/>
      <c r="DD64" s="135"/>
      <c r="DE64" s="135"/>
      <c r="DF64" s="135"/>
      <c r="DG64" s="129"/>
      <c r="DH64" s="135"/>
      <c r="DI64" s="135"/>
      <c r="DJ64" s="135"/>
      <c r="DK64" s="135"/>
      <c r="DL64" s="135"/>
      <c r="DM64" s="135"/>
      <c r="DN64" s="135"/>
      <c r="DO64" s="135"/>
      <c r="DP64" s="129"/>
      <c r="DQ64" s="135"/>
      <c r="DR64" s="135"/>
      <c r="DS64" s="135"/>
      <c r="DT64" s="135"/>
      <c r="DU64" s="135"/>
      <c r="DV64" s="135"/>
      <c r="DW64" s="135"/>
      <c r="DX64" s="135"/>
      <c r="DY64" s="129"/>
      <c r="DZ64" s="135"/>
      <c r="EA64" s="135"/>
      <c r="EB64" s="135"/>
      <c r="EC64" s="135"/>
      <c r="ED64" s="135"/>
      <c r="EE64" s="135"/>
      <c r="EF64" s="135"/>
      <c r="EG64" s="135"/>
      <c r="EH64" s="129"/>
      <c r="EI64" s="135"/>
      <c r="EJ64" s="135"/>
      <c r="EK64" s="135"/>
      <c r="EL64" s="135"/>
      <c r="EM64" s="135"/>
      <c r="EN64" s="135"/>
      <c r="EO64" s="135"/>
      <c r="EP64" s="135"/>
      <c r="EQ64" s="129"/>
      <c r="ER64" s="135"/>
      <c r="ES64" s="135"/>
      <c r="ET64" s="135"/>
      <c r="EU64" s="135"/>
      <c r="EV64" s="135"/>
      <c r="EW64" s="135"/>
      <c r="EX64" s="135"/>
      <c r="EY64" s="135"/>
      <c r="EZ64" s="129"/>
      <c r="FA64" s="135"/>
      <c r="FB64" s="135"/>
      <c r="FC64" s="135"/>
      <c r="FD64" s="135"/>
      <c r="FE64" s="135"/>
      <c r="FF64" s="135"/>
      <c r="FG64" s="135"/>
      <c r="FH64" s="135"/>
      <c r="FI64" s="129"/>
      <c r="FJ64" s="135"/>
      <c r="FK64" s="135"/>
      <c r="FL64" s="135"/>
      <c r="FM64" s="135"/>
      <c r="FN64" s="135"/>
      <c r="FO64" s="135"/>
      <c r="FP64" s="135"/>
      <c r="FQ64" s="135"/>
      <c r="FR64" s="135"/>
      <c r="FS64" s="129"/>
      <c r="FT64" s="132"/>
      <c r="FU64" s="132"/>
      <c r="FV64" s="132"/>
      <c r="FW64" s="133"/>
      <c r="FX64" s="132"/>
      <c r="FY64" s="135"/>
      <c r="FZ64" s="135"/>
      <c r="GA64" s="132"/>
      <c r="GB64" s="132"/>
      <c r="GC64" s="132"/>
      <c r="GD64" s="132"/>
      <c r="GE64" s="132"/>
      <c r="GF64" s="129"/>
      <c r="GG64" s="132"/>
      <c r="GH64" s="132"/>
      <c r="GI64" s="132"/>
      <c r="GJ64" s="133"/>
      <c r="GK64" s="132"/>
      <c r="GL64" s="135"/>
      <c r="GM64" s="135"/>
      <c r="GN64" s="132"/>
      <c r="GO64" s="132"/>
      <c r="GP64" s="132"/>
      <c r="GQ64" s="132"/>
      <c r="GR64" s="132"/>
      <c r="GS64" s="129"/>
      <c r="GT64" s="132"/>
      <c r="GU64" s="132"/>
      <c r="GV64" s="132"/>
      <c r="GW64" s="133"/>
      <c r="GX64" s="132"/>
      <c r="GY64" s="135"/>
      <c r="GZ64" s="135"/>
      <c r="HA64" s="132"/>
      <c r="HB64" s="132"/>
      <c r="HC64" s="132"/>
      <c r="HD64" s="132"/>
    </row>
    <row r="65" spans="1:212" ht="165.75" x14ac:dyDescent="0.2">
      <c r="A65" s="336"/>
      <c r="B65" s="396"/>
      <c r="C65" s="400"/>
      <c r="D65" s="400"/>
      <c r="E65" s="396"/>
      <c r="F65" s="321"/>
      <c r="G65" s="321"/>
      <c r="H65" s="410"/>
      <c r="I65" s="396"/>
      <c r="J65" s="398"/>
      <c r="K65" s="324"/>
      <c r="L65" s="399"/>
      <c r="M65" s="328"/>
      <c r="N65" s="329"/>
      <c r="O65" s="329"/>
      <c r="P65" s="392"/>
      <c r="Q65" s="393"/>
      <c r="R65" s="202"/>
      <c r="S65" s="198"/>
      <c r="T65" s="202" t="str">
        <f t="shared" si="1"/>
        <v>Tipo Control</v>
      </c>
      <c r="U65" s="203" t="s">
        <v>158</v>
      </c>
      <c r="V65" s="204">
        <f>+IF(U65='[4]Tabla Valoración controles'!$D$4,'[4]Tabla Valoración controles'!$F$4,IF('[4]208-PLA-Ft-78 Mapa Gestión'!U65='[4]Tabla Valoración controles'!$D$5,'[4]Tabla Valoración controles'!$F$5,IF(U65=[4]FORMULAS!$A$10,0,'[4]Tabla Valoración controles'!$F$6)))</f>
        <v>0</v>
      </c>
      <c r="W65" s="203"/>
      <c r="X65" s="205">
        <f>+IF(W65='[4]Tabla Valoración controles'!$D$7,'[4]Tabla Valoración controles'!$F$7,IF(U65=[4]FORMULAS!$A$10,0,'[4]Tabla Valoración controles'!$F$8))</f>
        <v>0</v>
      </c>
      <c r="Y65" s="203"/>
      <c r="Z65" s="204">
        <f>+IF(Y65='[4]Tabla Valoración controles'!$D$9,'[4]Tabla Valoración controles'!$F$9,IF(U65=[4]FORMULAS!$A$10,0,'[4]Tabla Valoración controles'!$F$10))</f>
        <v>0</v>
      </c>
      <c r="AA65" s="203"/>
      <c r="AB65" s="204">
        <f>+IF(AA65='[4]Tabla Valoración controles'!$D$9,'[4]Tabla Valoración controles'!$F$9,IF(W65=[4]FORMULAS!$A$10,0,'[4]Tabla Valoración controles'!$F$10))</f>
        <v>0</v>
      </c>
      <c r="AC65" s="203"/>
      <c r="AD65" s="204">
        <f>+IF(AC65='[4]Tabla Valoración controles'!$D$13,'[4]Tabla Valoración controles'!$F$13,'[4]Tabla Valoración controles'!$F$14)</f>
        <v>0</v>
      </c>
      <c r="AE65" s="100">
        <f t="shared" si="0"/>
        <v>0</v>
      </c>
      <c r="AF65" s="100">
        <f>+AE65*AG64</f>
        <v>0</v>
      </c>
      <c r="AG65" s="100">
        <f>+AG64-AF65</f>
        <v>0</v>
      </c>
      <c r="AH65" s="203"/>
      <c r="AI65" s="198">
        <f>+IF(AH65=[4]CONTROLES!$C$50,[4]CONTROLES!$D$50,[4]CONTROLES!$D$51)</f>
        <v>0</v>
      </c>
      <c r="AJ65" s="198"/>
      <c r="AK65" s="198">
        <f>+IF(AJ65=[4]CONTROLES!$C$52,[4]CONTROLES!$D$52,[4]CONTROLES!$D$53)</f>
        <v>0</v>
      </c>
      <c r="AL65" s="198"/>
      <c r="AM65" s="198">
        <f>+IF(AL65=[4]CONTROLES!$C$54,[4]CONTROLES!$D$54,[4]CONTROLES!$D$55)</f>
        <v>0</v>
      </c>
      <c r="AN65" s="198"/>
      <c r="AO65" s="198">
        <f>+IF(AN65=[4]CONTROLES!$C$56,[4]CONTROLES!$D$56,IF(AN65=[4]CONTROLES!$C$57,[4]CONTROLES!$D$57,[4]CONTROLES!$D$58))</f>
        <v>0</v>
      </c>
      <c r="AP65" s="198"/>
      <c r="AQ65" s="198">
        <f>+IF(AP65=[4]CONTROLES!$C$59,[4]CONTROLES!$D$59,[4]CONTROLES!$D$60)</f>
        <v>0</v>
      </c>
      <c r="AR65" s="198"/>
      <c r="AS65" s="198">
        <f>+IF(AR65=[4]CONTROLES!$C$61,[4]CONTROLES!$D$61,[4]CONTROLES!$D$62)</f>
        <v>0</v>
      </c>
      <c r="AT65" s="198"/>
      <c r="AU65" s="198">
        <f>+IF(AT65=[4]CONTROLES!$C$63,[4]CONTROLES!$D$63,IF(AT65=[4]CONTROLES!$C$64,[4]CONTROLES!$D$64,[4]CONTROLES!$D$65))</f>
        <v>0</v>
      </c>
      <c r="AV65" s="198">
        <f t="shared" si="22"/>
        <v>0</v>
      </c>
      <c r="AW65" s="198" t="str">
        <f t="shared" si="23"/>
        <v>Débil</v>
      </c>
      <c r="AX65" s="303"/>
      <c r="AY65" s="303"/>
      <c r="AZ65" s="303"/>
      <c r="BA65" s="303"/>
      <c r="BB65" s="301"/>
      <c r="BC65" s="314"/>
      <c r="BD65" s="344"/>
      <c r="BE65" s="130" t="s">
        <v>486</v>
      </c>
      <c r="BF65" s="135" t="s">
        <v>482</v>
      </c>
      <c r="BG65" s="129" t="s">
        <v>322</v>
      </c>
      <c r="BH65" s="223">
        <v>45292</v>
      </c>
      <c r="BI65" s="223">
        <v>45657</v>
      </c>
      <c r="BJ65" s="185" t="s">
        <v>487</v>
      </c>
      <c r="BK65" s="185" t="s">
        <v>488</v>
      </c>
      <c r="BL65" s="135" t="s">
        <v>236</v>
      </c>
      <c r="BM65" s="307"/>
      <c r="BN65" s="129"/>
      <c r="BO65" s="135"/>
      <c r="BP65" s="135"/>
      <c r="BQ65" s="135"/>
      <c r="BR65" s="135"/>
      <c r="BS65" s="135"/>
      <c r="BT65" s="135"/>
      <c r="BU65" s="135"/>
      <c r="BV65" s="135"/>
      <c r="BW65" s="129"/>
      <c r="BX65" s="135"/>
      <c r="BY65" s="135"/>
      <c r="BZ65" s="135"/>
      <c r="CA65" s="135"/>
      <c r="CB65" s="135"/>
      <c r="CC65" s="135"/>
      <c r="CD65" s="135"/>
      <c r="CE65" s="135"/>
      <c r="CF65" s="129"/>
      <c r="CG65" s="135"/>
      <c r="CH65" s="135"/>
      <c r="CI65" s="135"/>
      <c r="CJ65" s="135"/>
      <c r="CK65" s="135"/>
      <c r="CL65" s="135"/>
      <c r="CM65" s="135"/>
      <c r="CN65" s="135"/>
      <c r="CO65" s="129"/>
      <c r="CP65" s="135"/>
      <c r="CQ65" s="135"/>
      <c r="CR65" s="135"/>
      <c r="CS65" s="135"/>
      <c r="CT65" s="135"/>
      <c r="CU65" s="135"/>
      <c r="CV65" s="135"/>
      <c r="CW65" s="135"/>
      <c r="CX65" s="129"/>
      <c r="CY65" s="135"/>
      <c r="CZ65" s="135"/>
      <c r="DA65" s="135"/>
      <c r="DB65" s="135"/>
      <c r="DC65" s="135"/>
      <c r="DD65" s="135"/>
      <c r="DE65" s="135"/>
      <c r="DF65" s="135"/>
      <c r="DG65" s="129"/>
      <c r="DH65" s="135"/>
      <c r="DI65" s="135"/>
      <c r="DJ65" s="135"/>
      <c r="DK65" s="135"/>
      <c r="DL65" s="135"/>
      <c r="DM65" s="135"/>
      <c r="DN65" s="135"/>
      <c r="DO65" s="135"/>
      <c r="DP65" s="129"/>
      <c r="DQ65" s="135"/>
      <c r="DR65" s="135"/>
      <c r="DS65" s="135"/>
      <c r="DT65" s="135"/>
      <c r="DU65" s="135"/>
      <c r="DV65" s="135"/>
      <c r="DW65" s="135"/>
      <c r="DX65" s="135"/>
      <c r="DY65" s="129"/>
      <c r="DZ65" s="135"/>
      <c r="EA65" s="135"/>
      <c r="EB65" s="135"/>
      <c r="EC65" s="135"/>
      <c r="ED65" s="135"/>
      <c r="EE65" s="135"/>
      <c r="EF65" s="135"/>
      <c r="EG65" s="135"/>
      <c r="EH65" s="129"/>
      <c r="EI65" s="135"/>
      <c r="EJ65" s="135"/>
      <c r="EK65" s="135"/>
      <c r="EL65" s="135"/>
      <c r="EM65" s="135"/>
      <c r="EN65" s="135"/>
      <c r="EO65" s="135"/>
      <c r="EP65" s="135"/>
      <c r="EQ65" s="129"/>
      <c r="ER65" s="135"/>
      <c r="ES65" s="135"/>
      <c r="ET65" s="135"/>
      <c r="EU65" s="135"/>
      <c r="EV65" s="135"/>
      <c r="EW65" s="135"/>
      <c r="EX65" s="135"/>
      <c r="EY65" s="135"/>
      <c r="EZ65" s="129"/>
      <c r="FA65" s="135"/>
      <c r="FB65" s="135"/>
      <c r="FC65" s="135"/>
      <c r="FD65" s="135"/>
      <c r="FE65" s="135"/>
      <c r="FF65" s="135"/>
      <c r="FG65" s="135"/>
      <c r="FH65" s="135"/>
      <c r="FI65" s="129"/>
      <c r="FJ65" s="135"/>
      <c r="FK65" s="135"/>
      <c r="FL65" s="135"/>
      <c r="FM65" s="135"/>
      <c r="FN65" s="135"/>
      <c r="FO65" s="135"/>
      <c r="FP65" s="135"/>
      <c r="FQ65" s="135"/>
      <c r="FR65" s="135"/>
      <c r="FS65" s="129"/>
      <c r="FT65" s="132"/>
      <c r="FU65" s="132"/>
      <c r="FV65" s="132"/>
      <c r="FW65" s="133"/>
      <c r="FX65" s="132"/>
      <c r="FY65" s="135"/>
      <c r="FZ65" s="135"/>
      <c r="GA65" s="132"/>
      <c r="GB65" s="132"/>
      <c r="GC65" s="132"/>
      <c r="GD65" s="132"/>
      <c r="GE65" s="132"/>
      <c r="GF65" s="129"/>
      <c r="GG65" s="132"/>
      <c r="GH65" s="132"/>
      <c r="GI65" s="132"/>
      <c r="GJ65" s="133"/>
      <c r="GK65" s="132"/>
      <c r="GL65" s="135"/>
      <c r="GM65" s="135"/>
      <c r="GN65" s="132"/>
      <c r="GO65" s="132"/>
      <c r="GP65" s="132"/>
      <c r="GQ65" s="132"/>
      <c r="GR65" s="132"/>
      <c r="GS65" s="129"/>
      <c r="GT65" s="132"/>
      <c r="GU65" s="132"/>
      <c r="GV65" s="132"/>
      <c r="GW65" s="133"/>
      <c r="GX65" s="132"/>
      <c r="GY65" s="135"/>
      <c r="GZ65" s="135"/>
      <c r="HA65" s="132"/>
      <c r="HB65" s="132"/>
      <c r="HC65" s="132"/>
      <c r="HD65" s="132"/>
    </row>
    <row r="66" spans="1:212" ht="17.25" customHeight="1" x14ac:dyDescent="0.2">
      <c r="A66" s="336"/>
      <c r="B66" s="396"/>
      <c r="C66" s="400"/>
      <c r="D66" s="400"/>
      <c r="E66" s="396"/>
      <c r="F66" s="321"/>
      <c r="G66" s="321"/>
      <c r="H66" s="410"/>
      <c r="I66" s="396"/>
      <c r="J66" s="398"/>
      <c r="K66" s="324"/>
      <c r="L66" s="399"/>
      <c r="M66" s="328"/>
      <c r="N66" s="329"/>
      <c r="O66" s="329"/>
      <c r="P66" s="392"/>
      <c r="Q66" s="393"/>
      <c r="R66" s="202"/>
      <c r="S66" s="207"/>
      <c r="T66" s="202" t="str">
        <f t="shared" si="1"/>
        <v>Tipo Control</v>
      </c>
      <c r="U66" s="203" t="s">
        <v>158</v>
      </c>
      <c r="V66" s="204">
        <f>+IF(U66='[4]Tabla Valoración controles'!$D$4,'[4]Tabla Valoración controles'!$F$4,IF('[4]208-PLA-Ft-78 Mapa Gestión'!U66='[4]Tabla Valoración controles'!$D$5,'[4]Tabla Valoración controles'!$F$5,IF(U66=[4]FORMULAS!$A$10,0,'[4]Tabla Valoración controles'!$F$6)))</f>
        <v>0</v>
      </c>
      <c r="W66" s="203"/>
      <c r="X66" s="205">
        <f>+IF(W66='[4]Tabla Valoración controles'!$D$7,'[4]Tabla Valoración controles'!$F$7,IF(U66=[4]FORMULAS!$A$10,0,'[4]Tabla Valoración controles'!$F$8))</f>
        <v>0</v>
      </c>
      <c r="Y66" s="203"/>
      <c r="Z66" s="204">
        <f>+IF(Y66='[4]Tabla Valoración controles'!$D$9,'[4]Tabla Valoración controles'!$F$9,IF(U66=[4]FORMULAS!$A$10,0,'[4]Tabla Valoración controles'!$F$10))</f>
        <v>0</v>
      </c>
      <c r="AA66" s="203"/>
      <c r="AB66" s="204">
        <f>+IF(AA66='[4]Tabla Valoración controles'!$D$9,'[4]Tabla Valoración controles'!$F$9,IF(W66=[4]FORMULAS!$A$10,0,'[4]Tabla Valoración controles'!$F$10))</f>
        <v>0</v>
      </c>
      <c r="AC66" s="203"/>
      <c r="AD66" s="204">
        <f>+IF(AC66='[4]Tabla Valoración controles'!$D$13,'[4]Tabla Valoración controles'!$F$13,'[4]Tabla Valoración controles'!$F$14)</f>
        <v>0</v>
      </c>
      <c r="AE66" s="100">
        <f t="shared" si="0"/>
        <v>0</v>
      </c>
      <c r="AF66" s="100">
        <f>+AF65*AE66</f>
        <v>0</v>
      </c>
      <c r="AG66" s="100">
        <f t="shared" si="24"/>
        <v>0</v>
      </c>
      <c r="AH66" s="203"/>
      <c r="AI66" s="198">
        <f>+IF(AH66=[4]CONTROLES!$C$50,[4]CONTROLES!$D$50,[4]CONTROLES!$D$51)</f>
        <v>0</v>
      </c>
      <c r="AJ66" s="198"/>
      <c r="AK66" s="198">
        <f>+IF(AJ66=[4]CONTROLES!$C$52,[4]CONTROLES!$D$52,[4]CONTROLES!$D$53)</f>
        <v>0</v>
      </c>
      <c r="AL66" s="198"/>
      <c r="AM66" s="198">
        <f>+IF(AL66=[4]CONTROLES!$C$54,[4]CONTROLES!$D$54,[4]CONTROLES!$D$55)</f>
        <v>0</v>
      </c>
      <c r="AN66" s="198"/>
      <c r="AO66" s="198">
        <f>+IF(AN66=[4]CONTROLES!$C$56,[4]CONTROLES!$D$56,IF(AN66=[4]CONTROLES!$C$57,[4]CONTROLES!$D$57,[4]CONTROLES!$D$58))</f>
        <v>0</v>
      </c>
      <c r="AP66" s="198"/>
      <c r="AQ66" s="198">
        <f>+IF(AP66=[4]CONTROLES!$C$59,[4]CONTROLES!$D$59,[4]CONTROLES!$D$60)</f>
        <v>0</v>
      </c>
      <c r="AR66" s="198"/>
      <c r="AS66" s="198">
        <f>+IF(AR66=[4]CONTROLES!$C$61,[4]CONTROLES!$D$61,[4]CONTROLES!$D$62)</f>
        <v>0</v>
      </c>
      <c r="AT66" s="198"/>
      <c r="AU66" s="198">
        <f>+IF(AT66=[4]CONTROLES!$C$63,[4]CONTROLES!$D$63,IF(AT66=[4]CONTROLES!$C$64,[4]CONTROLES!$D$64,[4]CONTROLES!$D$65))</f>
        <v>0</v>
      </c>
      <c r="AV66" s="198">
        <f t="shared" si="22"/>
        <v>0</v>
      </c>
      <c r="AW66" s="198" t="str">
        <f t="shared" si="23"/>
        <v>Débil</v>
      </c>
      <c r="AX66" s="303"/>
      <c r="AY66" s="303"/>
      <c r="AZ66" s="303"/>
      <c r="BA66" s="303"/>
      <c r="BB66" s="301"/>
      <c r="BC66" s="314"/>
      <c r="BD66" s="344"/>
      <c r="BE66" s="135"/>
      <c r="BF66" s="135"/>
      <c r="BG66" s="129"/>
      <c r="BH66" s="224"/>
      <c r="BI66" s="224"/>
      <c r="BJ66" s="185"/>
      <c r="BK66" s="185"/>
      <c r="BL66" s="135"/>
      <c r="BM66" s="307"/>
      <c r="BN66" s="129"/>
      <c r="BO66" s="135"/>
      <c r="BP66" s="135"/>
      <c r="BQ66" s="135"/>
      <c r="BR66" s="135"/>
      <c r="BS66" s="135"/>
      <c r="BT66" s="135"/>
      <c r="BU66" s="135"/>
      <c r="BV66" s="135"/>
      <c r="BW66" s="129"/>
      <c r="BX66" s="135"/>
      <c r="BY66" s="135"/>
      <c r="BZ66" s="135"/>
      <c r="CA66" s="135"/>
      <c r="CB66" s="135"/>
      <c r="CC66" s="135"/>
      <c r="CD66" s="135"/>
      <c r="CE66" s="135"/>
      <c r="CF66" s="129"/>
      <c r="CG66" s="135"/>
      <c r="CH66" s="135"/>
      <c r="CI66" s="135"/>
      <c r="CJ66" s="135"/>
      <c r="CK66" s="135"/>
      <c r="CL66" s="135"/>
      <c r="CM66" s="135"/>
      <c r="CN66" s="135"/>
      <c r="CO66" s="129"/>
      <c r="CP66" s="135"/>
      <c r="CQ66" s="135"/>
      <c r="CR66" s="135"/>
      <c r="CS66" s="135"/>
      <c r="CT66" s="135"/>
      <c r="CU66" s="135"/>
      <c r="CV66" s="135"/>
      <c r="CW66" s="135"/>
      <c r="CX66" s="129"/>
      <c r="CY66" s="135"/>
      <c r="CZ66" s="135"/>
      <c r="DA66" s="135"/>
      <c r="DB66" s="135"/>
      <c r="DC66" s="135"/>
      <c r="DD66" s="135"/>
      <c r="DE66" s="135"/>
      <c r="DF66" s="135"/>
      <c r="DG66" s="129"/>
      <c r="DH66" s="135"/>
      <c r="DI66" s="135"/>
      <c r="DJ66" s="135"/>
      <c r="DK66" s="135"/>
      <c r="DL66" s="135"/>
      <c r="DM66" s="135"/>
      <c r="DN66" s="135"/>
      <c r="DO66" s="135"/>
      <c r="DP66" s="129"/>
      <c r="DQ66" s="135"/>
      <c r="DR66" s="135"/>
      <c r="DS66" s="135"/>
      <c r="DT66" s="135"/>
      <c r="DU66" s="135"/>
      <c r="DV66" s="135"/>
      <c r="DW66" s="135"/>
      <c r="DX66" s="135"/>
      <c r="DY66" s="129"/>
      <c r="DZ66" s="135"/>
      <c r="EA66" s="135"/>
      <c r="EB66" s="135"/>
      <c r="EC66" s="135"/>
      <c r="ED66" s="135"/>
      <c r="EE66" s="135"/>
      <c r="EF66" s="135"/>
      <c r="EG66" s="135"/>
      <c r="EH66" s="129"/>
      <c r="EI66" s="135"/>
      <c r="EJ66" s="135"/>
      <c r="EK66" s="135"/>
      <c r="EL66" s="135"/>
      <c r="EM66" s="135"/>
      <c r="EN66" s="135"/>
      <c r="EO66" s="135"/>
      <c r="EP66" s="135"/>
      <c r="EQ66" s="129"/>
      <c r="ER66" s="135"/>
      <c r="ES66" s="135"/>
      <c r="ET66" s="135"/>
      <c r="EU66" s="135"/>
      <c r="EV66" s="135"/>
      <c r="EW66" s="135"/>
      <c r="EX66" s="135"/>
      <c r="EY66" s="135"/>
      <c r="EZ66" s="129"/>
      <c r="FA66" s="135"/>
      <c r="FB66" s="135"/>
      <c r="FC66" s="135"/>
      <c r="FD66" s="135"/>
      <c r="FE66" s="135"/>
      <c r="FF66" s="135"/>
      <c r="FG66" s="135"/>
      <c r="FH66" s="135"/>
      <c r="FI66" s="129"/>
      <c r="FJ66" s="135"/>
      <c r="FK66" s="135"/>
      <c r="FL66" s="135"/>
      <c r="FM66" s="135"/>
      <c r="FN66" s="135"/>
      <c r="FO66" s="135"/>
      <c r="FP66" s="135"/>
      <c r="FQ66" s="135"/>
      <c r="FR66" s="135"/>
      <c r="FS66" s="129"/>
      <c r="FT66" s="132"/>
      <c r="FU66" s="132"/>
      <c r="FV66" s="132"/>
      <c r="FW66" s="133"/>
      <c r="FX66" s="132"/>
      <c r="FY66" s="135"/>
      <c r="FZ66" s="135"/>
      <c r="GA66" s="132"/>
      <c r="GB66" s="132"/>
      <c r="GC66" s="132"/>
      <c r="GD66" s="132"/>
      <c r="GE66" s="132"/>
      <c r="GF66" s="129"/>
      <c r="GG66" s="132"/>
      <c r="GH66" s="132"/>
      <c r="GI66" s="132"/>
      <c r="GJ66" s="133"/>
      <c r="GK66" s="132"/>
      <c r="GL66" s="135"/>
      <c r="GM66" s="135"/>
      <c r="GN66" s="132"/>
      <c r="GO66" s="132"/>
      <c r="GP66" s="132"/>
      <c r="GQ66" s="132"/>
      <c r="GR66" s="132"/>
      <c r="GS66" s="129"/>
      <c r="GT66" s="132"/>
      <c r="GU66" s="132"/>
      <c r="GV66" s="132"/>
      <c r="GW66" s="133"/>
      <c r="GX66" s="132"/>
      <c r="GY66" s="135"/>
      <c r="GZ66" s="135"/>
      <c r="HA66" s="132"/>
      <c r="HB66" s="132"/>
      <c r="HC66" s="132"/>
      <c r="HD66" s="132"/>
    </row>
    <row r="67" spans="1:212" ht="17.25" customHeight="1" x14ac:dyDescent="0.2">
      <c r="A67" s="336"/>
      <c r="B67" s="396"/>
      <c r="C67" s="400"/>
      <c r="D67" s="400"/>
      <c r="E67" s="396"/>
      <c r="F67" s="321"/>
      <c r="G67" s="321"/>
      <c r="H67" s="410"/>
      <c r="I67" s="396"/>
      <c r="J67" s="398"/>
      <c r="K67" s="324"/>
      <c r="L67" s="399"/>
      <c r="M67" s="328"/>
      <c r="N67" s="329"/>
      <c r="O67" s="329"/>
      <c r="P67" s="392"/>
      <c r="Q67" s="393"/>
      <c r="R67" s="202"/>
      <c r="S67" s="198"/>
      <c r="T67" s="202" t="str">
        <f t="shared" si="1"/>
        <v>Tipo Control</v>
      </c>
      <c r="U67" s="203" t="s">
        <v>158</v>
      </c>
      <c r="V67" s="204">
        <f>+IF(U67='[4]Tabla Valoración controles'!$D$4,'[4]Tabla Valoración controles'!$F$4,IF('[4]208-PLA-Ft-78 Mapa Gestión'!U67='[4]Tabla Valoración controles'!$D$5,'[4]Tabla Valoración controles'!$F$5,IF(U67=[4]FORMULAS!$A$10,0,'[4]Tabla Valoración controles'!$F$6)))</f>
        <v>0</v>
      </c>
      <c r="W67" s="203"/>
      <c r="X67" s="205">
        <f>+IF(W67='[4]Tabla Valoración controles'!$D$7,'[4]Tabla Valoración controles'!$F$7,IF(U67=[4]FORMULAS!$A$10,0,'[4]Tabla Valoración controles'!$F$8))</f>
        <v>0</v>
      </c>
      <c r="Y67" s="203"/>
      <c r="Z67" s="204">
        <f>+IF(Y67='[4]Tabla Valoración controles'!$D$9,'[4]Tabla Valoración controles'!$F$9,IF(U67=[4]FORMULAS!$A$10,0,'[4]Tabla Valoración controles'!$F$10))</f>
        <v>0</v>
      </c>
      <c r="AA67" s="203"/>
      <c r="AB67" s="204">
        <f>+IF(AA67='[4]Tabla Valoración controles'!$D$9,'[4]Tabla Valoración controles'!$F$9,IF(W67=[4]FORMULAS!$A$10,0,'[4]Tabla Valoración controles'!$F$10))</f>
        <v>0</v>
      </c>
      <c r="AC67" s="203"/>
      <c r="AD67" s="204">
        <f>+IF(AC67='[4]Tabla Valoración controles'!$D$13,'[4]Tabla Valoración controles'!$F$13,'[4]Tabla Valoración controles'!$F$14)</f>
        <v>0</v>
      </c>
      <c r="AE67" s="100">
        <f t="shared" si="0"/>
        <v>0</v>
      </c>
      <c r="AF67" s="100">
        <f>+AF66*AE67</f>
        <v>0</v>
      </c>
      <c r="AG67" s="100">
        <f t="shared" si="24"/>
        <v>0</v>
      </c>
      <c r="AH67" s="203"/>
      <c r="AI67" s="198">
        <f>+IF(AH67=[4]CONTROLES!$C$50,[4]CONTROLES!$D$50,[4]CONTROLES!$D$51)</f>
        <v>0</v>
      </c>
      <c r="AJ67" s="198"/>
      <c r="AK67" s="198">
        <f>+IF(AJ67=[4]CONTROLES!$C$52,[4]CONTROLES!$D$52,[4]CONTROLES!$D$53)</f>
        <v>0</v>
      </c>
      <c r="AL67" s="198"/>
      <c r="AM67" s="198">
        <f>+IF(AL67=[4]CONTROLES!$C$54,[4]CONTROLES!$D$54,[4]CONTROLES!$D$55)</f>
        <v>0</v>
      </c>
      <c r="AN67" s="198"/>
      <c r="AO67" s="198">
        <f>+IF(AN67=[4]CONTROLES!$C$56,[4]CONTROLES!$D$56,IF(AN67=[4]CONTROLES!$C$57,[4]CONTROLES!$D$57,[4]CONTROLES!$D$58))</f>
        <v>0</v>
      </c>
      <c r="AP67" s="198"/>
      <c r="AQ67" s="198">
        <f>+IF(AP67=[4]CONTROLES!$C$59,[4]CONTROLES!$D$59,[4]CONTROLES!$D$60)</f>
        <v>0</v>
      </c>
      <c r="AR67" s="198"/>
      <c r="AS67" s="198">
        <f>+IF(AR67=[4]CONTROLES!$C$61,[4]CONTROLES!$D$61,[4]CONTROLES!$D$62)</f>
        <v>0</v>
      </c>
      <c r="AT67" s="198"/>
      <c r="AU67" s="198">
        <f>+IF(AT67=[4]CONTROLES!$C$63,[4]CONTROLES!$D$63,IF(AT67=[4]CONTROLES!$C$64,[4]CONTROLES!$D$64,[4]CONTROLES!$D$65))</f>
        <v>0</v>
      </c>
      <c r="AV67" s="198">
        <f t="shared" si="22"/>
        <v>0</v>
      </c>
      <c r="AW67" s="198" t="str">
        <f t="shared" si="23"/>
        <v>Débil</v>
      </c>
      <c r="AX67" s="303"/>
      <c r="AY67" s="303"/>
      <c r="AZ67" s="303"/>
      <c r="BA67" s="303"/>
      <c r="BB67" s="301"/>
      <c r="BC67" s="314"/>
      <c r="BD67" s="344"/>
      <c r="BE67" s="135"/>
      <c r="BF67" s="135"/>
      <c r="BG67" s="129"/>
      <c r="BH67" s="224"/>
      <c r="BI67" s="224"/>
      <c r="BJ67" s="185"/>
      <c r="BK67" s="185"/>
      <c r="BL67" s="135"/>
      <c r="BM67" s="307"/>
      <c r="BN67" s="129"/>
      <c r="BO67" s="135"/>
      <c r="BP67" s="135"/>
      <c r="BQ67" s="135"/>
      <c r="BR67" s="135"/>
      <c r="BS67" s="135"/>
      <c r="BT67" s="135"/>
      <c r="BU67" s="135"/>
      <c r="BV67" s="135"/>
      <c r="BW67" s="129"/>
      <c r="BX67" s="135"/>
      <c r="BY67" s="135"/>
      <c r="BZ67" s="135"/>
      <c r="CA67" s="135"/>
      <c r="CB67" s="135"/>
      <c r="CC67" s="135"/>
      <c r="CD67" s="135"/>
      <c r="CE67" s="135"/>
      <c r="CF67" s="129"/>
      <c r="CG67" s="135"/>
      <c r="CH67" s="135"/>
      <c r="CI67" s="135"/>
      <c r="CJ67" s="135"/>
      <c r="CK67" s="135"/>
      <c r="CL67" s="135"/>
      <c r="CM67" s="135"/>
      <c r="CN67" s="135"/>
      <c r="CO67" s="129"/>
      <c r="CP67" s="135"/>
      <c r="CQ67" s="135"/>
      <c r="CR67" s="135"/>
      <c r="CS67" s="135"/>
      <c r="CT67" s="135"/>
      <c r="CU67" s="135"/>
      <c r="CV67" s="135"/>
      <c r="CW67" s="135"/>
      <c r="CX67" s="129"/>
      <c r="CY67" s="135"/>
      <c r="CZ67" s="135"/>
      <c r="DA67" s="135"/>
      <c r="DB67" s="135"/>
      <c r="DC67" s="135"/>
      <c r="DD67" s="135"/>
      <c r="DE67" s="135"/>
      <c r="DF67" s="135"/>
      <c r="DG67" s="129"/>
      <c r="DH67" s="135"/>
      <c r="DI67" s="135"/>
      <c r="DJ67" s="135"/>
      <c r="DK67" s="135"/>
      <c r="DL67" s="135"/>
      <c r="DM67" s="135"/>
      <c r="DN67" s="135"/>
      <c r="DO67" s="135"/>
      <c r="DP67" s="129"/>
      <c r="DQ67" s="135"/>
      <c r="DR67" s="135"/>
      <c r="DS67" s="135"/>
      <c r="DT67" s="135"/>
      <c r="DU67" s="135"/>
      <c r="DV67" s="135"/>
      <c r="DW67" s="135"/>
      <c r="DX67" s="135"/>
      <c r="DY67" s="129"/>
      <c r="DZ67" s="135"/>
      <c r="EA67" s="135"/>
      <c r="EB67" s="135"/>
      <c r="EC67" s="135"/>
      <c r="ED67" s="135"/>
      <c r="EE67" s="135"/>
      <c r="EF67" s="135"/>
      <c r="EG67" s="135"/>
      <c r="EH67" s="129"/>
      <c r="EI67" s="135"/>
      <c r="EJ67" s="135"/>
      <c r="EK67" s="135"/>
      <c r="EL67" s="135"/>
      <c r="EM67" s="135"/>
      <c r="EN67" s="135"/>
      <c r="EO67" s="135"/>
      <c r="EP67" s="135"/>
      <c r="EQ67" s="129"/>
      <c r="ER67" s="135"/>
      <c r="ES67" s="135"/>
      <c r="ET67" s="135"/>
      <c r="EU67" s="135"/>
      <c r="EV67" s="135"/>
      <c r="EW67" s="135"/>
      <c r="EX67" s="135"/>
      <c r="EY67" s="135"/>
      <c r="EZ67" s="129"/>
      <c r="FA67" s="135"/>
      <c r="FB67" s="135"/>
      <c r="FC67" s="135"/>
      <c r="FD67" s="135"/>
      <c r="FE67" s="135"/>
      <c r="FF67" s="135"/>
      <c r="FG67" s="135"/>
      <c r="FH67" s="135"/>
      <c r="FI67" s="129"/>
      <c r="FJ67" s="135"/>
      <c r="FK67" s="135"/>
      <c r="FL67" s="135"/>
      <c r="FM67" s="135"/>
      <c r="FN67" s="135"/>
      <c r="FO67" s="135"/>
      <c r="FP67" s="135"/>
      <c r="FQ67" s="135"/>
      <c r="FR67" s="135"/>
      <c r="FS67" s="129"/>
      <c r="FT67" s="132"/>
      <c r="FU67" s="132"/>
      <c r="FV67" s="132"/>
      <c r="FW67" s="133"/>
      <c r="FX67" s="132"/>
      <c r="FY67" s="135"/>
      <c r="FZ67" s="135"/>
      <c r="GA67" s="132"/>
      <c r="GB67" s="132"/>
      <c r="GC67" s="132"/>
      <c r="GD67" s="132"/>
      <c r="GE67" s="132"/>
      <c r="GF67" s="129"/>
      <c r="GG67" s="132"/>
      <c r="GH67" s="132"/>
      <c r="GI67" s="132"/>
      <c r="GJ67" s="133"/>
      <c r="GK67" s="132"/>
      <c r="GL67" s="135"/>
      <c r="GM67" s="135"/>
      <c r="GN67" s="132"/>
      <c r="GO67" s="132"/>
      <c r="GP67" s="132"/>
      <c r="GQ67" s="132"/>
      <c r="GR67" s="132"/>
      <c r="GS67" s="129"/>
      <c r="GT67" s="132"/>
      <c r="GU67" s="132"/>
      <c r="GV67" s="132"/>
      <c r="GW67" s="133"/>
      <c r="GX67" s="132"/>
      <c r="GY67" s="135"/>
      <c r="GZ67" s="135"/>
      <c r="HA67" s="132"/>
      <c r="HB67" s="132"/>
      <c r="HC67" s="132"/>
      <c r="HD67" s="132"/>
    </row>
    <row r="68" spans="1:212" ht="17.25" customHeight="1" x14ac:dyDescent="0.2">
      <c r="A68" s="336"/>
      <c r="B68" s="396"/>
      <c r="C68" s="400"/>
      <c r="D68" s="400"/>
      <c r="E68" s="396"/>
      <c r="F68" s="321"/>
      <c r="G68" s="321"/>
      <c r="H68" s="410"/>
      <c r="I68" s="396"/>
      <c r="J68" s="398"/>
      <c r="K68" s="324"/>
      <c r="L68" s="399"/>
      <c r="M68" s="328"/>
      <c r="N68" s="329"/>
      <c r="O68" s="329"/>
      <c r="P68" s="392"/>
      <c r="Q68" s="393"/>
      <c r="R68" s="202"/>
      <c r="S68" s="198"/>
      <c r="T68" s="202" t="str">
        <f t="shared" si="1"/>
        <v>Tipo Control</v>
      </c>
      <c r="U68" s="203" t="s">
        <v>158</v>
      </c>
      <c r="V68" s="204">
        <f>+IF(U68='[4]Tabla Valoración controles'!$D$4,'[4]Tabla Valoración controles'!$F$4,IF('[4]208-PLA-Ft-78 Mapa Gestión'!U68='[4]Tabla Valoración controles'!$D$5,'[4]Tabla Valoración controles'!$F$5,IF(U68=[4]FORMULAS!$A$10,0,'[4]Tabla Valoración controles'!$F$6)))</f>
        <v>0</v>
      </c>
      <c r="W68" s="203"/>
      <c r="X68" s="205">
        <f>+IF(W68='[4]Tabla Valoración controles'!$D$7,'[4]Tabla Valoración controles'!$F$7,IF(U68=[4]FORMULAS!$A$10,0,'[4]Tabla Valoración controles'!$F$8))</f>
        <v>0</v>
      </c>
      <c r="Y68" s="203"/>
      <c r="Z68" s="204">
        <f>+IF(Y68='[4]Tabla Valoración controles'!$D$9,'[4]Tabla Valoración controles'!$F$9,IF(U68=[4]FORMULAS!$A$10,0,'[4]Tabla Valoración controles'!$F$10))</f>
        <v>0</v>
      </c>
      <c r="AA68" s="203"/>
      <c r="AB68" s="204">
        <f>+IF(AA68='[4]Tabla Valoración controles'!$D$9,'[4]Tabla Valoración controles'!$F$9,IF(W68=[4]FORMULAS!$A$10,0,'[4]Tabla Valoración controles'!$F$10))</f>
        <v>0</v>
      </c>
      <c r="AC68" s="203"/>
      <c r="AD68" s="204">
        <f>+IF(AC68='[4]Tabla Valoración controles'!$D$13,'[4]Tabla Valoración controles'!$F$13,'[4]Tabla Valoración controles'!$F$14)</f>
        <v>0</v>
      </c>
      <c r="AE68" s="100">
        <f t="shared" si="0"/>
        <v>0</v>
      </c>
      <c r="AF68" s="100">
        <f>+AF67*AE68</f>
        <v>0</v>
      </c>
      <c r="AG68" s="100">
        <f t="shared" si="24"/>
        <v>0</v>
      </c>
      <c r="AH68" s="203"/>
      <c r="AI68" s="198">
        <f>+IF(AH68=[4]CONTROLES!$C$50,[4]CONTROLES!$D$50,[4]CONTROLES!$D$51)</f>
        <v>0</v>
      </c>
      <c r="AJ68" s="198"/>
      <c r="AK68" s="198">
        <f>+IF(AJ68=[4]CONTROLES!$C$52,[4]CONTROLES!$D$52,[4]CONTROLES!$D$53)</f>
        <v>0</v>
      </c>
      <c r="AL68" s="198"/>
      <c r="AM68" s="198">
        <f>+IF(AL68=[4]CONTROLES!$C$54,[4]CONTROLES!$D$54,[4]CONTROLES!$D$55)</f>
        <v>0</v>
      </c>
      <c r="AN68" s="198"/>
      <c r="AO68" s="198">
        <f>+IF(AN68=[4]CONTROLES!$C$56,[4]CONTROLES!$D$56,IF(AN68=[4]CONTROLES!$C$57,[4]CONTROLES!$D$57,[4]CONTROLES!$D$58))</f>
        <v>0</v>
      </c>
      <c r="AP68" s="198"/>
      <c r="AQ68" s="198">
        <f>+IF(AP68=[4]CONTROLES!$C$59,[4]CONTROLES!$D$59,[4]CONTROLES!$D$60)</f>
        <v>0</v>
      </c>
      <c r="AR68" s="198"/>
      <c r="AS68" s="198">
        <f>+IF(AR68=[4]CONTROLES!$C$61,[4]CONTROLES!$D$61,[4]CONTROLES!$D$62)</f>
        <v>0</v>
      </c>
      <c r="AT68" s="198"/>
      <c r="AU68" s="198">
        <f>+IF(AT68=[4]CONTROLES!$C$63,[4]CONTROLES!$D$63,IF(AT68=[4]CONTROLES!$C$64,[4]CONTROLES!$D$64,[4]CONTROLES!$D$65))</f>
        <v>0</v>
      </c>
      <c r="AV68" s="198">
        <f t="shared" si="22"/>
        <v>0</v>
      </c>
      <c r="AW68" s="198" t="str">
        <f t="shared" si="23"/>
        <v>Débil</v>
      </c>
      <c r="AX68" s="303"/>
      <c r="AY68" s="303"/>
      <c r="AZ68" s="303"/>
      <c r="BA68" s="303"/>
      <c r="BB68" s="301"/>
      <c r="BC68" s="314"/>
      <c r="BD68" s="344"/>
      <c r="BE68" s="135"/>
      <c r="BF68" s="135"/>
      <c r="BG68" s="129"/>
      <c r="BH68" s="224"/>
      <c r="BI68" s="224"/>
      <c r="BJ68" s="185"/>
      <c r="BK68" s="185"/>
      <c r="BL68" s="135"/>
      <c r="BM68" s="307"/>
      <c r="BN68" s="129"/>
      <c r="BO68" s="135"/>
      <c r="BP68" s="135"/>
      <c r="BQ68" s="135"/>
      <c r="BR68" s="135"/>
      <c r="BS68" s="135"/>
      <c r="BT68" s="135"/>
      <c r="BU68" s="135"/>
      <c r="BV68" s="135"/>
      <c r="BW68" s="129"/>
      <c r="BX68" s="135"/>
      <c r="BY68" s="135"/>
      <c r="BZ68" s="135"/>
      <c r="CA68" s="135"/>
      <c r="CB68" s="135"/>
      <c r="CC68" s="135"/>
      <c r="CD68" s="135"/>
      <c r="CE68" s="135"/>
      <c r="CF68" s="129"/>
      <c r="CG68" s="135"/>
      <c r="CH68" s="135"/>
      <c r="CI68" s="135"/>
      <c r="CJ68" s="135"/>
      <c r="CK68" s="135"/>
      <c r="CL68" s="135"/>
      <c r="CM68" s="135"/>
      <c r="CN68" s="135"/>
      <c r="CO68" s="129"/>
      <c r="CP68" s="135"/>
      <c r="CQ68" s="135"/>
      <c r="CR68" s="135"/>
      <c r="CS68" s="135"/>
      <c r="CT68" s="135"/>
      <c r="CU68" s="135"/>
      <c r="CV68" s="135"/>
      <c r="CW68" s="135"/>
      <c r="CX68" s="129"/>
      <c r="CY68" s="135"/>
      <c r="CZ68" s="135"/>
      <c r="DA68" s="135"/>
      <c r="DB68" s="135"/>
      <c r="DC68" s="135"/>
      <c r="DD68" s="135"/>
      <c r="DE68" s="135"/>
      <c r="DF68" s="135"/>
      <c r="DG68" s="129"/>
      <c r="DH68" s="135"/>
      <c r="DI68" s="135"/>
      <c r="DJ68" s="135"/>
      <c r="DK68" s="135"/>
      <c r="DL68" s="135"/>
      <c r="DM68" s="135"/>
      <c r="DN68" s="135"/>
      <c r="DO68" s="135"/>
      <c r="DP68" s="129"/>
      <c r="DQ68" s="135"/>
      <c r="DR68" s="135"/>
      <c r="DS68" s="135"/>
      <c r="DT68" s="135"/>
      <c r="DU68" s="135"/>
      <c r="DV68" s="135"/>
      <c r="DW68" s="135"/>
      <c r="DX68" s="135"/>
      <c r="DY68" s="129"/>
      <c r="DZ68" s="135"/>
      <c r="EA68" s="135"/>
      <c r="EB68" s="135"/>
      <c r="EC68" s="135"/>
      <c r="ED68" s="135"/>
      <c r="EE68" s="135"/>
      <c r="EF68" s="135"/>
      <c r="EG68" s="135"/>
      <c r="EH68" s="129"/>
      <c r="EI68" s="135"/>
      <c r="EJ68" s="135"/>
      <c r="EK68" s="135"/>
      <c r="EL68" s="135"/>
      <c r="EM68" s="135"/>
      <c r="EN68" s="135"/>
      <c r="EO68" s="135"/>
      <c r="EP68" s="135"/>
      <c r="EQ68" s="129"/>
      <c r="ER68" s="135"/>
      <c r="ES68" s="135"/>
      <c r="ET68" s="135"/>
      <c r="EU68" s="135"/>
      <c r="EV68" s="135"/>
      <c r="EW68" s="135"/>
      <c r="EX68" s="135"/>
      <c r="EY68" s="135"/>
      <c r="EZ68" s="129"/>
      <c r="FA68" s="135"/>
      <c r="FB68" s="135"/>
      <c r="FC68" s="135"/>
      <c r="FD68" s="135"/>
      <c r="FE68" s="135"/>
      <c r="FF68" s="135"/>
      <c r="FG68" s="135"/>
      <c r="FH68" s="135"/>
      <c r="FI68" s="129"/>
      <c r="FJ68" s="135"/>
      <c r="FK68" s="135"/>
      <c r="FL68" s="135"/>
      <c r="FM68" s="135"/>
      <c r="FN68" s="135"/>
      <c r="FO68" s="135"/>
      <c r="FP68" s="135"/>
      <c r="FQ68" s="135"/>
      <c r="FR68" s="135"/>
      <c r="FS68" s="129"/>
      <c r="FT68" s="132"/>
      <c r="FU68" s="132"/>
      <c r="FV68" s="132"/>
      <c r="FW68" s="133"/>
      <c r="FX68" s="132"/>
      <c r="FY68" s="135"/>
      <c r="FZ68" s="135"/>
      <c r="GA68" s="132"/>
      <c r="GB68" s="132"/>
      <c r="GC68" s="132"/>
      <c r="GD68" s="132"/>
      <c r="GE68" s="132"/>
      <c r="GF68" s="129"/>
      <c r="GG68" s="132"/>
      <c r="GH68" s="132"/>
      <c r="GI68" s="132"/>
      <c r="GJ68" s="133"/>
      <c r="GK68" s="132"/>
      <c r="GL68" s="135"/>
      <c r="GM68" s="135"/>
      <c r="GN68" s="132"/>
      <c r="GO68" s="132"/>
      <c r="GP68" s="132"/>
      <c r="GQ68" s="132"/>
      <c r="GR68" s="132"/>
      <c r="GS68" s="129"/>
      <c r="GT68" s="132"/>
      <c r="GU68" s="132"/>
      <c r="GV68" s="132"/>
      <c r="GW68" s="133"/>
      <c r="GX68" s="132"/>
      <c r="GY68" s="135"/>
      <c r="GZ68" s="135"/>
      <c r="HA68" s="132"/>
      <c r="HB68" s="132"/>
      <c r="HC68" s="132"/>
      <c r="HD68" s="132"/>
    </row>
    <row r="69" spans="1:212" ht="17.25" customHeight="1" x14ac:dyDescent="0.2">
      <c r="A69" s="336"/>
      <c r="B69" s="396"/>
      <c r="C69" s="400"/>
      <c r="D69" s="400"/>
      <c r="E69" s="396"/>
      <c r="F69" s="321"/>
      <c r="G69" s="321"/>
      <c r="H69" s="410"/>
      <c r="I69" s="396"/>
      <c r="J69" s="398"/>
      <c r="K69" s="324"/>
      <c r="L69" s="399"/>
      <c r="M69" s="328"/>
      <c r="N69" s="329"/>
      <c r="O69" s="329"/>
      <c r="P69" s="392"/>
      <c r="Q69" s="393"/>
      <c r="R69" s="202"/>
      <c r="S69" s="198"/>
      <c r="T69" s="202" t="str">
        <f t="shared" si="1"/>
        <v>Tipo Control</v>
      </c>
      <c r="U69" s="203" t="s">
        <v>158</v>
      </c>
      <c r="V69" s="204">
        <f>+IF(U69='[4]Tabla Valoración controles'!$D$4,'[4]Tabla Valoración controles'!$F$4,IF('[4]208-PLA-Ft-78 Mapa Gestión'!U69='[4]Tabla Valoración controles'!$D$5,'[4]Tabla Valoración controles'!$F$5,IF(U69=[4]FORMULAS!$A$10,0,'[4]Tabla Valoración controles'!$F$6)))</f>
        <v>0</v>
      </c>
      <c r="W69" s="203"/>
      <c r="X69" s="205">
        <f>+IF(W69='[4]Tabla Valoración controles'!$D$7,'[4]Tabla Valoración controles'!$F$7,IF(U69=[4]FORMULAS!$A$10,0,'[4]Tabla Valoración controles'!$F$8))</f>
        <v>0</v>
      </c>
      <c r="Y69" s="203"/>
      <c r="Z69" s="204">
        <f>+IF(Y69='[4]Tabla Valoración controles'!$D$9,'[4]Tabla Valoración controles'!$F$9,IF(U69=[4]FORMULAS!$A$10,0,'[4]Tabla Valoración controles'!$F$10))</f>
        <v>0</v>
      </c>
      <c r="AA69" s="203"/>
      <c r="AB69" s="204">
        <f>+IF(AA69='[4]Tabla Valoración controles'!$D$9,'[4]Tabla Valoración controles'!$F$9,IF(W69=[4]FORMULAS!$A$10,0,'[4]Tabla Valoración controles'!$F$10))</f>
        <v>0</v>
      </c>
      <c r="AC69" s="203"/>
      <c r="AD69" s="204">
        <f>+IF(AC69='[4]Tabla Valoración controles'!$D$13,'[4]Tabla Valoración controles'!$F$13,'[4]Tabla Valoración controles'!$F$14)</f>
        <v>0</v>
      </c>
      <c r="AE69" s="100">
        <f t="shared" si="0"/>
        <v>0</v>
      </c>
      <c r="AF69" s="100">
        <f>+AF68*AE69</f>
        <v>0</v>
      </c>
      <c r="AG69" s="100">
        <f t="shared" si="24"/>
        <v>0</v>
      </c>
      <c r="AH69" s="203"/>
      <c r="AI69" s="198">
        <f>+IF(AH69=[4]CONTROLES!$C$50,[4]CONTROLES!$D$50,[4]CONTROLES!$D$51)</f>
        <v>0</v>
      </c>
      <c r="AJ69" s="198"/>
      <c r="AK69" s="198">
        <f>+IF(AJ69=[4]CONTROLES!$C$52,[4]CONTROLES!$D$52,[4]CONTROLES!$D$53)</f>
        <v>0</v>
      </c>
      <c r="AL69" s="198"/>
      <c r="AM69" s="198">
        <f>+IF(AL69=[4]CONTROLES!$C$54,[4]CONTROLES!$D$54,[4]CONTROLES!$D$55)</f>
        <v>0</v>
      </c>
      <c r="AN69" s="198"/>
      <c r="AO69" s="198">
        <f>+IF(AN69=[4]CONTROLES!$C$56,[4]CONTROLES!$D$56,IF(AN69=[4]CONTROLES!$C$57,[4]CONTROLES!$D$57,[4]CONTROLES!$D$58))</f>
        <v>0</v>
      </c>
      <c r="AP69" s="198"/>
      <c r="AQ69" s="198">
        <f>+IF(AP69=[4]CONTROLES!$C$59,[4]CONTROLES!$D$59,[4]CONTROLES!$D$60)</f>
        <v>0</v>
      </c>
      <c r="AR69" s="198"/>
      <c r="AS69" s="198">
        <f>+IF(AR69=[4]CONTROLES!$C$61,[4]CONTROLES!$D$61,[4]CONTROLES!$D$62)</f>
        <v>0</v>
      </c>
      <c r="AT69" s="198"/>
      <c r="AU69" s="198">
        <f>+IF(AT69=[4]CONTROLES!$C$63,[4]CONTROLES!$D$63,IF(AT69=[4]CONTROLES!$C$64,[4]CONTROLES!$D$64,[4]CONTROLES!$D$65))</f>
        <v>0</v>
      </c>
      <c r="AV69" s="198">
        <f t="shared" si="22"/>
        <v>0</v>
      </c>
      <c r="AW69" s="198" t="str">
        <f t="shared" si="23"/>
        <v>Débil</v>
      </c>
      <c r="AX69" s="303"/>
      <c r="AY69" s="303"/>
      <c r="AZ69" s="303"/>
      <c r="BA69" s="303"/>
      <c r="BB69" s="301"/>
      <c r="BC69" s="314"/>
      <c r="BD69" s="344"/>
      <c r="BE69" s="135"/>
      <c r="BF69" s="135"/>
      <c r="BG69" s="129"/>
      <c r="BH69" s="224"/>
      <c r="BI69" s="224"/>
      <c r="BJ69" s="185"/>
      <c r="BK69" s="185"/>
      <c r="BL69" s="135"/>
      <c r="BM69" s="307"/>
      <c r="BN69" s="129"/>
      <c r="BO69" s="135"/>
      <c r="BP69" s="135"/>
      <c r="BQ69" s="135"/>
      <c r="BR69" s="135"/>
      <c r="BS69" s="135"/>
      <c r="BT69" s="135"/>
      <c r="BU69" s="135"/>
      <c r="BV69" s="135"/>
      <c r="BW69" s="129"/>
      <c r="BX69" s="135"/>
      <c r="BY69" s="135"/>
      <c r="BZ69" s="135"/>
      <c r="CA69" s="135"/>
      <c r="CB69" s="135"/>
      <c r="CC69" s="135"/>
      <c r="CD69" s="135"/>
      <c r="CE69" s="135"/>
      <c r="CF69" s="129"/>
      <c r="CG69" s="135"/>
      <c r="CH69" s="135"/>
      <c r="CI69" s="135"/>
      <c r="CJ69" s="135"/>
      <c r="CK69" s="135"/>
      <c r="CL69" s="135"/>
      <c r="CM69" s="135"/>
      <c r="CN69" s="135"/>
      <c r="CO69" s="129"/>
      <c r="CP69" s="135"/>
      <c r="CQ69" s="135"/>
      <c r="CR69" s="135"/>
      <c r="CS69" s="135"/>
      <c r="CT69" s="135"/>
      <c r="CU69" s="135"/>
      <c r="CV69" s="135"/>
      <c r="CW69" s="135"/>
      <c r="CX69" s="129"/>
      <c r="CY69" s="135"/>
      <c r="CZ69" s="135"/>
      <c r="DA69" s="135"/>
      <c r="DB69" s="135"/>
      <c r="DC69" s="135"/>
      <c r="DD69" s="135"/>
      <c r="DE69" s="135"/>
      <c r="DF69" s="135"/>
      <c r="DG69" s="129"/>
      <c r="DH69" s="135"/>
      <c r="DI69" s="135"/>
      <c r="DJ69" s="135"/>
      <c r="DK69" s="135"/>
      <c r="DL69" s="135"/>
      <c r="DM69" s="135"/>
      <c r="DN69" s="135"/>
      <c r="DO69" s="135"/>
      <c r="DP69" s="129"/>
      <c r="DQ69" s="135"/>
      <c r="DR69" s="135"/>
      <c r="DS69" s="135"/>
      <c r="DT69" s="135"/>
      <c r="DU69" s="135"/>
      <c r="DV69" s="135"/>
      <c r="DW69" s="135"/>
      <c r="DX69" s="135"/>
      <c r="DY69" s="129"/>
      <c r="DZ69" s="135"/>
      <c r="EA69" s="135"/>
      <c r="EB69" s="135"/>
      <c r="EC69" s="135"/>
      <c r="ED69" s="135"/>
      <c r="EE69" s="135"/>
      <c r="EF69" s="135"/>
      <c r="EG69" s="135"/>
      <c r="EH69" s="129"/>
      <c r="EI69" s="135"/>
      <c r="EJ69" s="135"/>
      <c r="EK69" s="135"/>
      <c r="EL69" s="135"/>
      <c r="EM69" s="135"/>
      <c r="EN69" s="135"/>
      <c r="EO69" s="135"/>
      <c r="EP69" s="135"/>
      <c r="EQ69" s="129"/>
      <c r="ER69" s="135"/>
      <c r="ES69" s="135"/>
      <c r="ET69" s="135"/>
      <c r="EU69" s="135"/>
      <c r="EV69" s="135"/>
      <c r="EW69" s="135"/>
      <c r="EX69" s="135"/>
      <c r="EY69" s="135"/>
      <c r="EZ69" s="129"/>
      <c r="FA69" s="135"/>
      <c r="FB69" s="135"/>
      <c r="FC69" s="135"/>
      <c r="FD69" s="135"/>
      <c r="FE69" s="135"/>
      <c r="FF69" s="135"/>
      <c r="FG69" s="135"/>
      <c r="FH69" s="135"/>
      <c r="FI69" s="129"/>
      <c r="FJ69" s="135"/>
      <c r="FK69" s="135"/>
      <c r="FL69" s="135"/>
      <c r="FM69" s="135"/>
      <c r="FN69" s="135"/>
      <c r="FO69" s="135"/>
      <c r="FP69" s="135"/>
      <c r="FQ69" s="135"/>
      <c r="FR69" s="135"/>
      <c r="FS69" s="129"/>
      <c r="FT69" s="132"/>
      <c r="FU69" s="132"/>
      <c r="FV69" s="132"/>
      <c r="FW69" s="133"/>
      <c r="FX69" s="132"/>
      <c r="FY69" s="135"/>
      <c r="FZ69" s="135"/>
      <c r="GA69" s="132"/>
      <c r="GB69" s="132"/>
      <c r="GC69" s="132"/>
      <c r="GD69" s="132"/>
      <c r="GE69" s="132"/>
      <c r="GF69" s="129"/>
      <c r="GG69" s="132"/>
      <c r="GH69" s="132"/>
      <c r="GI69" s="132"/>
      <c r="GJ69" s="133"/>
      <c r="GK69" s="132"/>
      <c r="GL69" s="135"/>
      <c r="GM69" s="135"/>
      <c r="GN69" s="132"/>
      <c r="GO69" s="132"/>
      <c r="GP69" s="132"/>
      <c r="GQ69" s="132"/>
      <c r="GR69" s="132"/>
      <c r="GS69" s="129"/>
      <c r="GT69" s="132"/>
      <c r="GU69" s="132"/>
      <c r="GV69" s="132"/>
      <c r="GW69" s="133"/>
      <c r="GX69" s="132"/>
      <c r="GY69" s="135"/>
      <c r="GZ69" s="135"/>
      <c r="HA69" s="132"/>
      <c r="HB69" s="132"/>
      <c r="HC69" s="132"/>
      <c r="HD69" s="132"/>
    </row>
    <row r="70" spans="1:212" ht="102" customHeight="1" x14ac:dyDescent="0.2">
      <c r="A70" s="336">
        <v>11</v>
      </c>
      <c r="B70" s="396" t="s">
        <v>170</v>
      </c>
      <c r="C70" s="400" t="str">
        <f>VLOOKUP(B70,[5]FORMULAS!A$30:B$52,2,0)</f>
        <v>Atender las solicitudes de comunicación de los diferentes programas misionales y demás áreas de la CVP, mediante la divulgación oportuna de la información, actividades, proyectos y la gestión institucional que impacta al público interno y externo, con el propósito de mantener una adecuada comunicación organizacional que facilite el desarrollo de los procesos, las relaciones interpersonales, en aras de promover la transparencia, la participación ciudadana y la responsabilidad social.</v>
      </c>
      <c r="D70" s="400" t="str">
        <f>VLOOKUP(B70,[5]FORMULAS!A$30:C$52,3,0)</f>
        <v xml:space="preserve">Jefe Oficina Asesora de Comunicaciones </v>
      </c>
      <c r="E70" s="396" t="s">
        <v>260</v>
      </c>
      <c r="F70" s="396" t="s">
        <v>489</v>
      </c>
      <c r="G70" s="396" t="s">
        <v>490</v>
      </c>
      <c r="H70" s="397" t="s">
        <v>491</v>
      </c>
      <c r="I70" s="396" t="s">
        <v>261</v>
      </c>
      <c r="J70" s="398">
        <v>12</v>
      </c>
      <c r="K70" s="324" t="str">
        <f>VLOOKUP(L70,'Tabla probabilidad'!$D$3:$E$8,2,0)</f>
        <v>Baja</v>
      </c>
      <c r="L70" s="399">
        <v>0.4</v>
      </c>
      <c r="M70" s="328" t="s">
        <v>88</v>
      </c>
      <c r="N70" s="329" t="str">
        <f>VLOOKUP(M70,'Tabla Impacto'!$D$3:$F$8,3,0)</f>
        <v>Leve</v>
      </c>
      <c r="O70" s="329">
        <f>VLOOKUP(M70,'Tabla Impacto'!$D$3:$F$8,2,0)</f>
        <v>0.2</v>
      </c>
      <c r="P70" s="392" t="str">
        <f>CONCATENATE(N70,K70)</f>
        <v>LeveBaja</v>
      </c>
      <c r="Q70" s="393" t="str">
        <f>VLOOKUP(P70,[5]FORMULAS!$K$17:$L$42,2,0)</f>
        <v>Bajo</v>
      </c>
      <c r="R70" s="208">
        <v>1</v>
      </c>
      <c r="S70" s="198" t="s">
        <v>492</v>
      </c>
      <c r="T70" s="202" t="str">
        <f t="shared" si="1"/>
        <v>Preventivo</v>
      </c>
      <c r="U70" s="203" t="s">
        <v>13</v>
      </c>
      <c r="V70" s="204">
        <f>+IF(U70='[5]Tabla Valoración controles'!$D$4,'[5]Tabla Valoración controles'!$F$4,IF('[5]208-PLA-Ft-78 Mapa Gestión'!U70='[5]Tabla Valoración controles'!$D$5,'[5]Tabla Valoración controles'!$F$5,IF(U70=[5]FORMULAS!$A$10,0,'[5]Tabla Valoración controles'!$F$6)))</f>
        <v>0.25</v>
      </c>
      <c r="W70" s="203" t="s">
        <v>8</v>
      </c>
      <c r="X70" s="205">
        <f>+IF(W70='[5]Tabla Valoración controles'!$D$7,'[5]Tabla Valoración controles'!$F$7,IF(U70=[5]FORMULAS!$A$10,0,'[5]Tabla Valoración controles'!$F$8))</f>
        <v>0.15</v>
      </c>
      <c r="Y70" s="203" t="s">
        <v>18</v>
      </c>
      <c r="Z70" s="204">
        <f>+IF(Y70='[5]Tabla Valoración controles'!$D$9,'[5]Tabla Valoración controles'!$F$9,'[5]Tabla Valoración controles'!$F$10)</f>
        <v>0</v>
      </c>
      <c r="AA70" s="203" t="s">
        <v>21</v>
      </c>
      <c r="AB70" s="204">
        <f>+IF(AA70='[5]Tabla Valoración controles'!$D$11,'[5]Tabla Valoración controles'!$F$11,'[5]Tabla Valoración controles'!$F$12)</f>
        <v>0</v>
      </c>
      <c r="AC70" s="203" t="s">
        <v>100</v>
      </c>
      <c r="AD70" s="204">
        <f>+IF(AC70='[5]Tabla Valoración controles'!$D$13,'[5]Tabla Valoración controles'!$F$13,'[5]Tabla Valoración controles'!$F$14)</f>
        <v>0</v>
      </c>
      <c r="AE70" s="100">
        <f t="shared" si="0"/>
        <v>0.4</v>
      </c>
      <c r="AF70" s="100" t="e">
        <f>+IF(T70=[5]FORMULAS!$A$8,'[5]208-PLA-Ft-78 Mapa Gestión'!AE70*'[5]208-PLA-Ft-78 Mapa Gestión'!L70:L75,'[5]208-PLA-Ft-78 Mapa Gestión'!AE70*'[5]208-PLA-Ft-78 Mapa Gestión'!O70:O75)</f>
        <v>#N/A</v>
      </c>
      <c r="AG70" s="100">
        <f>+IF(T70=[5]FORMULAS!$A$8,'[5]208-PLA-Ft-78 Mapa Gestión'!L70:L75-'[5]208-PLA-Ft-78 Mapa Gestión'!AF70,0)</f>
        <v>0</v>
      </c>
      <c r="AH70" s="203" t="s">
        <v>351</v>
      </c>
      <c r="AI70" s="198">
        <f>+IF(AH70=[5]CONTROLES!$C$50,[5]CONTROLES!$D$50,[5]CONTROLES!$D$51)</f>
        <v>15</v>
      </c>
      <c r="AJ70" s="198" t="s">
        <v>357</v>
      </c>
      <c r="AK70" s="198">
        <f>+IF(AJ70=[5]CONTROLES!$C$52,[5]CONTROLES!$D$52,[5]CONTROLES!$D$53)</f>
        <v>15</v>
      </c>
      <c r="AL70" s="198" t="s">
        <v>360</v>
      </c>
      <c r="AM70" s="198">
        <f>+IF(AL70=[5]CONTROLES!$C$54,[5]CONTROLES!$D$54,[5]CONTROLES!$D$55)</f>
        <v>15</v>
      </c>
      <c r="AN70" s="198" t="s">
        <v>363</v>
      </c>
      <c r="AO70" s="198">
        <f>+IF(AN70=[5]CONTROLES!$C$56,[5]CONTROLES!$D$56,IF(AN70=[5]CONTROLES!$C$57,[5]CONTROLES!$D$57,[5]CONTROLES!$D$58))</f>
        <v>15</v>
      </c>
      <c r="AP70" s="198" t="s">
        <v>367</v>
      </c>
      <c r="AQ70" s="198">
        <f>+IF(AP70=[5]CONTROLES!$C$59,[5]CONTROLES!$D$59,[5]CONTROLES!$D$60)</f>
        <v>15</v>
      </c>
      <c r="AR70" s="198" t="s">
        <v>370</v>
      </c>
      <c r="AS70" s="198">
        <f>+IF(AR70=[5]CONTROLES!$C$61,[5]CONTROLES!$D$61,[5]CONTROLES!$D$62)</f>
        <v>15</v>
      </c>
      <c r="AT70" s="198" t="s">
        <v>373</v>
      </c>
      <c r="AU70" s="198">
        <f>+IF(AT70=[5]CONTROLES!$C$63,[5]CONTROLES!$D$63,IF(AT70=[5]CONTROLES!$C$64,[5]CONTROLES!$D$64,[5]CONTROLES!$D$65))</f>
        <v>10</v>
      </c>
      <c r="AV70" s="198">
        <f>+AI70+AK70+AM70+AO70+AQ70+AS70+AU70</f>
        <v>100</v>
      </c>
      <c r="AW70" s="198" t="str">
        <f>IF(ISERROR(AV70)=TRUE,"",IF(AND(AV70&lt;=85),"Débil",IF(AND(AV70&gt;=85.01,AV70&lt;=95),"Moderado",IF(AND(AV70&gt;=95.1,AV70&lt;=100),"Fuerte",""))))</f>
        <v>Fuerte</v>
      </c>
      <c r="AX70" s="302">
        <f>+AG75</f>
        <v>0</v>
      </c>
      <c r="AY70" s="302" t="s">
        <v>47</v>
      </c>
      <c r="AZ70" s="302" t="s">
        <v>77</v>
      </c>
      <c r="BA70" s="302">
        <f>+IF(T70=[4]FORMULAS!B69,'[4]208-PLA-Ft-78 Mapa Gestión'!AG75,'[4]208-PLA-Ft-78 Mapa Gestión'!O70:O75)</f>
        <v>0</v>
      </c>
      <c r="BB70" s="301" t="str">
        <f>CONCATENATE(AZ70,AY70)</f>
        <v>MenorBaja</v>
      </c>
      <c r="BC70" s="314" t="str">
        <f>VLOOKUP(BB70,[4]FORMULAS!$K$17:$L$42,2,0)</f>
        <v>Moderado</v>
      </c>
      <c r="BD70" s="307" t="s">
        <v>164</v>
      </c>
      <c r="BE70" s="135" t="s">
        <v>493</v>
      </c>
      <c r="BF70" s="135" t="s">
        <v>494</v>
      </c>
      <c r="BG70" s="217" t="s">
        <v>322</v>
      </c>
      <c r="BH70" s="225">
        <v>45323</v>
      </c>
      <c r="BI70" s="225">
        <v>45657</v>
      </c>
      <c r="BJ70" s="135" t="s">
        <v>495</v>
      </c>
      <c r="BK70" s="135" t="s">
        <v>496</v>
      </c>
      <c r="BL70" s="135" t="s">
        <v>236</v>
      </c>
      <c r="BM70" s="307" t="s">
        <v>497</v>
      </c>
      <c r="BN70" s="129"/>
      <c r="BO70" s="135"/>
      <c r="BP70" s="135"/>
      <c r="BQ70" s="135"/>
      <c r="BR70" s="135"/>
      <c r="BS70" s="135"/>
      <c r="BT70" s="135"/>
      <c r="BU70" s="135"/>
      <c r="BV70" s="135"/>
      <c r="BW70" s="129"/>
      <c r="BX70" s="135"/>
      <c r="BY70" s="135"/>
      <c r="BZ70" s="135"/>
      <c r="CA70" s="135"/>
      <c r="CB70" s="135"/>
      <c r="CC70" s="135"/>
      <c r="CD70" s="135"/>
      <c r="CE70" s="135"/>
      <c r="CF70" s="129"/>
      <c r="CG70" s="135"/>
      <c r="CH70" s="135"/>
      <c r="CI70" s="135"/>
      <c r="CJ70" s="135"/>
      <c r="CK70" s="135"/>
      <c r="CL70" s="135"/>
      <c r="CM70" s="135"/>
      <c r="CN70" s="135"/>
      <c r="CO70" s="129"/>
      <c r="CP70" s="135"/>
      <c r="CQ70" s="135"/>
      <c r="CR70" s="135"/>
      <c r="CS70" s="135"/>
      <c r="CT70" s="135"/>
      <c r="CU70" s="135"/>
      <c r="CV70" s="135"/>
      <c r="CW70" s="135"/>
      <c r="CX70" s="129"/>
      <c r="CY70" s="135"/>
      <c r="CZ70" s="135"/>
      <c r="DA70" s="135"/>
      <c r="DB70" s="135"/>
      <c r="DC70" s="135"/>
      <c r="DD70" s="135"/>
      <c r="DE70" s="135"/>
      <c r="DF70" s="135"/>
      <c r="DG70" s="129"/>
      <c r="DH70" s="135"/>
      <c r="DI70" s="135"/>
      <c r="DJ70" s="135"/>
      <c r="DK70" s="135"/>
      <c r="DL70" s="135"/>
      <c r="DM70" s="135"/>
      <c r="DN70" s="135"/>
      <c r="DO70" s="135"/>
      <c r="DP70" s="129"/>
      <c r="DQ70" s="135"/>
      <c r="DR70" s="135"/>
      <c r="DS70" s="135"/>
      <c r="DT70" s="135"/>
      <c r="DU70" s="135"/>
      <c r="DV70" s="135"/>
      <c r="DW70" s="135"/>
      <c r="DX70" s="135"/>
      <c r="DY70" s="129"/>
      <c r="DZ70" s="135"/>
      <c r="EA70" s="135"/>
      <c r="EB70" s="135"/>
      <c r="EC70" s="135"/>
      <c r="ED70" s="135"/>
      <c r="EE70" s="135"/>
      <c r="EF70" s="135"/>
      <c r="EG70" s="135"/>
      <c r="EH70" s="129"/>
      <c r="EI70" s="135"/>
      <c r="EJ70" s="135"/>
      <c r="EK70" s="135"/>
      <c r="EL70" s="135"/>
      <c r="EM70" s="135"/>
      <c r="EN70" s="135"/>
      <c r="EO70" s="135"/>
      <c r="EP70" s="135"/>
      <c r="EQ70" s="129"/>
      <c r="ER70" s="135"/>
      <c r="ES70" s="135"/>
      <c r="ET70" s="135"/>
      <c r="EU70" s="135"/>
      <c r="EV70" s="135"/>
      <c r="EW70" s="135"/>
      <c r="EX70" s="135"/>
      <c r="EY70" s="135"/>
      <c r="EZ70" s="129"/>
      <c r="FA70" s="135"/>
      <c r="FB70" s="135"/>
      <c r="FC70" s="135"/>
      <c r="FD70" s="135"/>
      <c r="FE70" s="135"/>
      <c r="FF70" s="135"/>
      <c r="FG70" s="135"/>
      <c r="FH70" s="135"/>
      <c r="FI70" s="129"/>
      <c r="FJ70" s="135"/>
      <c r="FK70" s="135"/>
      <c r="FL70" s="135"/>
      <c r="FM70" s="135"/>
      <c r="FN70" s="135"/>
      <c r="FO70" s="135"/>
      <c r="FP70" s="135"/>
      <c r="FQ70" s="135"/>
      <c r="FR70" s="135"/>
      <c r="FS70" s="129"/>
      <c r="FT70" s="132"/>
      <c r="FU70" s="132"/>
      <c r="FV70" s="132"/>
      <c r="FW70" s="133"/>
      <c r="FX70" s="132"/>
      <c r="FY70" s="135"/>
      <c r="FZ70" s="135"/>
      <c r="GA70" s="132"/>
      <c r="GB70" s="132"/>
      <c r="GC70" s="132"/>
      <c r="GD70" s="132"/>
      <c r="GE70" s="132"/>
      <c r="GF70" s="129"/>
      <c r="GG70" s="132"/>
      <c r="GH70" s="132"/>
      <c r="GI70" s="132"/>
      <c r="GJ70" s="133"/>
      <c r="GK70" s="132"/>
      <c r="GL70" s="135"/>
      <c r="GM70" s="135"/>
      <c r="GN70" s="132"/>
      <c r="GO70" s="132"/>
      <c r="GP70" s="132"/>
      <c r="GQ70" s="132"/>
      <c r="GR70" s="132"/>
      <c r="GS70" s="129"/>
      <c r="GT70" s="132"/>
      <c r="GU70" s="132"/>
      <c r="GV70" s="132"/>
      <c r="GW70" s="133"/>
      <c r="GX70" s="132"/>
      <c r="GY70" s="135"/>
      <c r="GZ70" s="135"/>
      <c r="HA70" s="132"/>
      <c r="HB70" s="132"/>
      <c r="HC70" s="132"/>
      <c r="HD70" s="132"/>
    </row>
    <row r="71" spans="1:212" ht="153" customHeight="1" x14ac:dyDescent="0.2">
      <c r="A71" s="336"/>
      <c r="B71" s="396"/>
      <c r="C71" s="400"/>
      <c r="D71" s="400"/>
      <c r="E71" s="396"/>
      <c r="F71" s="396"/>
      <c r="G71" s="396"/>
      <c r="H71" s="397"/>
      <c r="I71" s="396"/>
      <c r="J71" s="398"/>
      <c r="K71" s="324"/>
      <c r="L71" s="399"/>
      <c r="M71" s="328"/>
      <c r="N71" s="329"/>
      <c r="O71" s="329"/>
      <c r="P71" s="392"/>
      <c r="Q71" s="393"/>
      <c r="R71" s="208">
        <v>2</v>
      </c>
      <c r="S71" s="198" t="s">
        <v>498</v>
      </c>
      <c r="T71" s="202" t="str">
        <f t="shared" si="1"/>
        <v>Preventivo</v>
      </c>
      <c r="U71" s="203" t="s">
        <v>13</v>
      </c>
      <c r="V71" s="204">
        <f>+IF(U71='[5]Tabla Valoración controles'!$D$4,'[5]Tabla Valoración controles'!$F$4,IF('[5]208-PLA-Ft-78 Mapa Gestión'!U71='[5]Tabla Valoración controles'!$D$5,'[5]Tabla Valoración controles'!$F$5,IF(U71=[5]FORMULAS!$A$10,0,'[5]Tabla Valoración controles'!$F$6)))</f>
        <v>0.25</v>
      </c>
      <c r="W71" s="203" t="s">
        <v>8</v>
      </c>
      <c r="X71" s="205">
        <f>+IF(W71='[5]Tabla Valoración controles'!$D$7,'[5]Tabla Valoración controles'!$F$7,IF(U71=[5]FORMULAS!$A$10,0,'[5]Tabla Valoración controles'!$F$8))</f>
        <v>0.15</v>
      </c>
      <c r="Y71" s="203" t="s">
        <v>19</v>
      </c>
      <c r="Z71" s="204">
        <f>+IF(Y71='[5]Tabla Valoración controles'!$D$9,'[5]Tabla Valoración controles'!$F$9,'[5]Tabla Valoración controles'!$F$10)</f>
        <v>0</v>
      </c>
      <c r="AA71" s="203" t="s">
        <v>21</v>
      </c>
      <c r="AB71" s="204">
        <f>+IF(AA71='[5]Tabla Valoración controles'!$D$9,'[5]Tabla Valoración controles'!$F$9,IF(W71=[5]FORMULAS!$A$10,0,'[5]Tabla Valoración controles'!$F$10))</f>
        <v>0</v>
      </c>
      <c r="AC71" s="203" t="s">
        <v>100</v>
      </c>
      <c r="AD71" s="204">
        <f>+IF(AC71='[5]Tabla Valoración controles'!$D$13,'[5]Tabla Valoración controles'!$F$13,'[5]Tabla Valoración controles'!$F$14)</f>
        <v>0</v>
      </c>
      <c r="AE71" s="100">
        <f t="shared" si="0"/>
        <v>0.4</v>
      </c>
      <c r="AF71" s="100">
        <f>+AE71*AG70</f>
        <v>0</v>
      </c>
      <c r="AG71" s="100">
        <f>+AG70-AF71</f>
        <v>0</v>
      </c>
      <c r="AH71" s="203" t="s">
        <v>351</v>
      </c>
      <c r="AI71" s="198">
        <f>+IF(AH71=[5]CONTROLES!$C$50,[5]CONTROLES!$D$50,[5]CONTROLES!$D$51)</f>
        <v>15</v>
      </c>
      <c r="AJ71" s="198" t="s">
        <v>357</v>
      </c>
      <c r="AK71" s="198">
        <f>+IF(AJ71=[5]CONTROLES!$C$52,[5]CONTROLES!$D$52,[5]CONTROLES!$D$53)</f>
        <v>15</v>
      </c>
      <c r="AL71" s="198" t="s">
        <v>360</v>
      </c>
      <c r="AM71" s="198">
        <f>+IF(AL71=[5]CONTROLES!$C$54,[5]CONTROLES!$D$54,[5]CONTROLES!$D$55)</f>
        <v>15</v>
      </c>
      <c r="AN71" s="198" t="s">
        <v>364</v>
      </c>
      <c r="AO71" s="198">
        <f>+IF(AN71=[5]CONTROLES!$C$56,[5]CONTROLES!$D$56,IF(AN71=[5]CONTROLES!$C$57,[5]CONTROLES!$D$57,[5]CONTROLES!$D$58))</f>
        <v>10</v>
      </c>
      <c r="AP71" s="198" t="s">
        <v>367</v>
      </c>
      <c r="AQ71" s="198">
        <f>+IF(AP71=[5]CONTROLES!$C$59,[5]CONTROLES!$D$59,[5]CONTROLES!$D$60)</f>
        <v>15</v>
      </c>
      <c r="AR71" s="198" t="s">
        <v>370</v>
      </c>
      <c r="AS71" s="198">
        <f>+IF(AR71=[5]CONTROLES!$C$61,[5]CONTROLES!$D$61,[5]CONTROLES!$D$62)</f>
        <v>15</v>
      </c>
      <c r="AT71" s="198" t="s">
        <v>373</v>
      </c>
      <c r="AU71" s="198">
        <f>+IF(AT71=[5]CONTROLES!$C$63,[5]CONTROLES!$D$63,IF(AT71=[5]CONTROLES!$C$64,[5]CONTROLES!$D$64,[5]CONTROLES!$D$65))</f>
        <v>10</v>
      </c>
      <c r="AV71" s="198">
        <f t="shared" ref="AV71:AV75" si="25">+AI71+AK71+AM71+AO71+AQ71+AS71+AU71</f>
        <v>95</v>
      </c>
      <c r="AW71" s="198" t="str">
        <f t="shared" ref="AW71:AW75" si="26">IF(ISERROR(AV71)=TRUE,"",IF(AND(AV71&lt;=85),"Débil",IF(AND(AV71&gt;=85.01,AV71&lt;=95),"Moderado",IF(AND(AV71&gt;=95.1,AV71&lt;=100),"Fuerte",""))))</f>
        <v>Moderado</v>
      </c>
      <c r="AX71" s="303"/>
      <c r="AY71" s="303"/>
      <c r="AZ71" s="303"/>
      <c r="BA71" s="303"/>
      <c r="BB71" s="301"/>
      <c r="BC71" s="314"/>
      <c r="BD71" s="307"/>
      <c r="BE71" s="135"/>
      <c r="BF71" s="135"/>
      <c r="BG71" s="217"/>
      <c r="BH71" s="225"/>
      <c r="BI71" s="225"/>
      <c r="BJ71" s="135"/>
      <c r="BK71" s="135"/>
      <c r="BL71" s="135"/>
      <c r="BM71" s="307"/>
      <c r="BN71" s="129"/>
      <c r="BO71" s="135"/>
      <c r="BP71" s="135"/>
      <c r="BQ71" s="135"/>
      <c r="BR71" s="135"/>
      <c r="BS71" s="135"/>
      <c r="BT71" s="135"/>
      <c r="BU71" s="135"/>
      <c r="BV71" s="135"/>
      <c r="BW71" s="129"/>
      <c r="BX71" s="135"/>
      <c r="BY71" s="135"/>
      <c r="BZ71" s="135"/>
      <c r="CA71" s="135"/>
      <c r="CB71" s="135"/>
      <c r="CC71" s="135"/>
      <c r="CD71" s="135"/>
      <c r="CE71" s="135"/>
      <c r="CF71" s="129"/>
      <c r="CG71" s="135"/>
      <c r="CH71" s="135"/>
      <c r="CI71" s="135"/>
      <c r="CJ71" s="135"/>
      <c r="CK71" s="135"/>
      <c r="CL71" s="135"/>
      <c r="CM71" s="135"/>
      <c r="CN71" s="135"/>
      <c r="CO71" s="129"/>
      <c r="CP71" s="135"/>
      <c r="CQ71" s="135"/>
      <c r="CR71" s="135"/>
      <c r="CS71" s="135"/>
      <c r="CT71" s="135"/>
      <c r="CU71" s="135"/>
      <c r="CV71" s="135"/>
      <c r="CW71" s="135"/>
      <c r="CX71" s="129"/>
      <c r="CY71" s="135"/>
      <c r="CZ71" s="135"/>
      <c r="DA71" s="135"/>
      <c r="DB71" s="135"/>
      <c r="DC71" s="135"/>
      <c r="DD71" s="135"/>
      <c r="DE71" s="135"/>
      <c r="DF71" s="135"/>
      <c r="DG71" s="129"/>
      <c r="DH71" s="135"/>
      <c r="DI71" s="135"/>
      <c r="DJ71" s="135"/>
      <c r="DK71" s="135"/>
      <c r="DL71" s="135"/>
      <c r="DM71" s="135"/>
      <c r="DN71" s="135"/>
      <c r="DO71" s="135"/>
      <c r="DP71" s="129"/>
      <c r="DQ71" s="135"/>
      <c r="DR71" s="135"/>
      <c r="DS71" s="135"/>
      <c r="DT71" s="135"/>
      <c r="DU71" s="135"/>
      <c r="DV71" s="135"/>
      <c r="DW71" s="135"/>
      <c r="DX71" s="135"/>
      <c r="DY71" s="129"/>
      <c r="DZ71" s="135"/>
      <c r="EA71" s="135"/>
      <c r="EB71" s="135"/>
      <c r="EC71" s="135"/>
      <c r="ED71" s="135"/>
      <c r="EE71" s="135"/>
      <c r="EF71" s="135"/>
      <c r="EG71" s="135"/>
      <c r="EH71" s="129"/>
      <c r="EI71" s="135"/>
      <c r="EJ71" s="135"/>
      <c r="EK71" s="135"/>
      <c r="EL71" s="135"/>
      <c r="EM71" s="135"/>
      <c r="EN71" s="135"/>
      <c r="EO71" s="135"/>
      <c r="EP71" s="135"/>
      <c r="EQ71" s="129"/>
      <c r="ER71" s="135"/>
      <c r="ES71" s="135"/>
      <c r="ET71" s="135"/>
      <c r="EU71" s="135"/>
      <c r="EV71" s="135"/>
      <c r="EW71" s="135"/>
      <c r="EX71" s="135"/>
      <c r="EY71" s="135"/>
      <c r="EZ71" s="129"/>
      <c r="FA71" s="135"/>
      <c r="FB71" s="135"/>
      <c r="FC71" s="135"/>
      <c r="FD71" s="135"/>
      <c r="FE71" s="135"/>
      <c r="FF71" s="135"/>
      <c r="FG71" s="135"/>
      <c r="FH71" s="135"/>
      <c r="FI71" s="129"/>
      <c r="FJ71" s="135"/>
      <c r="FK71" s="135"/>
      <c r="FL71" s="135"/>
      <c r="FM71" s="135"/>
      <c r="FN71" s="135"/>
      <c r="FO71" s="135"/>
      <c r="FP71" s="135"/>
      <c r="FQ71" s="135"/>
      <c r="FR71" s="135"/>
      <c r="FS71" s="129"/>
      <c r="FT71" s="132"/>
      <c r="FU71" s="132"/>
      <c r="FV71" s="132"/>
      <c r="FW71" s="133"/>
      <c r="FX71" s="132"/>
      <c r="FY71" s="135"/>
      <c r="FZ71" s="135"/>
      <c r="GA71" s="132"/>
      <c r="GB71" s="132"/>
      <c r="GC71" s="132"/>
      <c r="GD71" s="132"/>
      <c r="GE71" s="132"/>
      <c r="GF71" s="129"/>
      <c r="GG71" s="132"/>
      <c r="GH71" s="132"/>
      <c r="GI71" s="132"/>
      <c r="GJ71" s="133"/>
      <c r="GK71" s="132"/>
      <c r="GL71" s="135"/>
      <c r="GM71" s="135"/>
      <c r="GN71" s="132"/>
      <c r="GO71" s="132"/>
      <c r="GP71" s="132"/>
      <c r="GQ71" s="132"/>
      <c r="GR71" s="132"/>
      <c r="GS71" s="129"/>
      <c r="GT71" s="132"/>
      <c r="GU71" s="132"/>
      <c r="GV71" s="132"/>
      <c r="GW71" s="133"/>
      <c r="GX71" s="132"/>
      <c r="GY71" s="135"/>
      <c r="GZ71" s="135"/>
      <c r="HA71" s="132"/>
      <c r="HB71" s="132"/>
      <c r="HC71" s="132"/>
      <c r="HD71" s="132"/>
    </row>
    <row r="72" spans="1:212" ht="17.25" customHeight="1" x14ac:dyDescent="0.2">
      <c r="A72" s="336"/>
      <c r="B72" s="396"/>
      <c r="C72" s="400"/>
      <c r="D72" s="400"/>
      <c r="E72" s="396"/>
      <c r="F72" s="396"/>
      <c r="G72" s="396"/>
      <c r="H72" s="397"/>
      <c r="I72" s="396"/>
      <c r="J72" s="398"/>
      <c r="K72" s="324"/>
      <c r="L72" s="399"/>
      <c r="M72" s="328"/>
      <c r="N72" s="329"/>
      <c r="O72" s="329"/>
      <c r="P72" s="392"/>
      <c r="Q72" s="393"/>
      <c r="R72" s="202"/>
      <c r="S72" s="207"/>
      <c r="T72" s="202" t="str">
        <f t="shared" si="1"/>
        <v>Tipo Control</v>
      </c>
      <c r="U72" s="203" t="s">
        <v>158</v>
      </c>
      <c r="V72" s="204">
        <f>+IF(U72='[5]Tabla Valoración controles'!$D$4,'[5]Tabla Valoración controles'!$F$4,IF('[5]208-PLA-Ft-78 Mapa Gestión'!U72='[5]Tabla Valoración controles'!$D$5,'[5]Tabla Valoración controles'!$F$5,IF(U72=[5]FORMULAS!$A$10,0,'[5]Tabla Valoración controles'!$F$6)))</f>
        <v>0</v>
      </c>
      <c r="W72" s="203"/>
      <c r="X72" s="205">
        <f>+IF(W72='[5]Tabla Valoración controles'!$D$7,'[5]Tabla Valoración controles'!$F$7,IF(U72=[5]FORMULAS!$A$10,0,'[5]Tabla Valoración controles'!$F$8))</f>
        <v>0</v>
      </c>
      <c r="Y72" s="203"/>
      <c r="Z72" s="204">
        <f>+IF(Y72='[5]Tabla Valoración controles'!$D$9,'[5]Tabla Valoración controles'!$F$9,IF(U72=[5]FORMULAS!$A$10,0,'[5]Tabla Valoración controles'!$F$10))</f>
        <v>0</v>
      </c>
      <c r="AA72" s="203"/>
      <c r="AB72" s="204">
        <f>+IF(AA72='[5]Tabla Valoración controles'!$D$9,'[5]Tabla Valoración controles'!$F$9,IF(W72=[5]FORMULAS!$A$10,0,'[5]Tabla Valoración controles'!$F$10))</f>
        <v>0</v>
      </c>
      <c r="AC72" s="203"/>
      <c r="AD72" s="204">
        <f>+IF(AC72='[5]Tabla Valoración controles'!$D$13,'[5]Tabla Valoración controles'!$F$13,'[5]Tabla Valoración controles'!$F$14)</f>
        <v>0</v>
      </c>
      <c r="AE72" s="100">
        <f t="shared" si="0"/>
        <v>0</v>
      </c>
      <c r="AF72" s="100">
        <f>+AF71*AE72</f>
        <v>0</v>
      </c>
      <c r="AG72" s="100">
        <f t="shared" ref="AG72:AG74" si="27">+AG71-AF72</f>
        <v>0</v>
      </c>
      <c r="AH72" s="203"/>
      <c r="AI72" s="198">
        <f>+IF(AH72=[5]CONTROLES!$C$50,[5]CONTROLES!$D$50,[5]CONTROLES!$D$51)</f>
        <v>0</v>
      </c>
      <c r="AJ72" s="198"/>
      <c r="AK72" s="198">
        <f>+IF(AJ72=[5]CONTROLES!$C$52,[5]CONTROLES!$D$52,[5]CONTROLES!$D$53)</f>
        <v>0</v>
      </c>
      <c r="AL72" s="198"/>
      <c r="AM72" s="198">
        <f>+IF(AL72=[5]CONTROLES!$C$54,[5]CONTROLES!$D$54,[5]CONTROLES!$D$55)</f>
        <v>0</v>
      </c>
      <c r="AN72" s="198"/>
      <c r="AO72" s="198">
        <f>+IF(AN72=[5]CONTROLES!$C$56,[5]CONTROLES!$D$56,IF(AN72=[5]CONTROLES!$C$57,[5]CONTROLES!$D$57,[5]CONTROLES!$D$58))</f>
        <v>0</v>
      </c>
      <c r="AP72" s="198"/>
      <c r="AQ72" s="198">
        <f>+IF(AP72=[5]CONTROLES!$C$59,[5]CONTROLES!$D$59,[5]CONTROLES!$D$60)</f>
        <v>0</v>
      </c>
      <c r="AR72" s="198"/>
      <c r="AS72" s="198">
        <f>+IF(AR72=[5]CONTROLES!$C$61,[5]CONTROLES!$D$61,[5]CONTROLES!$D$62)</f>
        <v>0</v>
      </c>
      <c r="AT72" s="198"/>
      <c r="AU72" s="198">
        <f>+IF(AT72=[5]CONTROLES!$C$63,[5]CONTROLES!$D$63,IF(AT72=[5]CONTROLES!$C$64,[5]CONTROLES!$D$64,[5]CONTROLES!$D$65))</f>
        <v>0</v>
      </c>
      <c r="AV72" s="198">
        <f t="shared" si="25"/>
        <v>0</v>
      </c>
      <c r="AW72" s="198" t="str">
        <f t="shared" si="26"/>
        <v>Débil</v>
      </c>
      <c r="AX72" s="303"/>
      <c r="AY72" s="303"/>
      <c r="AZ72" s="303"/>
      <c r="BA72" s="303"/>
      <c r="BB72" s="301"/>
      <c r="BC72" s="314"/>
      <c r="BD72" s="307"/>
      <c r="BE72" s="135"/>
      <c r="BF72" s="135"/>
      <c r="BG72" s="217"/>
      <c r="BH72" s="225"/>
      <c r="BI72" s="225"/>
      <c r="BJ72" s="135"/>
      <c r="BK72" s="135"/>
      <c r="BL72" s="135"/>
      <c r="BM72" s="307"/>
      <c r="BN72" s="129"/>
      <c r="BO72" s="135"/>
      <c r="BP72" s="135"/>
      <c r="BQ72" s="135"/>
      <c r="BR72" s="135"/>
      <c r="BS72" s="135"/>
      <c r="BT72" s="135"/>
      <c r="BU72" s="135"/>
      <c r="BV72" s="135"/>
      <c r="BW72" s="129"/>
      <c r="BX72" s="135"/>
      <c r="BY72" s="135"/>
      <c r="BZ72" s="135"/>
      <c r="CA72" s="135"/>
      <c r="CB72" s="135"/>
      <c r="CC72" s="135"/>
      <c r="CD72" s="135"/>
      <c r="CE72" s="135"/>
      <c r="CF72" s="129"/>
      <c r="CG72" s="135"/>
      <c r="CH72" s="135"/>
      <c r="CI72" s="135"/>
      <c r="CJ72" s="135"/>
      <c r="CK72" s="135"/>
      <c r="CL72" s="135"/>
      <c r="CM72" s="135"/>
      <c r="CN72" s="135"/>
      <c r="CO72" s="129"/>
      <c r="CP72" s="135"/>
      <c r="CQ72" s="135"/>
      <c r="CR72" s="135"/>
      <c r="CS72" s="135"/>
      <c r="CT72" s="135"/>
      <c r="CU72" s="135"/>
      <c r="CV72" s="135"/>
      <c r="CW72" s="135"/>
      <c r="CX72" s="129"/>
      <c r="CY72" s="135"/>
      <c r="CZ72" s="135"/>
      <c r="DA72" s="135"/>
      <c r="DB72" s="135"/>
      <c r="DC72" s="135"/>
      <c r="DD72" s="135"/>
      <c r="DE72" s="135"/>
      <c r="DF72" s="135"/>
      <c r="DG72" s="129"/>
      <c r="DH72" s="135"/>
      <c r="DI72" s="135"/>
      <c r="DJ72" s="135"/>
      <c r="DK72" s="135"/>
      <c r="DL72" s="135"/>
      <c r="DM72" s="135"/>
      <c r="DN72" s="135"/>
      <c r="DO72" s="135"/>
      <c r="DP72" s="129"/>
      <c r="DQ72" s="135"/>
      <c r="DR72" s="135"/>
      <c r="DS72" s="135"/>
      <c r="DT72" s="135"/>
      <c r="DU72" s="135"/>
      <c r="DV72" s="135"/>
      <c r="DW72" s="135"/>
      <c r="DX72" s="135"/>
      <c r="DY72" s="129"/>
      <c r="DZ72" s="135"/>
      <c r="EA72" s="135"/>
      <c r="EB72" s="135"/>
      <c r="EC72" s="135"/>
      <c r="ED72" s="135"/>
      <c r="EE72" s="135"/>
      <c r="EF72" s="135"/>
      <c r="EG72" s="135"/>
      <c r="EH72" s="129"/>
      <c r="EI72" s="135"/>
      <c r="EJ72" s="135"/>
      <c r="EK72" s="135"/>
      <c r="EL72" s="135"/>
      <c r="EM72" s="135"/>
      <c r="EN72" s="135"/>
      <c r="EO72" s="135"/>
      <c r="EP72" s="135"/>
      <c r="EQ72" s="129"/>
      <c r="ER72" s="135"/>
      <c r="ES72" s="135"/>
      <c r="ET72" s="135"/>
      <c r="EU72" s="135"/>
      <c r="EV72" s="135"/>
      <c r="EW72" s="135"/>
      <c r="EX72" s="135"/>
      <c r="EY72" s="135"/>
      <c r="EZ72" s="129"/>
      <c r="FA72" s="135"/>
      <c r="FB72" s="135"/>
      <c r="FC72" s="135"/>
      <c r="FD72" s="135"/>
      <c r="FE72" s="135"/>
      <c r="FF72" s="135"/>
      <c r="FG72" s="135"/>
      <c r="FH72" s="135"/>
      <c r="FI72" s="129"/>
      <c r="FJ72" s="135"/>
      <c r="FK72" s="135"/>
      <c r="FL72" s="135"/>
      <c r="FM72" s="135"/>
      <c r="FN72" s="135"/>
      <c r="FO72" s="135"/>
      <c r="FP72" s="135"/>
      <c r="FQ72" s="135"/>
      <c r="FR72" s="135"/>
      <c r="FS72" s="129"/>
      <c r="FT72" s="132"/>
      <c r="FU72" s="132"/>
      <c r="FV72" s="132"/>
      <c r="FW72" s="133"/>
      <c r="FX72" s="132"/>
      <c r="FY72" s="135"/>
      <c r="FZ72" s="135"/>
      <c r="GA72" s="132"/>
      <c r="GB72" s="132"/>
      <c r="GC72" s="132"/>
      <c r="GD72" s="132"/>
      <c r="GE72" s="132"/>
      <c r="GF72" s="129"/>
      <c r="GG72" s="132"/>
      <c r="GH72" s="132"/>
      <c r="GI72" s="132"/>
      <c r="GJ72" s="133"/>
      <c r="GK72" s="132"/>
      <c r="GL72" s="135"/>
      <c r="GM72" s="135"/>
      <c r="GN72" s="132"/>
      <c r="GO72" s="132"/>
      <c r="GP72" s="132"/>
      <c r="GQ72" s="132"/>
      <c r="GR72" s="132"/>
      <c r="GS72" s="129"/>
      <c r="GT72" s="132"/>
      <c r="GU72" s="132"/>
      <c r="GV72" s="132"/>
      <c r="GW72" s="133"/>
      <c r="GX72" s="132"/>
      <c r="GY72" s="135"/>
      <c r="GZ72" s="135"/>
      <c r="HA72" s="132"/>
      <c r="HB72" s="132"/>
      <c r="HC72" s="132"/>
      <c r="HD72" s="132"/>
    </row>
    <row r="73" spans="1:212" ht="17.25" customHeight="1" x14ac:dyDescent="0.2">
      <c r="A73" s="336"/>
      <c r="B73" s="396"/>
      <c r="C73" s="400"/>
      <c r="D73" s="400"/>
      <c r="E73" s="396"/>
      <c r="F73" s="396"/>
      <c r="G73" s="396"/>
      <c r="H73" s="397"/>
      <c r="I73" s="396"/>
      <c r="J73" s="398"/>
      <c r="K73" s="324"/>
      <c r="L73" s="399"/>
      <c r="M73" s="328"/>
      <c r="N73" s="329"/>
      <c r="O73" s="329"/>
      <c r="P73" s="392"/>
      <c r="Q73" s="393"/>
      <c r="R73" s="202"/>
      <c r="S73" s="198"/>
      <c r="T73" s="202" t="str">
        <f t="shared" si="1"/>
        <v>Tipo Control</v>
      </c>
      <c r="U73" s="203" t="s">
        <v>158</v>
      </c>
      <c r="V73" s="204">
        <f>+IF(U73='[5]Tabla Valoración controles'!$D$4,'[5]Tabla Valoración controles'!$F$4,IF('[5]208-PLA-Ft-78 Mapa Gestión'!U73='[5]Tabla Valoración controles'!$D$5,'[5]Tabla Valoración controles'!$F$5,IF(U73=[5]FORMULAS!$A$10,0,'[5]Tabla Valoración controles'!$F$6)))</f>
        <v>0</v>
      </c>
      <c r="W73" s="203"/>
      <c r="X73" s="205">
        <f>+IF(W73='[5]Tabla Valoración controles'!$D$7,'[5]Tabla Valoración controles'!$F$7,IF(U73=[5]FORMULAS!$A$10,0,'[5]Tabla Valoración controles'!$F$8))</f>
        <v>0</v>
      </c>
      <c r="Y73" s="203"/>
      <c r="Z73" s="204">
        <f>+IF(Y73='[5]Tabla Valoración controles'!$D$9,'[5]Tabla Valoración controles'!$F$9,IF(U73=[5]FORMULAS!$A$10,0,'[5]Tabla Valoración controles'!$F$10))</f>
        <v>0</v>
      </c>
      <c r="AA73" s="203"/>
      <c r="AB73" s="204">
        <f>+IF(AA73='[5]Tabla Valoración controles'!$D$9,'[5]Tabla Valoración controles'!$F$9,IF(W73=[5]FORMULAS!$A$10,0,'[5]Tabla Valoración controles'!$F$10))</f>
        <v>0</v>
      </c>
      <c r="AC73" s="203"/>
      <c r="AD73" s="204">
        <f>+IF(AC73='[5]Tabla Valoración controles'!$D$13,'[5]Tabla Valoración controles'!$F$13,'[5]Tabla Valoración controles'!$F$14)</f>
        <v>0</v>
      </c>
      <c r="AE73" s="100">
        <f t="shared" si="0"/>
        <v>0</v>
      </c>
      <c r="AF73" s="100">
        <f>+AF72*AE73</f>
        <v>0</v>
      </c>
      <c r="AG73" s="100">
        <f t="shared" si="27"/>
        <v>0</v>
      </c>
      <c r="AH73" s="203"/>
      <c r="AI73" s="198">
        <f>+IF(AH73=[5]CONTROLES!$C$50,[5]CONTROLES!$D$50,[5]CONTROLES!$D$51)</f>
        <v>0</v>
      </c>
      <c r="AJ73" s="198"/>
      <c r="AK73" s="198">
        <f>+IF(AJ73=[5]CONTROLES!$C$52,[5]CONTROLES!$D$52,[5]CONTROLES!$D$53)</f>
        <v>0</v>
      </c>
      <c r="AL73" s="198"/>
      <c r="AM73" s="198">
        <f>+IF(AL73=[5]CONTROLES!$C$54,[5]CONTROLES!$D$54,[5]CONTROLES!$D$55)</f>
        <v>0</v>
      </c>
      <c r="AN73" s="198"/>
      <c r="AO73" s="198">
        <f>+IF(AN73=[5]CONTROLES!$C$56,[5]CONTROLES!$D$56,IF(AN73=[5]CONTROLES!$C$57,[5]CONTROLES!$D$57,[5]CONTROLES!$D$58))</f>
        <v>0</v>
      </c>
      <c r="AP73" s="198"/>
      <c r="AQ73" s="198">
        <f>+IF(AP73=[5]CONTROLES!$C$59,[5]CONTROLES!$D$59,[5]CONTROLES!$D$60)</f>
        <v>0</v>
      </c>
      <c r="AR73" s="198"/>
      <c r="AS73" s="198">
        <f>+IF(AR73=[5]CONTROLES!$C$61,[5]CONTROLES!$D$61,[5]CONTROLES!$D$62)</f>
        <v>0</v>
      </c>
      <c r="AT73" s="198"/>
      <c r="AU73" s="198">
        <f>+IF(AT73=[5]CONTROLES!$C$63,[5]CONTROLES!$D$63,IF(AT73=[5]CONTROLES!$C$64,[5]CONTROLES!$D$64,[5]CONTROLES!$D$65))</f>
        <v>0</v>
      </c>
      <c r="AV73" s="198">
        <f t="shared" si="25"/>
        <v>0</v>
      </c>
      <c r="AW73" s="198" t="str">
        <f t="shared" si="26"/>
        <v>Débil</v>
      </c>
      <c r="AX73" s="303"/>
      <c r="AY73" s="303"/>
      <c r="AZ73" s="303"/>
      <c r="BA73" s="303"/>
      <c r="BB73" s="301"/>
      <c r="BC73" s="314"/>
      <c r="BD73" s="307"/>
      <c r="BE73" s="135"/>
      <c r="BF73" s="135"/>
      <c r="BG73" s="217"/>
      <c r="BH73" s="225"/>
      <c r="BI73" s="225"/>
      <c r="BJ73" s="135"/>
      <c r="BK73" s="135"/>
      <c r="BL73" s="135"/>
      <c r="BM73" s="307"/>
      <c r="BN73" s="129"/>
      <c r="BO73" s="135"/>
      <c r="BP73" s="135"/>
      <c r="BQ73" s="135"/>
      <c r="BR73" s="135"/>
      <c r="BS73" s="135"/>
      <c r="BT73" s="135"/>
      <c r="BU73" s="135"/>
      <c r="BV73" s="135"/>
      <c r="BW73" s="129"/>
      <c r="BX73" s="135"/>
      <c r="BY73" s="135"/>
      <c r="BZ73" s="135"/>
      <c r="CA73" s="135"/>
      <c r="CB73" s="135"/>
      <c r="CC73" s="135"/>
      <c r="CD73" s="135"/>
      <c r="CE73" s="135"/>
      <c r="CF73" s="129"/>
      <c r="CG73" s="135"/>
      <c r="CH73" s="135"/>
      <c r="CI73" s="135"/>
      <c r="CJ73" s="135"/>
      <c r="CK73" s="135"/>
      <c r="CL73" s="135"/>
      <c r="CM73" s="135"/>
      <c r="CN73" s="135"/>
      <c r="CO73" s="129"/>
      <c r="CP73" s="135"/>
      <c r="CQ73" s="135"/>
      <c r="CR73" s="135"/>
      <c r="CS73" s="135"/>
      <c r="CT73" s="135"/>
      <c r="CU73" s="135"/>
      <c r="CV73" s="135"/>
      <c r="CW73" s="135"/>
      <c r="CX73" s="129"/>
      <c r="CY73" s="135"/>
      <c r="CZ73" s="135"/>
      <c r="DA73" s="135"/>
      <c r="DB73" s="135"/>
      <c r="DC73" s="135"/>
      <c r="DD73" s="135"/>
      <c r="DE73" s="135"/>
      <c r="DF73" s="135"/>
      <c r="DG73" s="129"/>
      <c r="DH73" s="135"/>
      <c r="DI73" s="135"/>
      <c r="DJ73" s="135"/>
      <c r="DK73" s="135"/>
      <c r="DL73" s="135"/>
      <c r="DM73" s="135"/>
      <c r="DN73" s="135"/>
      <c r="DO73" s="135"/>
      <c r="DP73" s="129"/>
      <c r="DQ73" s="135"/>
      <c r="DR73" s="135"/>
      <c r="DS73" s="135"/>
      <c r="DT73" s="135"/>
      <c r="DU73" s="135"/>
      <c r="DV73" s="135"/>
      <c r="DW73" s="135"/>
      <c r="DX73" s="135"/>
      <c r="DY73" s="129"/>
      <c r="DZ73" s="135"/>
      <c r="EA73" s="135"/>
      <c r="EB73" s="135"/>
      <c r="EC73" s="135"/>
      <c r="ED73" s="135"/>
      <c r="EE73" s="135"/>
      <c r="EF73" s="135"/>
      <c r="EG73" s="135"/>
      <c r="EH73" s="129"/>
      <c r="EI73" s="135"/>
      <c r="EJ73" s="135"/>
      <c r="EK73" s="135"/>
      <c r="EL73" s="135"/>
      <c r="EM73" s="135"/>
      <c r="EN73" s="135"/>
      <c r="EO73" s="135"/>
      <c r="EP73" s="135"/>
      <c r="EQ73" s="129"/>
      <c r="ER73" s="135"/>
      <c r="ES73" s="135"/>
      <c r="ET73" s="135"/>
      <c r="EU73" s="135"/>
      <c r="EV73" s="135"/>
      <c r="EW73" s="135"/>
      <c r="EX73" s="135"/>
      <c r="EY73" s="135"/>
      <c r="EZ73" s="129"/>
      <c r="FA73" s="135"/>
      <c r="FB73" s="135"/>
      <c r="FC73" s="135"/>
      <c r="FD73" s="135"/>
      <c r="FE73" s="135"/>
      <c r="FF73" s="135"/>
      <c r="FG73" s="135"/>
      <c r="FH73" s="135"/>
      <c r="FI73" s="129"/>
      <c r="FJ73" s="135"/>
      <c r="FK73" s="135"/>
      <c r="FL73" s="135"/>
      <c r="FM73" s="135"/>
      <c r="FN73" s="135"/>
      <c r="FO73" s="135"/>
      <c r="FP73" s="135"/>
      <c r="FQ73" s="135"/>
      <c r="FR73" s="135"/>
      <c r="FS73" s="129"/>
      <c r="FT73" s="132"/>
      <c r="FU73" s="132"/>
      <c r="FV73" s="132"/>
      <c r="FW73" s="133"/>
      <c r="FX73" s="132"/>
      <c r="FY73" s="135"/>
      <c r="FZ73" s="135"/>
      <c r="GA73" s="132"/>
      <c r="GB73" s="132"/>
      <c r="GC73" s="132"/>
      <c r="GD73" s="132"/>
      <c r="GE73" s="132"/>
      <c r="GF73" s="129"/>
      <c r="GG73" s="132"/>
      <c r="GH73" s="132"/>
      <c r="GI73" s="132"/>
      <c r="GJ73" s="133"/>
      <c r="GK73" s="132"/>
      <c r="GL73" s="135"/>
      <c r="GM73" s="135"/>
      <c r="GN73" s="132"/>
      <c r="GO73" s="132"/>
      <c r="GP73" s="132"/>
      <c r="GQ73" s="132"/>
      <c r="GR73" s="132"/>
      <c r="GS73" s="129"/>
      <c r="GT73" s="132"/>
      <c r="GU73" s="132"/>
      <c r="GV73" s="132"/>
      <c r="GW73" s="133"/>
      <c r="GX73" s="132"/>
      <c r="GY73" s="135"/>
      <c r="GZ73" s="135"/>
      <c r="HA73" s="132"/>
      <c r="HB73" s="132"/>
      <c r="HC73" s="132"/>
      <c r="HD73" s="132"/>
    </row>
    <row r="74" spans="1:212" ht="17.25" customHeight="1" x14ac:dyDescent="0.2">
      <c r="A74" s="336"/>
      <c r="B74" s="396"/>
      <c r="C74" s="400"/>
      <c r="D74" s="400"/>
      <c r="E74" s="396"/>
      <c r="F74" s="396"/>
      <c r="G74" s="396"/>
      <c r="H74" s="397"/>
      <c r="I74" s="396"/>
      <c r="J74" s="398"/>
      <c r="K74" s="324"/>
      <c r="L74" s="399"/>
      <c r="M74" s="328"/>
      <c r="N74" s="329"/>
      <c r="O74" s="329"/>
      <c r="P74" s="392"/>
      <c r="Q74" s="393"/>
      <c r="R74" s="202"/>
      <c r="S74" s="198"/>
      <c r="T74" s="202" t="str">
        <f t="shared" si="1"/>
        <v>Tipo Control</v>
      </c>
      <c r="U74" s="203" t="s">
        <v>158</v>
      </c>
      <c r="V74" s="204">
        <f>+IF(U74='[5]Tabla Valoración controles'!$D$4,'[5]Tabla Valoración controles'!$F$4,IF('[5]208-PLA-Ft-78 Mapa Gestión'!U74='[5]Tabla Valoración controles'!$D$5,'[5]Tabla Valoración controles'!$F$5,IF(U74=[5]FORMULAS!$A$10,0,'[5]Tabla Valoración controles'!$F$6)))</f>
        <v>0</v>
      </c>
      <c r="W74" s="203"/>
      <c r="X74" s="205">
        <f>+IF(W74='[5]Tabla Valoración controles'!$D$7,'[5]Tabla Valoración controles'!$F$7,IF(U74=[5]FORMULAS!$A$10,0,'[5]Tabla Valoración controles'!$F$8))</f>
        <v>0</v>
      </c>
      <c r="Y74" s="203"/>
      <c r="Z74" s="204">
        <f>+IF(Y74='[5]Tabla Valoración controles'!$D$9,'[5]Tabla Valoración controles'!$F$9,IF(U74=[5]FORMULAS!$A$10,0,'[5]Tabla Valoración controles'!$F$10))</f>
        <v>0</v>
      </c>
      <c r="AA74" s="203"/>
      <c r="AB74" s="204">
        <f>+IF(AA74='[5]Tabla Valoración controles'!$D$9,'[5]Tabla Valoración controles'!$F$9,IF(W74=[5]FORMULAS!$A$10,0,'[5]Tabla Valoración controles'!$F$10))</f>
        <v>0</v>
      </c>
      <c r="AC74" s="203"/>
      <c r="AD74" s="204">
        <f>+IF(AC74='[5]Tabla Valoración controles'!$D$13,'[5]Tabla Valoración controles'!$F$13,'[5]Tabla Valoración controles'!$F$14)</f>
        <v>0</v>
      </c>
      <c r="AE74" s="100">
        <f t="shared" ref="AE74:AE137" si="28">+V74+X74+Z74</f>
        <v>0</v>
      </c>
      <c r="AF74" s="100">
        <f t="shared" ref="AF74:AF75" si="29">+AF73*AE74</f>
        <v>0</v>
      </c>
      <c r="AG74" s="100">
        <f t="shared" si="27"/>
        <v>0</v>
      </c>
      <c r="AH74" s="203"/>
      <c r="AI74" s="198">
        <f>+IF(AH74=[5]CONTROLES!$C$50,[5]CONTROLES!$D$50,[5]CONTROLES!$D$51)</f>
        <v>0</v>
      </c>
      <c r="AJ74" s="198"/>
      <c r="AK74" s="198">
        <f>+IF(AJ74=[5]CONTROLES!$C$52,[5]CONTROLES!$D$52,[5]CONTROLES!$D$53)</f>
        <v>0</v>
      </c>
      <c r="AL74" s="198"/>
      <c r="AM74" s="198">
        <f>+IF(AL74=[5]CONTROLES!$C$54,[5]CONTROLES!$D$54,[5]CONTROLES!$D$55)</f>
        <v>0</v>
      </c>
      <c r="AN74" s="198"/>
      <c r="AO74" s="198">
        <f>+IF(AN74=[5]CONTROLES!$C$56,[5]CONTROLES!$D$56,IF(AN74=[5]CONTROLES!$C$57,[5]CONTROLES!$D$57,[5]CONTROLES!$D$58))</f>
        <v>0</v>
      </c>
      <c r="AP74" s="198"/>
      <c r="AQ74" s="198">
        <f>+IF(AP74=[5]CONTROLES!$C$59,[5]CONTROLES!$D$59,[5]CONTROLES!$D$60)</f>
        <v>0</v>
      </c>
      <c r="AR74" s="198"/>
      <c r="AS74" s="198">
        <f>+IF(AR74=[5]CONTROLES!$C$61,[5]CONTROLES!$D$61,[5]CONTROLES!$D$62)</f>
        <v>0</v>
      </c>
      <c r="AT74" s="198"/>
      <c r="AU74" s="198">
        <f>+IF(AT74=[5]CONTROLES!$C$63,[5]CONTROLES!$D$63,IF(AT74=[5]CONTROLES!$C$64,[5]CONTROLES!$D$64,[5]CONTROLES!$D$65))</f>
        <v>0</v>
      </c>
      <c r="AV74" s="198">
        <f t="shared" si="25"/>
        <v>0</v>
      </c>
      <c r="AW74" s="198" t="str">
        <f t="shared" si="26"/>
        <v>Débil</v>
      </c>
      <c r="AX74" s="303"/>
      <c r="AY74" s="303"/>
      <c r="AZ74" s="303"/>
      <c r="BA74" s="303"/>
      <c r="BB74" s="301"/>
      <c r="BC74" s="314"/>
      <c r="BD74" s="307"/>
      <c r="BE74" s="135"/>
      <c r="BF74" s="135"/>
      <c r="BG74" s="217"/>
      <c r="BH74" s="225"/>
      <c r="BI74" s="225"/>
      <c r="BJ74" s="135"/>
      <c r="BK74" s="135"/>
      <c r="BL74" s="135"/>
      <c r="BM74" s="307"/>
      <c r="BN74" s="129"/>
      <c r="BO74" s="135"/>
      <c r="BP74" s="135"/>
      <c r="BQ74" s="135"/>
      <c r="BR74" s="135"/>
      <c r="BS74" s="135"/>
      <c r="BT74" s="135"/>
      <c r="BU74" s="135"/>
      <c r="BV74" s="135"/>
      <c r="BW74" s="129"/>
      <c r="BX74" s="135"/>
      <c r="BY74" s="135"/>
      <c r="BZ74" s="135"/>
      <c r="CA74" s="135"/>
      <c r="CB74" s="135"/>
      <c r="CC74" s="135"/>
      <c r="CD74" s="135"/>
      <c r="CE74" s="135"/>
      <c r="CF74" s="129"/>
      <c r="CG74" s="135"/>
      <c r="CH74" s="135"/>
      <c r="CI74" s="135"/>
      <c r="CJ74" s="135"/>
      <c r="CK74" s="135"/>
      <c r="CL74" s="135"/>
      <c r="CM74" s="135"/>
      <c r="CN74" s="135"/>
      <c r="CO74" s="129"/>
      <c r="CP74" s="135"/>
      <c r="CQ74" s="135"/>
      <c r="CR74" s="135"/>
      <c r="CS74" s="135"/>
      <c r="CT74" s="135"/>
      <c r="CU74" s="135"/>
      <c r="CV74" s="135"/>
      <c r="CW74" s="135"/>
      <c r="CX74" s="129"/>
      <c r="CY74" s="135"/>
      <c r="CZ74" s="135"/>
      <c r="DA74" s="135"/>
      <c r="DB74" s="135"/>
      <c r="DC74" s="135"/>
      <c r="DD74" s="135"/>
      <c r="DE74" s="135"/>
      <c r="DF74" s="135"/>
      <c r="DG74" s="129"/>
      <c r="DH74" s="135"/>
      <c r="DI74" s="135"/>
      <c r="DJ74" s="135"/>
      <c r="DK74" s="135"/>
      <c r="DL74" s="135"/>
      <c r="DM74" s="135"/>
      <c r="DN74" s="135"/>
      <c r="DO74" s="135"/>
      <c r="DP74" s="129"/>
      <c r="DQ74" s="135"/>
      <c r="DR74" s="135"/>
      <c r="DS74" s="135"/>
      <c r="DT74" s="135"/>
      <c r="DU74" s="135"/>
      <c r="DV74" s="135"/>
      <c r="DW74" s="135"/>
      <c r="DX74" s="135"/>
      <c r="DY74" s="129"/>
      <c r="DZ74" s="135"/>
      <c r="EA74" s="135"/>
      <c r="EB74" s="135"/>
      <c r="EC74" s="135"/>
      <c r="ED74" s="135"/>
      <c r="EE74" s="135"/>
      <c r="EF74" s="135"/>
      <c r="EG74" s="135"/>
      <c r="EH74" s="129"/>
      <c r="EI74" s="135"/>
      <c r="EJ74" s="135"/>
      <c r="EK74" s="135"/>
      <c r="EL74" s="135"/>
      <c r="EM74" s="135"/>
      <c r="EN74" s="135"/>
      <c r="EO74" s="135"/>
      <c r="EP74" s="135"/>
      <c r="EQ74" s="129"/>
      <c r="ER74" s="135"/>
      <c r="ES74" s="135"/>
      <c r="ET74" s="135"/>
      <c r="EU74" s="135"/>
      <c r="EV74" s="135"/>
      <c r="EW74" s="135"/>
      <c r="EX74" s="135"/>
      <c r="EY74" s="135"/>
      <c r="EZ74" s="129"/>
      <c r="FA74" s="135"/>
      <c r="FB74" s="135"/>
      <c r="FC74" s="135"/>
      <c r="FD74" s="135"/>
      <c r="FE74" s="135"/>
      <c r="FF74" s="135"/>
      <c r="FG74" s="135"/>
      <c r="FH74" s="135"/>
      <c r="FI74" s="129"/>
      <c r="FJ74" s="135"/>
      <c r="FK74" s="135"/>
      <c r="FL74" s="135"/>
      <c r="FM74" s="135"/>
      <c r="FN74" s="135"/>
      <c r="FO74" s="135"/>
      <c r="FP74" s="135"/>
      <c r="FQ74" s="135"/>
      <c r="FR74" s="135"/>
      <c r="FS74" s="129"/>
      <c r="FT74" s="132"/>
      <c r="FU74" s="132"/>
      <c r="FV74" s="132"/>
      <c r="FW74" s="133"/>
      <c r="FX74" s="132"/>
      <c r="FY74" s="135"/>
      <c r="FZ74" s="135"/>
      <c r="GA74" s="132"/>
      <c r="GB74" s="132"/>
      <c r="GC74" s="132"/>
      <c r="GD74" s="132"/>
      <c r="GE74" s="132"/>
      <c r="GF74" s="129"/>
      <c r="GG74" s="132"/>
      <c r="GH74" s="132"/>
      <c r="GI74" s="132"/>
      <c r="GJ74" s="133"/>
      <c r="GK74" s="132"/>
      <c r="GL74" s="135"/>
      <c r="GM74" s="135"/>
      <c r="GN74" s="132"/>
      <c r="GO74" s="132"/>
      <c r="GP74" s="132"/>
      <c r="GQ74" s="132"/>
      <c r="GR74" s="132"/>
      <c r="GS74" s="129"/>
      <c r="GT74" s="132"/>
      <c r="GU74" s="132"/>
      <c r="GV74" s="132"/>
      <c r="GW74" s="133"/>
      <c r="GX74" s="132"/>
      <c r="GY74" s="135"/>
      <c r="GZ74" s="135"/>
      <c r="HA74" s="132"/>
      <c r="HB74" s="132"/>
      <c r="HC74" s="132"/>
      <c r="HD74" s="132"/>
    </row>
    <row r="75" spans="1:212" ht="17.25" customHeight="1" x14ac:dyDescent="0.2">
      <c r="A75" s="336"/>
      <c r="B75" s="396"/>
      <c r="C75" s="400"/>
      <c r="D75" s="400"/>
      <c r="E75" s="396"/>
      <c r="F75" s="396"/>
      <c r="G75" s="396"/>
      <c r="H75" s="397"/>
      <c r="I75" s="396"/>
      <c r="J75" s="398"/>
      <c r="K75" s="324"/>
      <c r="L75" s="399"/>
      <c r="M75" s="328"/>
      <c r="N75" s="329"/>
      <c r="O75" s="329"/>
      <c r="P75" s="392"/>
      <c r="Q75" s="393"/>
      <c r="R75" s="202"/>
      <c r="S75" s="198"/>
      <c r="T75" s="202" t="str">
        <f t="shared" ref="T75:T138" si="30">+U75</f>
        <v>Tipo Control</v>
      </c>
      <c r="U75" s="203" t="s">
        <v>158</v>
      </c>
      <c r="V75" s="204">
        <f>+IF(U75='[5]Tabla Valoración controles'!$D$4,'[5]Tabla Valoración controles'!$F$4,IF('[5]208-PLA-Ft-78 Mapa Gestión'!U75='[5]Tabla Valoración controles'!$D$5,'[5]Tabla Valoración controles'!$F$5,IF(U75=[5]FORMULAS!$A$10,0,'[5]Tabla Valoración controles'!$F$6)))</f>
        <v>0</v>
      </c>
      <c r="W75" s="203"/>
      <c r="X75" s="205">
        <f>+IF(W75='[5]Tabla Valoración controles'!$D$7,'[5]Tabla Valoración controles'!$F$7,IF(U75=[5]FORMULAS!$A$10,0,'[5]Tabla Valoración controles'!$F$8))</f>
        <v>0</v>
      </c>
      <c r="Y75" s="203"/>
      <c r="Z75" s="204">
        <f>+IF(Y75='[5]Tabla Valoración controles'!$D$9,'[5]Tabla Valoración controles'!$F$9,IF(U75=[5]FORMULAS!$A$10,0,'[5]Tabla Valoración controles'!$F$10))</f>
        <v>0</v>
      </c>
      <c r="AA75" s="203"/>
      <c r="AB75" s="204">
        <f>+IF(AA75='[5]Tabla Valoración controles'!$D$9,'[5]Tabla Valoración controles'!$F$9,IF(W75=[5]FORMULAS!$A$10,0,'[5]Tabla Valoración controles'!$F$10))</f>
        <v>0</v>
      </c>
      <c r="AC75" s="203"/>
      <c r="AD75" s="204">
        <f>+IF(AC75='[5]Tabla Valoración controles'!$D$13,'[5]Tabla Valoración controles'!$F$13,'[5]Tabla Valoración controles'!$F$14)</f>
        <v>0</v>
      </c>
      <c r="AE75" s="100">
        <f t="shared" si="28"/>
        <v>0</v>
      </c>
      <c r="AF75" s="100">
        <f t="shared" si="29"/>
        <v>0</v>
      </c>
      <c r="AG75" s="100">
        <f>+AG74-AF75</f>
        <v>0</v>
      </c>
      <c r="AH75" s="203"/>
      <c r="AI75" s="198">
        <f>+IF(AH75=[5]CONTROLES!$C$50,[5]CONTROLES!$D$50,[5]CONTROLES!$D$51)</f>
        <v>0</v>
      </c>
      <c r="AJ75" s="198"/>
      <c r="AK75" s="198">
        <f>+IF(AJ75=[5]CONTROLES!$C$52,[5]CONTROLES!$D$52,[5]CONTROLES!$D$53)</f>
        <v>0</v>
      </c>
      <c r="AL75" s="198"/>
      <c r="AM75" s="198">
        <f>+IF(AL75=[5]CONTROLES!$C$54,[5]CONTROLES!$D$54,[5]CONTROLES!$D$55)</f>
        <v>0</v>
      </c>
      <c r="AN75" s="198"/>
      <c r="AO75" s="198">
        <f>+IF(AN75=[5]CONTROLES!$C$56,[5]CONTROLES!$D$56,IF(AN75=[5]CONTROLES!$C$57,[5]CONTROLES!$D$57,[5]CONTROLES!$D$58))</f>
        <v>0</v>
      </c>
      <c r="AP75" s="198"/>
      <c r="AQ75" s="198">
        <f>+IF(AP75=[5]CONTROLES!$C$59,[5]CONTROLES!$D$59,[5]CONTROLES!$D$60)</f>
        <v>0</v>
      </c>
      <c r="AR75" s="198"/>
      <c r="AS75" s="198">
        <f>+IF(AR75=[5]CONTROLES!$C$61,[5]CONTROLES!$D$61,[5]CONTROLES!$D$62)</f>
        <v>0</v>
      </c>
      <c r="AT75" s="198"/>
      <c r="AU75" s="198">
        <f>+IF(AT75=[5]CONTROLES!$C$63,[5]CONTROLES!$D$63,IF(AT75=[5]CONTROLES!$C$64,[5]CONTROLES!$D$64,[5]CONTROLES!$D$65))</f>
        <v>0</v>
      </c>
      <c r="AV75" s="198">
        <f t="shared" si="25"/>
        <v>0</v>
      </c>
      <c r="AW75" s="198" t="str">
        <f t="shared" si="26"/>
        <v>Débil</v>
      </c>
      <c r="AX75" s="303"/>
      <c r="AY75" s="303"/>
      <c r="AZ75" s="303"/>
      <c r="BA75" s="303"/>
      <c r="BB75" s="301"/>
      <c r="BC75" s="314"/>
      <c r="BD75" s="307"/>
      <c r="BE75" s="135"/>
      <c r="BF75" s="135"/>
      <c r="BG75" s="217"/>
      <c r="BH75" s="225"/>
      <c r="BI75" s="225"/>
      <c r="BJ75" s="135"/>
      <c r="BK75" s="135"/>
      <c r="BL75" s="135"/>
      <c r="BM75" s="307"/>
      <c r="BN75" s="129"/>
      <c r="BO75" s="135"/>
      <c r="BP75" s="135"/>
      <c r="BQ75" s="135"/>
      <c r="BR75" s="135"/>
      <c r="BS75" s="135"/>
      <c r="BT75" s="135"/>
      <c r="BU75" s="135"/>
      <c r="BV75" s="135"/>
      <c r="BW75" s="129"/>
      <c r="BX75" s="135"/>
      <c r="BY75" s="135"/>
      <c r="BZ75" s="135"/>
      <c r="CA75" s="135"/>
      <c r="CB75" s="135"/>
      <c r="CC75" s="135"/>
      <c r="CD75" s="135"/>
      <c r="CE75" s="135"/>
      <c r="CF75" s="129"/>
      <c r="CG75" s="135"/>
      <c r="CH75" s="135"/>
      <c r="CI75" s="135"/>
      <c r="CJ75" s="135"/>
      <c r="CK75" s="135"/>
      <c r="CL75" s="135"/>
      <c r="CM75" s="135"/>
      <c r="CN75" s="135"/>
      <c r="CO75" s="129"/>
      <c r="CP75" s="135"/>
      <c r="CQ75" s="135"/>
      <c r="CR75" s="135"/>
      <c r="CS75" s="135"/>
      <c r="CT75" s="135"/>
      <c r="CU75" s="135"/>
      <c r="CV75" s="135"/>
      <c r="CW75" s="135"/>
      <c r="CX75" s="129"/>
      <c r="CY75" s="135"/>
      <c r="CZ75" s="135"/>
      <c r="DA75" s="135"/>
      <c r="DB75" s="135"/>
      <c r="DC75" s="135"/>
      <c r="DD75" s="135"/>
      <c r="DE75" s="135"/>
      <c r="DF75" s="135"/>
      <c r="DG75" s="129"/>
      <c r="DH75" s="135"/>
      <c r="DI75" s="135"/>
      <c r="DJ75" s="135"/>
      <c r="DK75" s="135"/>
      <c r="DL75" s="135"/>
      <c r="DM75" s="135"/>
      <c r="DN75" s="135"/>
      <c r="DO75" s="135"/>
      <c r="DP75" s="129"/>
      <c r="DQ75" s="135"/>
      <c r="DR75" s="135"/>
      <c r="DS75" s="135"/>
      <c r="DT75" s="135"/>
      <c r="DU75" s="135"/>
      <c r="DV75" s="135"/>
      <c r="DW75" s="135"/>
      <c r="DX75" s="135"/>
      <c r="DY75" s="129"/>
      <c r="DZ75" s="135"/>
      <c r="EA75" s="135"/>
      <c r="EB75" s="135"/>
      <c r="EC75" s="135"/>
      <c r="ED75" s="135"/>
      <c r="EE75" s="135"/>
      <c r="EF75" s="135"/>
      <c r="EG75" s="135"/>
      <c r="EH75" s="129"/>
      <c r="EI75" s="135"/>
      <c r="EJ75" s="135"/>
      <c r="EK75" s="135"/>
      <c r="EL75" s="135"/>
      <c r="EM75" s="135"/>
      <c r="EN75" s="135"/>
      <c r="EO75" s="135"/>
      <c r="EP75" s="135"/>
      <c r="EQ75" s="129"/>
      <c r="ER75" s="135"/>
      <c r="ES75" s="135"/>
      <c r="ET75" s="135"/>
      <c r="EU75" s="135"/>
      <c r="EV75" s="135"/>
      <c r="EW75" s="135"/>
      <c r="EX75" s="135"/>
      <c r="EY75" s="135"/>
      <c r="EZ75" s="129"/>
      <c r="FA75" s="135"/>
      <c r="FB75" s="135"/>
      <c r="FC75" s="135"/>
      <c r="FD75" s="135"/>
      <c r="FE75" s="135"/>
      <c r="FF75" s="135"/>
      <c r="FG75" s="135"/>
      <c r="FH75" s="135"/>
      <c r="FI75" s="129"/>
      <c r="FJ75" s="135"/>
      <c r="FK75" s="135"/>
      <c r="FL75" s="135"/>
      <c r="FM75" s="135"/>
      <c r="FN75" s="135"/>
      <c r="FO75" s="135"/>
      <c r="FP75" s="135"/>
      <c r="FQ75" s="135"/>
      <c r="FR75" s="135"/>
      <c r="FS75" s="129"/>
      <c r="FT75" s="132"/>
      <c r="FU75" s="132"/>
      <c r="FV75" s="132"/>
      <c r="FW75" s="133"/>
      <c r="FX75" s="132"/>
      <c r="FY75" s="135"/>
      <c r="FZ75" s="135"/>
      <c r="GA75" s="132"/>
      <c r="GB75" s="132"/>
      <c r="GC75" s="132"/>
      <c r="GD75" s="132"/>
      <c r="GE75" s="132"/>
      <c r="GF75" s="129"/>
      <c r="GG75" s="132"/>
      <c r="GH75" s="132"/>
      <c r="GI75" s="132"/>
      <c r="GJ75" s="133"/>
      <c r="GK75" s="132"/>
      <c r="GL75" s="135"/>
      <c r="GM75" s="135"/>
      <c r="GN75" s="132"/>
      <c r="GO75" s="132"/>
      <c r="GP75" s="132"/>
      <c r="GQ75" s="132"/>
      <c r="GR75" s="132"/>
      <c r="GS75" s="129"/>
      <c r="GT75" s="132"/>
      <c r="GU75" s="132"/>
      <c r="GV75" s="132"/>
      <c r="GW75" s="133"/>
      <c r="GX75" s="132"/>
      <c r="GY75" s="135"/>
      <c r="GZ75" s="135"/>
      <c r="HA75" s="132"/>
      <c r="HB75" s="132"/>
      <c r="HC75" s="132"/>
      <c r="HD75" s="132"/>
    </row>
    <row r="76" spans="1:212" ht="165.75" customHeight="1" x14ac:dyDescent="0.2">
      <c r="A76" s="336">
        <v>12</v>
      </c>
      <c r="B76" s="396" t="s">
        <v>173</v>
      </c>
      <c r="C76" s="400" t="str">
        <f>VLOOKUP(B76,[6]FORMULAS!A$30:B$52,2,0)</f>
        <v>Ejecutar las intervenciones de espacio público priorizadas por la Secretaria Distrital del Hábitat en los barrios legalizados ubicados en las UPZ de mejoramiento integral con los recursos asignados, a través de la planificación, formulación, ejecución, liquidación y estabilidad y sostenibilidad de las obras, para contribuir al Programa de Mejoramiento Integral de Barrios.</v>
      </c>
      <c r="D76" s="400" t="str">
        <f>VLOOKUP(B76,[6]FORMULAS!A$30:C$52,3,0)</f>
        <v>Director de Mejoramiento de Barrios</v>
      </c>
      <c r="E76" s="396" t="s">
        <v>112</v>
      </c>
      <c r="F76" s="396" t="s">
        <v>489</v>
      </c>
      <c r="G76" s="396" t="s">
        <v>499</v>
      </c>
      <c r="H76" s="397" t="s">
        <v>500</v>
      </c>
      <c r="I76" s="396" t="s">
        <v>261</v>
      </c>
      <c r="J76" s="398">
        <v>12</v>
      </c>
      <c r="K76" s="324" t="str">
        <f>VLOOKUP(L76,'Tabla probabilidad'!$D$3:$E$8,2,0)</f>
        <v>Baja</v>
      </c>
      <c r="L76" s="399">
        <v>0.4</v>
      </c>
      <c r="M76" s="328" t="s">
        <v>91</v>
      </c>
      <c r="N76" s="329" t="str">
        <f>VLOOKUP(M76,'Tabla Impacto'!$D$3:$F$8,3,0)</f>
        <v>Moderado</v>
      </c>
      <c r="O76" s="329">
        <f>VLOOKUP(M76,'Tabla Impacto'!$D$3:$F$8,2,0)</f>
        <v>0.6</v>
      </c>
      <c r="P76" s="392" t="str">
        <f>CONCATENATE(N76,K76)</f>
        <v>ModeradoBaja</v>
      </c>
      <c r="Q76" s="393" t="str">
        <f>VLOOKUP(P76,[6]FORMULAS!$K$17:$L$42,2,0)</f>
        <v>Moderado</v>
      </c>
      <c r="R76" s="156">
        <v>1</v>
      </c>
      <c r="S76" s="198" t="s">
        <v>501</v>
      </c>
      <c r="T76" s="202" t="str">
        <f t="shared" si="30"/>
        <v>Preventivo</v>
      </c>
      <c r="U76" s="203" t="s">
        <v>13</v>
      </c>
      <c r="V76" s="204">
        <f>+IF(U76='[6]Tabla Valoración controles'!$D$4,'[6]Tabla Valoración controles'!$F$4,IF('[6]208-PLA-Ft-78 Mapa Gestión'!U76='[6]Tabla Valoración controles'!$D$5,'[6]Tabla Valoración controles'!$F$5,IF(U76=[6]FORMULAS!$A$10,0,'[6]Tabla Valoración controles'!$F$6)))</f>
        <v>0.25</v>
      </c>
      <c r="W76" s="203" t="s">
        <v>8</v>
      </c>
      <c r="X76" s="205">
        <f>+IF(W76='[6]Tabla Valoración controles'!$D$7,'[6]Tabla Valoración controles'!$F$7,IF(U76=[6]FORMULAS!$A$10,0,'[6]Tabla Valoración controles'!$F$8))</f>
        <v>0.15</v>
      </c>
      <c r="Y76" s="203" t="s">
        <v>18</v>
      </c>
      <c r="Z76" s="204">
        <f>+IF(Y76='[6]Tabla Valoración controles'!$D$9,'[6]Tabla Valoración controles'!$F$9,'[6]Tabla Valoración controles'!$F$10)</f>
        <v>0</v>
      </c>
      <c r="AA76" s="203" t="s">
        <v>21</v>
      </c>
      <c r="AB76" s="204">
        <f>+IF(AA76='[6]Tabla Valoración controles'!$D$11,'[6]Tabla Valoración controles'!$F$11,'[6]Tabla Valoración controles'!$F$12)</f>
        <v>0</v>
      </c>
      <c r="AC76" s="203" t="s">
        <v>100</v>
      </c>
      <c r="AD76" s="204">
        <f>+IF(AC76='[6]Tabla Valoración controles'!$D$13,'[6]Tabla Valoración controles'!$F$13,'[6]Tabla Valoración controles'!$F$14)</f>
        <v>0</v>
      </c>
      <c r="AE76" s="100">
        <f t="shared" si="28"/>
        <v>0.4</v>
      </c>
      <c r="AF76" s="100" t="e">
        <f>+IF(T76=[6]FORMULAS!$A$8,'[6]208-PLA-Ft-78 Mapa Gestión'!AE76*'[6]208-PLA-Ft-78 Mapa Gestión'!L76:L81,'[6]208-PLA-Ft-78 Mapa Gestión'!AE76*'[6]208-PLA-Ft-78 Mapa Gestión'!O76:O81)</f>
        <v>#N/A</v>
      </c>
      <c r="AG76" s="100">
        <f>+IF(T76=[6]FORMULAS!$A$8,'[6]208-PLA-Ft-78 Mapa Gestión'!L76:L81-'[6]208-PLA-Ft-78 Mapa Gestión'!AF76,0)</f>
        <v>0</v>
      </c>
      <c r="AH76" s="203" t="s">
        <v>351</v>
      </c>
      <c r="AI76" s="198">
        <f>+IF(AH76=[6]CONTROLES!$C$50,[6]CONTROLES!$D$50,[6]CONTROLES!$D$51)</f>
        <v>15</v>
      </c>
      <c r="AJ76" s="198" t="s">
        <v>357</v>
      </c>
      <c r="AK76" s="198">
        <f>+IF(AJ76=[6]CONTROLES!$C$52,[6]CONTROLES!$D$52,[6]CONTROLES!$D$53)</f>
        <v>15</v>
      </c>
      <c r="AL76" s="198" t="s">
        <v>360</v>
      </c>
      <c r="AM76" s="198">
        <f>+IF(AL76=[6]CONTROLES!$C$54,[6]CONTROLES!$D$54,[6]CONTROLES!$D$55)</f>
        <v>15</v>
      </c>
      <c r="AN76" s="198" t="s">
        <v>363</v>
      </c>
      <c r="AO76" s="198">
        <f>+IF(AN76=[6]CONTROLES!$C$56,[6]CONTROLES!$D$56,IF(AN76=[6]CONTROLES!$C$57,[6]CONTROLES!$D$57,[6]CONTROLES!$D$58))</f>
        <v>15</v>
      </c>
      <c r="AP76" s="198" t="s">
        <v>367</v>
      </c>
      <c r="AQ76" s="198">
        <f>+IF(AP76=[6]CONTROLES!$C$59,[6]CONTROLES!$D$59,[6]CONTROLES!$D$60)</f>
        <v>15</v>
      </c>
      <c r="AR76" s="198" t="s">
        <v>370</v>
      </c>
      <c r="AS76" s="198">
        <f>+IF(AR76=[6]CONTROLES!$C$61,[6]CONTROLES!$D$61,[6]CONTROLES!$D$62)</f>
        <v>15</v>
      </c>
      <c r="AT76" s="198" t="s">
        <v>373</v>
      </c>
      <c r="AU76" s="198">
        <f>+IF(AT76=[6]CONTROLES!$C$63,[6]CONTROLES!$D$63,IF(AT76=[6]CONTROLES!$C$64,[6]CONTROLES!$D$64,[6]CONTROLES!$D$65))</f>
        <v>10</v>
      </c>
      <c r="AV76" s="198">
        <f>+AI76+AK76+AM76+AO76+AQ76+AS76+AU76</f>
        <v>100</v>
      </c>
      <c r="AW76" s="198" t="str">
        <f>IF(ISERROR(AV76)=TRUE,"",IF(AND(AV76&lt;=85),"Débil",IF(AND(AV76&gt;=85.01,AV76&lt;=95),"Moderado",IF(AND(AV76&gt;=95.1,AV76&lt;=100),"Fuerte",""))))</f>
        <v>Fuerte</v>
      </c>
      <c r="AX76" s="302">
        <f>+AG81</f>
        <v>0</v>
      </c>
      <c r="AY76" s="302" t="s">
        <v>45</v>
      </c>
      <c r="AZ76" s="302" t="s">
        <v>77</v>
      </c>
      <c r="BA76" s="302">
        <f>+IF(T76=[4]FORMULAS!B75,'[4]208-PLA-Ft-78 Mapa Gestión'!AG81,'[4]208-PLA-Ft-78 Mapa Gestión'!O76:O81)</f>
        <v>0</v>
      </c>
      <c r="BB76" s="301" t="str">
        <f>CONCATENATE(AZ76,AY76)</f>
        <v>MenorMuy Baja</v>
      </c>
      <c r="BC76" s="314" t="str">
        <f>VLOOKUP(BB76,[4]FORMULAS!$K$17:$L$42,2,0)</f>
        <v>Bajo</v>
      </c>
      <c r="BD76" s="307" t="s">
        <v>164</v>
      </c>
      <c r="BE76" s="135" t="s">
        <v>502</v>
      </c>
      <c r="BF76" s="135" t="s">
        <v>503</v>
      </c>
      <c r="BG76" s="135" t="s">
        <v>327</v>
      </c>
      <c r="BH76" s="225">
        <v>45323</v>
      </c>
      <c r="BI76" s="225">
        <v>45656</v>
      </c>
      <c r="BJ76" s="135" t="s">
        <v>504</v>
      </c>
      <c r="BK76" s="135" t="s">
        <v>505</v>
      </c>
      <c r="BL76" s="135" t="s">
        <v>236</v>
      </c>
      <c r="BM76" s="307" t="s">
        <v>506</v>
      </c>
      <c r="BN76" s="129"/>
      <c r="BO76" s="135"/>
      <c r="BP76" s="135"/>
      <c r="BQ76" s="135"/>
      <c r="BR76" s="135"/>
      <c r="BS76" s="135"/>
      <c r="BT76" s="135"/>
      <c r="BU76" s="135"/>
      <c r="BV76" s="135"/>
      <c r="BW76" s="129"/>
      <c r="BX76" s="135"/>
      <c r="BY76" s="135"/>
      <c r="BZ76" s="135"/>
      <c r="CA76" s="135"/>
      <c r="CB76" s="135"/>
      <c r="CC76" s="135"/>
      <c r="CD76" s="135"/>
      <c r="CE76" s="135"/>
      <c r="CF76" s="129"/>
      <c r="CG76" s="135"/>
      <c r="CH76" s="135"/>
      <c r="CI76" s="135"/>
      <c r="CJ76" s="135"/>
      <c r="CK76" s="135"/>
      <c r="CL76" s="135"/>
      <c r="CM76" s="135"/>
      <c r="CN76" s="135"/>
      <c r="CO76" s="129"/>
      <c r="CP76" s="135"/>
      <c r="CQ76" s="135"/>
      <c r="CR76" s="135"/>
      <c r="CS76" s="135"/>
      <c r="CT76" s="135"/>
      <c r="CU76" s="135"/>
      <c r="CV76" s="135"/>
      <c r="CW76" s="135"/>
      <c r="CX76" s="129"/>
      <c r="CY76" s="135"/>
      <c r="CZ76" s="135"/>
      <c r="DA76" s="135"/>
      <c r="DB76" s="135"/>
      <c r="DC76" s="135"/>
      <c r="DD76" s="135"/>
      <c r="DE76" s="135"/>
      <c r="DF76" s="135"/>
      <c r="DG76" s="129"/>
      <c r="DH76" s="135"/>
      <c r="DI76" s="135"/>
      <c r="DJ76" s="135"/>
      <c r="DK76" s="135"/>
      <c r="DL76" s="135"/>
      <c r="DM76" s="135"/>
      <c r="DN76" s="135"/>
      <c r="DO76" s="135"/>
      <c r="DP76" s="129"/>
      <c r="DQ76" s="135"/>
      <c r="DR76" s="135"/>
      <c r="DS76" s="135"/>
      <c r="DT76" s="135"/>
      <c r="DU76" s="135"/>
      <c r="DV76" s="135"/>
      <c r="DW76" s="135"/>
      <c r="DX76" s="135"/>
      <c r="DY76" s="129"/>
      <c r="DZ76" s="135"/>
      <c r="EA76" s="135"/>
      <c r="EB76" s="135"/>
      <c r="EC76" s="135"/>
      <c r="ED76" s="135"/>
      <c r="EE76" s="135"/>
      <c r="EF76" s="135"/>
      <c r="EG76" s="135"/>
      <c r="EH76" s="129"/>
      <c r="EI76" s="135"/>
      <c r="EJ76" s="135"/>
      <c r="EK76" s="135"/>
      <c r="EL76" s="135"/>
      <c r="EM76" s="135"/>
      <c r="EN76" s="135"/>
      <c r="EO76" s="135"/>
      <c r="EP76" s="135"/>
      <c r="EQ76" s="129"/>
      <c r="ER76" s="135"/>
      <c r="ES76" s="135"/>
      <c r="ET76" s="135"/>
      <c r="EU76" s="135"/>
      <c r="EV76" s="135"/>
      <c r="EW76" s="135"/>
      <c r="EX76" s="135"/>
      <c r="EY76" s="135"/>
      <c r="EZ76" s="129"/>
      <c r="FA76" s="135"/>
      <c r="FB76" s="135"/>
      <c r="FC76" s="135"/>
      <c r="FD76" s="135"/>
      <c r="FE76" s="135"/>
      <c r="FF76" s="135"/>
      <c r="FG76" s="135"/>
      <c r="FH76" s="135"/>
      <c r="FI76" s="129"/>
      <c r="FJ76" s="135"/>
      <c r="FK76" s="135"/>
      <c r="FL76" s="135"/>
      <c r="FM76" s="135"/>
      <c r="FN76" s="135"/>
      <c r="FO76" s="135"/>
      <c r="FP76" s="135"/>
      <c r="FQ76" s="135"/>
      <c r="FR76" s="135"/>
      <c r="FS76" s="129"/>
      <c r="FT76" s="132"/>
      <c r="FU76" s="132"/>
      <c r="FV76" s="132"/>
      <c r="FW76" s="133"/>
      <c r="FX76" s="132"/>
      <c r="FY76" s="135"/>
      <c r="FZ76" s="135"/>
      <c r="GA76" s="132"/>
      <c r="GB76" s="132"/>
      <c r="GC76" s="132"/>
      <c r="GD76" s="132"/>
      <c r="GE76" s="132"/>
      <c r="GF76" s="129"/>
      <c r="GG76" s="132"/>
      <c r="GH76" s="132"/>
      <c r="GI76" s="132"/>
      <c r="GJ76" s="133"/>
      <c r="GK76" s="132"/>
      <c r="GL76" s="135"/>
      <c r="GM76" s="135"/>
      <c r="GN76" s="132"/>
      <c r="GO76" s="132"/>
      <c r="GP76" s="132"/>
      <c r="GQ76" s="132"/>
      <c r="GR76" s="132"/>
      <c r="GS76" s="129"/>
      <c r="GT76" s="132"/>
      <c r="GU76" s="132"/>
      <c r="GV76" s="132"/>
      <c r="GW76" s="133"/>
      <c r="GX76" s="132"/>
      <c r="GY76" s="135"/>
      <c r="GZ76" s="135"/>
      <c r="HA76" s="132"/>
      <c r="HB76" s="132"/>
      <c r="HC76" s="132"/>
      <c r="HD76" s="132"/>
    </row>
    <row r="77" spans="1:212" ht="153" customHeight="1" x14ac:dyDescent="0.2">
      <c r="A77" s="336"/>
      <c r="B77" s="396"/>
      <c r="C77" s="400"/>
      <c r="D77" s="400"/>
      <c r="E77" s="396"/>
      <c r="F77" s="396"/>
      <c r="G77" s="396"/>
      <c r="H77" s="397"/>
      <c r="I77" s="396"/>
      <c r="J77" s="398"/>
      <c r="K77" s="324"/>
      <c r="L77" s="399"/>
      <c r="M77" s="328"/>
      <c r="N77" s="329"/>
      <c r="O77" s="329"/>
      <c r="P77" s="392"/>
      <c r="Q77" s="393"/>
      <c r="R77" s="156">
        <v>2</v>
      </c>
      <c r="S77" s="178" t="s">
        <v>507</v>
      </c>
      <c r="T77" s="202" t="str">
        <f t="shared" si="30"/>
        <v>Detectivo</v>
      </c>
      <c r="U77" s="203" t="s">
        <v>14</v>
      </c>
      <c r="V77" s="204">
        <f>+IF(U77='[6]Tabla Valoración controles'!$D$4,'[6]Tabla Valoración controles'!$F$4,IF('[6]208-PLA-Ft-78 Mapa Gestión'!U77='[6]Tabla Valoración controles'!$D$5,'[6]Tabla Valoración controles'!$F$5,IF(U77=[6]FORMULAS!$A$10,0,'[6]Tabla Valoración controles'!$F$6)))</f>
        <v>0.1</v>
      </c>
      <c r="W77" s="203" t="s">
        <v>8</v>
      </c>
      <c r="X77" s="205">
        <f>+IF(W77='[6]Tabla Valoración controles'!$D$7,'[6]Tabla Valoración controles'!$F$7,IF(U77=[6]FORMULAS!$A$10,0,'[6]Tabla Valoración controles'!$F$8))</f>
        <v>0.15</v>
      </c>
      <c r="Y77" s="203" t="s">
        <v>19</v>
      </c>
      <c r="Z77" s="204">
        <f>+IF(Y77='[6]Tabla Valoración controles'!$D$9,'[6]Tabla Valoración controles'!$F$9,'[6]Tabla Valoración controles'!$F$10)</f>
        <v>0</v>
      </c>
      <c r="AA77" s="203" t="s">
        <v>21</v>
      </c>
      <c r="AB77" s="204">
        <f>+IF(AA77='[6]Tabla Valoración controles'!$D$9,'[6]Tabla Valoración controles'!$F$9,IF(W77=[6]FORMULAS!$A$10,0,'[6]Tabla Valoración controles'!$F$10))</f>
        <v>0</v>
      </c>
      <c r="AC77" s="203" t="s">
        <v>100</v>
      </c>
      <c r="AD77" s="204">
        <f>+IF(AC77='[6]Tabla Valoración controles'!$D$13,'[6]Tabla Valoración controles'!$F$13,'[6]Tabla Valoración controles'!$F$14)</f>
        <v>0</v>
      </c>
      <c r="AE77" s="100">
        <f t="shared" si="28"/>
        <v>0.25</v>
      </c>
      <c r="AF77" s="100">
        <f>+AE77*AG76</f>
        <v>0</v>
      </c>
      <c r="AG77" s="100">
        <f>+AG76-AF77</f>
        <v>0</v>
      </c>
      <c r="AH77" s="203" t="s">
        <v>351</v>
      </c>
      <c r="AI77" s="198">
        <f>+IF(AH77=[6]CONTROLES!$C$50,[6]CONTROLES!$D$50,[6]CONTROLES!$D$51)</f>
        <v>15</v>
      </c>
      <c r="AJ77" s="198" t="s">
        <v>357</v>
      </c>
      <c r="AK77" s="198">
        <f>+IF(AJ77=[6]CONTROLES!$C$52,[6]CONTROLES!$D$52,[6]CONTROLES!$D$53)</f>
        <v>15</v>
      </c>
      <c r="AL77" s="198" t="s">
        <v>360</v>
      </c>
      <c r="AM77" s="198">
        <f>+IF(AL77=[6]CONTROLES!$C$54,[6]CONTROLES!$D$54,[6]CONTROLES!$D$55)</f>
        <v>15</v>
      </c>
      <c r="AN77" s="198" t="s">
        <v>363</v>
      </c>
      <c r="AO77" s="198">
        <f>+IF(AN77=[6]CONTROLES!$C$56,[6]CONTROLES!$D$56,IF(AN77=[6]CONTROLES!$C$57,[6]CONTROLES!$D$57,[6]CONTROLES!$D$58))</f>
        <v>15</v>
      </c>
      <c r="AP77" s="198" t="s">
        <v>367</v>
      </c>
      <c r="AQ77" s="198">
        <f>+IF(AP77=[6]CONTROLES!$C$59,[6]CONTROLES!$D$59,[6]CONTROLES!$D$60)</f>
        <v>15</v>
      </c>
      <c r="AR77" s="198" t="s">
        <v>370</v>
      </c>
      <c r="AS77" s="198">
        <f>+IF(AR77=[6]CONTROLES!$C$61,[6]CONTROLES!$D$61,[6]CONTROLES!$D$62)</f>
        <v>15</v>
      </c>
      <c r="AT77" s="198" t="s">
        <v>373</v>
      </c>
      <c r="AU77" s="198">
        <f>+IF(AT77=[6]CONTROLES!$C$63,[6]CONTROLES!$D$63,IF(AT77=[6]CONTROLES!$C$64,[6]CONTROLES!$D$64,[6]CONTROLES!$D$65))</f>
        <v>10</v>
      </c>
      <c r="AV77" s="198">
        <f t="shared" ref="AV77:AV95" si="31">+AI77+AK77+AM77+AO77+AQ77+AS77+AU77</f>
        <v>100</v>
      </c>
      <c r="AW77" s="198" t="str">
        <f t="shared" ref="AW77:AW99" si="32">IF(ISERROR(AV77)=TRUE,"",IF(AND(AV77&lt;=85),"Débil",IF(AND(AV77&gt;=85.01,AV77&lt;=95),"Moderado",IF(AND(AV77&gt;=95.1,AV77&lt;=100),"Fuerte",""))))</f>
        <v>Fuerte</v>
      </c>
      <c r="AX77" s="303"/>
      <c r="AY77" s="303"/>
      <c r="AZ77" s="303"/>
      <c r="BA77" s="303"/>
      <c r="BB77" s="301"/>
      <c r="BC77" s="314"/>
      <c r="BD77" s="307"/>
      <c r="BE77" s="130" t="s">
        <v>508</v>
      </c>
      <c r="BF77" s="135" t="s">
        <v>503</v>
      </c>
      <c r="BG77" s="135" t="s">
        <v>322</v>
      </c>
      <c r="BH77" s="225">
        <v>45323</v>
      </c>
      <c r="BI77" s="225">
        <v>45656</v>
      </c>
      <c r="BJ77" s="135" t="s">
        <v>509</v>
      </c>
      <c r="BK77" s="135" t="s">
        <v>510</v>
      </c>
      <c r="BL77" s="135" t="s">
        <v>236</v>
      </c>
      <c r="BM77" s="307"/>
      <c r="BN77" s="129"/>
      <c r="BO77" s="135"/>
      <c r="BP77" s="135"/>
      <c r="BQ77" s="135"/>
      <c r="BR77" s="135"/>
      <c r="BS77" s="135"/>
      <c r="BT77" s="135"/>
      <c r="BU77" s="135"/>
      <c r="BV77" s="135"/>
      <c r="BW77" s="129"/>
      <c r="BX77" s="135"/>
      <c r="BY77" s="135"/>
      <c r="BZ77" s="135"/>
      <c r="CA77" s="135"/>
      <c r="CB77" s="135"/>
      <c r="CC77" s="135"/>
      <c r="CD77" s="135"/>
      <c r="CE77" s="135"/>
      <c r="CF77" s="129"/>
      <c r="CG77" s="135"/>
      <c r="CH77" s="135"/>
      <c r="CI77" s="135"/>
      <c r="CJ77" s="135"/>
      <c r="CK77" s="135"/>
      <c r="CL77" s="135"/>
      <c r="CM77" s="135"/>
      <c r="CN77" s="135"/>
      <c r="CO77" s="129"/>
      <c r="CP77" s="135"/>
      <c r="CQ77" s="135"/>
      <c r="CR77" s="135"/>
      <c r="CS77" s="135"/>
      <c r="CT77" s="135"/>
      <c r="CU77" s="135"/>
      <c r="CV77" s="135"/>
      <c r="CW77" s="135"/>
      <c r="CX77" s="129"/>
      <c r="CY77" s="135"/>
      <c r="CZ77" s="135"/>
      <c r="DA77" s="135"/>
      <c r="DB77" s="135"/>
      <c r="DC77" s="135"/>
      <c r="DD77" s="135"/>
      <c r="DE77" s="135"/>
      <c r="DF77" s="135"/>
      <c r="DG77" s="129"/>
      <c r="DH77" s="135"/>
      <c r="DI77" s="135"/>
      <c r="DJ77" s="135"/>
      <c r="DK77" s="135"/>
      <c r="DL77" s="135"/>
      <c r="DM77" s="135"/>
      <c r="DN77" s="135"/>
      <c r="DO77" s="135"/>
      <c r="DP77" s="129"/>
      <c r="DQ77" s="135"/>
      <c r="DR77" s="135"/>
      <c r="DS77" s="135"/>
      <c r="DT77" s="135"/>
      <c r="DU77" s="135"/>
      <c r="DV77" s="135"/>
      <c r="DW77" s="135"/>
      <c r="DX77" s="135"/>
      <c r="DY77" s="129"/>
      <c r="DZ77" s="135"/>
      <c r="EA77" s="135"/>
      <c r="EB77" s="135"/>
      <c r="EC77" s="135"/>
      <c r="ED77" s="135"/>
      <c r="EE77" s="135"/>
      <c r="EF77" s="135"/>
      <c r="EG77" s="135"/>
      <c r="EH77" s="129"/>
      <c r="EI77" s="135"/>
      <c r="EJ77" s="135"/>
      <c r="EK77" s="135"/>
      <c r="EL77" s="135"/>
      <c r="EM77" s="135"/>
      <c r="EN77" s="135"/>
      <c r="EO77" s="135"/>
      <c r="EP77" s="135"/>
      <c r="EQ77" s="129"/>
      <c r="ER77" s="135"/>
      <c r="ES77" s="135"/>
      <c r="ET77" s="135"/>
      <c r="EU77" s="135"/>
      <c r="EV77" s="135"/>
      <c r="EW77" s="135"/>
      <c r="EX77" s="135"/>
      <c r="EY77" s="135"/>
      <c r="EZ77" s="129"/>
      <c r="FA77" s="135"/>
      <c r="FB77" s="135"/>
      <c r="FC77" s="135"/>
      <c r="FD77" s="135"/>
      <c r="FE77" s="135"/>
      <c r="FF77" s="135"/>
      <c r="FG77" s="135"/>
      <c r="FH77" s="135"/>
      <c r="FI77" s="129"/>
      <c r="FJ77" s="135"/>
      <c r="FK77" s="135"/>
      <c r="FL77" s="135"/>
      <c r="FM77" s="135"/>
      <c r="FN77" s="135"/>
      <c r="FO77" s="135"/>
      <c r="FP77" s="135"/>
      <c r="FQ77" s="135"/>
      <c r="FR77" s="135"/>
      <c r="FS77" s="129"/>
      <c r="FT77" s="132"/>
      <c r="FU77" s="132"/>
      <c r="FV77" s="132"/>
      <c r="FW77" s="133"/>
      <c r="FX77" s="132"/>
      <c r="FY77" s="135"/>
      <c r="FZ77" s="135"/>
      <c r="GA77" s="132"/>
      <c r="GB77" s="132"/>
      <c r="GC77" s="132"/>
      <c r="GD77" s="132"/>
      <c r="GE77" s="132"/>
      <c r="GF77" s="129"/>
      <c r="GG77" s="132"/>
      <c r="GH77" s="132"/>
      <c r="GI77" s="132"/>
      <c r="GJ77" s="133"/>
      <c r="GK77" s="132"/>
      <c r="GL77" s="135"/>
      <c r="GM77" s="135"/>
      <c r="GN77" s="132"/>
      <c r="GO77" s="132"/>
      <c r="GP77" s="132"/>
      <c r="GQ77" s="132"/>
      <c r="GR77" s="132"/>
      <c r="GS77" s="129"/>
      <c r="GT77" s="132"/>
      <c r="GU77" s="132"/>
      <c r="GV77" s="132"/>
      <c r="GW77" s="133"/>
      <c r="GX77" s="132"/>
      <c r="GY77" s="135"/>
      <c r="GZ77" s="135"/>
      <c r="HA77" s="132"/>
      <c r="HB77" s="132"/>
      <c r="HC77" s="132"/>
      <c r="HD77" s="132"/>
    </row>
    <row r="78" spans="1:212" ht="17.25" customHeight="1" x14ac:dyDescent="0.2">
      <c r="A78" s="336"/>
      <c r="B78" s="396"/>
      <c r="C78" s="400"/>
      <c r="D78" s="400"/>
      <c r="E78" s="396"/>
      <c r="F78" s="396"/>
      <c r="G78" s="396"/>
      <c r="H78" s="397"/>
      <c r="I78" s="396"/>
      <c r="J78" s="398"/>
      <c r="K78" s="324"/>
      <c r="L78" s="399"/>
      <c r="M78" s="328"/>
      <c r="N78" s="329"/>
      <c r="O78" s="329"/>
      <c r="P78" s="392"/>
      <c r="Q78" s="393"/>
      <c r="R78" s="156"/>
      <c r="S78" s="207"/>
      <c r="T78" s="202" t="str">
        <f t="shared" si="30"/>
        <v>Tipo Control</v>
      </c>
      <c r="U78" s="203" t="s">
        <v>158</v>
      </c>
      <c r="V78" s="204">
        <f>+IF(U78='[6]Tabla Valoración controles'!$D$4,'[6]Tabla Valoración controles'!$F$4,IF('[6]208-PLA-Ft-78 Mapa Gestión'!U78='[6]Tabla Valoración controles'!$D$5,'[6]Tabla Valoración controles'!$F$5,IF(U78=[6]FORMULAS!$A$10,0,'[6]Tabla Valoración controles'!$F$6)))</f>
        <v>0</v>
      </c>
      <c r="W78" s="203"/>
      <c r="X78" s="205">
        <f>+IF(W78='[6]Tabla Valoración controles'!$D$7,'[6]Tabla Valoración controles'!$F$7,IF(U78=[6]FORMULAS!$A$10,0,'[6]Tabla Valoración controles'!$F$8))</f>
        <v>0</v>
      </c>
      <c r="Y78" s="203"/>
      <c r="Z78" s="204">
        <f>+IF(Y78='[6]Tabla Valoración controles'!$D$9,'[6]Tabla Valoración controles'!$F$9,IF(U78=[6]FORMULAS!$A$10,0,'[6]Tabla Valoración controles'!$F$10))</f>
        <v>0</v>
      </c>
      <c r="AA78" s="203"/>
      <c r="AB78" s="204">
        <f>+IF(AA78='[6]Tabla Valoración controles'!$D$9,'[6]Tabla Valoración controles'!$F$9,IF(W78=[6]FORMULAS!$A$10,0,'[6]Tabla Valoración controles'!$F$10))</f>
        <v>0</v>
      </c>
      <c r="AC78" s="203"/>
      <c r="AD78" s="204">
        <f>+IF(AC78='[6]Tabla Valoración controles'!$D$13,'[6]Tabla Valoración controles'!$F$13,'[6]Tabla Valoración controles'!$F$14)</f>
        <v>0</v>
      </c>
      <c r="AE78" s="100">
        <f t="shared" si="28"/>
        <v>0</v>
      </c>
      <c r="AF78" s="100">
        <f>+AF77*AE78</f>
        <v>0</v>
      </c>
      <c r="AG78" s="100">
        <f t="shared" ref="AG78:AG80" si="33">+AG77-AF78</f>
        <v>0</v>
      </c>
      <c r="AH78" s="203"/>
      <c r="AI78" s="198">
        <f>+IF(AH78=[6]CONTROLES!$C$50,[6]CONTROLES!$D$50,[6]CONTROLES!$D$51)</f>
        <v>0</v>
      </c>
      <c r="AJ78" s="198"/>
      <c r="AK78" s="198">
        <f>+IF(AJ78=[6]CONTROLES!$C$52,[6]CONTROLES!$D$52,[6]CONTROLES!$D$53)</f>
        <v>0</v>
      </c>
      <c r="AL78" s="198"/>
      <c r="AM78" s="198">
        <f>+IF(AL78=[6]CONTROLES!$C$54,[6]CONTROLES!$D$54,[6]CONTROLES!$D$55)</f>
        <v>0</v>
      </c>
      <c r="AN78" s="198"/>
      <c r="AO78" s="198">
        <f>+IF(AN78=[6]CONTROLES!$C$56,[6]CONTROLES!$D$56,IF(AN78=[6]CONTROLES!$C$57,[6]CONTROLES!$D$57,[6]CONTROLES!$D$58))</f>
        <v>0</v>
      </c>
      <c r="AP78" s="198"/>
      <c r="AQ78" s="198">
        <f>+IF(AP78=[6]CONTROLES!$C$59,[6]CONTROLES!$D$59,[6]CONTROLES!$D$60)</f>
        <v>0</v>
      </c>
      <c r="AR78" s="198"/>
      <c r="AS78" s="198">
        <f>+IF(AR78=[6]CONTROLES!$C$61,[6]CONTROLES!$D$61,[6]CONTROLES!$D$62)</f>
        <v>0</v>
      </c>
      <c r="AT78" s="198"/>
      <c r="AU78" s="198">
        <f>+IF(AT78=[6]CONTROLES!$C$63,[6]CONTROLES!$D$63,IF(AT78=[6]CONTROLES!$C$64,[6]CONTROLES!$D$64,[6]CONTROLES!$D$65))</f>
        <v>0</v>
      </c>
      <c r="AV78" s="198">
        <f t="shared" si="31"/>
        <v>0</v>
      </c>
      <c r="AW78" s="198" t="str">
        <f t="shared" si="32"/>
        <v>Débil</v>
      </c>
      <c r="AX78" s="303"/>
      <c r="AY78" s="303"/>
      <c r="AZ78" s="303"/>
      <c r="BA78" s="303"/>
      <c r="BB78" s="301"/>
      <c r="BC78" s="314"/>
      <c r="BD78" s="307"/>
      <c r="BE78" s="135"/>
      <c r="BF78" s="135"/>
      <c r="BG78" s="135"/>
      <c r="BH78" s="225"/>
      <c r="BI78" s="225"/>
      <c r="BJ78" s="135"/>
      <c r="BK78" s="135"/>
      <c r="BL78" s="135"/>
      <c r="BM78" s="307"/>
      <c r="BN78" s="129"/>
      <c r="BO78" s="135"/>
      <c r="BP78" s="135"/>
      <c r="BQ78" s="135"/>
      <c r="BR78" s="135"/>
      <c r="BS78" s="135"/>
      <c r="BT78" s="135"/>
      <c r="BU78" s="135"/>
      <c r="BV78" s="135"/>
      <c r="BW78" s="129"/>
      <c r="BX78" s="135"/>
      <c r="BY78" s="135"/>
      <c r="BZ78" s="135"/>
      <c r="CA78" s="135"/>
      <c r="CB78" s="135"/>
      <c r="CC78" s="135"/>
      <c r="CD78" s="135"/>
      <c r="CE78" s="135"/>
      <c r="CF78" s="129"/>
      <c r="CG78" s="135"/>
      <c r="CH78" s="135"/>
      <c r="CI78" s="135"/>
      <c r="CJ78" s="135"/>
      <c r="CK78" s="135"/>
      <c r="CL78" s="135"/>
      <c r="CM78" s="135"/>
      <c r="CN78" s="135"/>
      <c r="CO78" s="129"/>
      <c r="CP78" s="135"/>
      <c r="CQ78" s="135"/>
      <c r="CR78" s="135"/>
      <c r="CS78" s="135"/>
      <c r="CT78" s="135"/>
      <c r="CU78" s="135"/>
      <c r="CV78" s="135"/>
      <c r="CW78" s="135"/>
      <c r="CX78" s="129"/>
      <c r="CY78" s="135"/>
      <c r="CZ78" s="135"/>
      <c r="DA78" s="135"/>
      <c r="DB78" s="135"/>
      <c r="DC78" s="135"/>
      <c r="DD78" s="135"/>
      <c r="DE78" s="135"/>
      <c r="DF78" s="135"/>
      <c r="DG78" s="129"/>
      <c r="DH78" s="135"/>
      <c r="DI78" s="135"/>
      <c r="DJ78" s="135"/>
      <c r="DK78" s="135"/>
      <c r="DL78" s="135"/>
      <c r="DM78" s="135"/>
      <c r="DN78" s="135"/>
      <c r="DO78" s="135"/>
      <c r="DP78" s="129"/>
      <c r="DQ78" s="135"/>
      <c r="DR78" s="135"/>
      <c r="DS78" s="135"/>
      <c r="DT78" s="135"/>
      <c r="DU78" s="135"/>
      <c r="DV78" s="135"/>
      <c r="DW78" s="135"/>
      <c r="DX78" s="135"/>
      <c r="DY78" s="129"/>
      <c r="DZ78" s="135"/>
      <c r="EA78" s="135"/>
      <c r="EB78" s="135"/>
      <c r="EC78" s="135"/>
      <c r="ED78" s="135"/>
      <c r="EE78" s="135"/>
      <c r="EF78" s="135"/>
      <c r="EG78" s="135"/>
      <c r="EH78" s="129"/>
      <c r="EI78" s="135"/>
      <c r="EJ78" s="135"/>
      <c r="EK78" s="135"/>
      <c r="EL78" s="135"/>
      <c r="EM78" s="135"/>
      <c r="EN78" s="135"/>
      <c r="EO78" s="135"/>
      <c r="EP78" s="135"/>
      <c r="EQ78" s="129"/>
      <c r="ER78" s="135"/>
      <c r="ES78" s="135"/>
      <c r="ET78" s="135"/>
      <c r="EU78" s="135"/>
      <c r="EV78" s="135"/>
      <c r="EW78" s="135"/>
      <c r="EX78" s="135"/>
      <c r="EY78" s="135"/>
      <c r="EZ78" s="129"/>
      <c r="FA78" s="135"/>
      <c r="FB78" s="135"/>
      <c r="FC78" s="135"/>
      <c r="FD78" s="135"/>
      <c r="FE78" s="135"/>
      <c r="FF78" s="135"/>
      <c r="FG78" s="135"/>
      <c r="FH78" s="135"/>
      <c r="FI78" s="129"/>
      <c r="FJ78" s="135"/>
      <c r="FK78" s="135"/>
      <c r="FL78" s="135"/>
      <c r="FM78" s="135"/>
      <c r="FN78" s="135"/>
      <c r="FO78" s="135"/>
      <c r="FP78" s="135"/>
      <c r="FQ78" s="135"/>
      <c r="FR78" s="135"/>
      <c r="FS78" s="129"/>
      <c r="FT78" s="132"/>
      <c r="FU78" s="132"/>
      <c r="FV78" s="132"/>
      <c r="FW78" s="133"/>
      <c r="FX78" s="132"/>
      <c r="FY78" s="135"/>
      <c r="FZ78" s="135"/>
      <c r="GA78" s="132"/>
      <c r="GB78" s="132"/>
      <c r="GC78" s="132"/>
      <c r="GD78" s="132"/>
      <c r="GE78" s="132"/>
      <c r="GF78" s="129"/>
      <c r="GG78" s="132"/>
      <c r="GH78" s="132"/>
      <c r="GI78" s="132"/>
      <c r="GJ78" s="133"/>
      <c r="GK78" s="132"/>
      <c r="GL78" s="135"/>
      <c r="GM78" s="135"/>
      <c r="GN78" s="132"/>
      <c r="GO78" s="132"/>
      <c r="GP78" s="132"/>
      <c r="GQ78" s="132"/>
      <c r="GR78" s="132"/>
      <c r="GS78" s="129"/>
      <c r="GT78" s="132"/>
      <c r="GU78" s="132"/>
      <c r="GV78" s="132"/>
      <c r="GW78" s="133"/>
      <c r="GX78" s="132"/>
      <c r="GY78" s="135"/>
      <c r="GZ78" s="135"/>
      <c r="HA78" s="132"/>
      <c r="HB78" s="132"/>
      <c r="HC78" s="132"/>
      <c r="HD78" s="132"/>
    </row>
    <row r="79" spans="1:212" ht="17.25" customHeight="1" x14ac:dyDescent="0.2">
      <c r="A79" s="336"/>
      <c r="B79" s="396"/>
      <c r="C79" s="400"/>
      <c r="D79" s="400"/>
      <c r="E79" s="396"/>
      <c r="F79" s="396"/>
      <c r="G79" s="396"/>
      <c r="H79" s="397"/>
      <c r="I79" s="396"/>
      <c r="J79" s="398"/>
      <c r="K79" s="324"/>
      <c r="L79" s="399"/>
      <c r="M79" s="328"/>
      <c r="N79" s="329"/>
      <c r="O79" s="329"/>
      <c r="P79" s="392"/>
      <c r="Q79" s="393"/>
      <c r="R79" s="156"/>
      <c r="S79" s="198"/>
      <c r="T79" s="202" t="str">
        <f t="shared" si="30"/>
        <v>Tipo Control</v>
      </c>
      <c r="U79" s="203" t="s">
        <v>158</v>
      </c>
      <c r="V79" s="204">
        <f>+IF(U79='[6]Tabla Valoración controles'!$D$4,'[6]Tabla Valoración controles'!$F$4,IF('[6]208-PLA-Ft-78 Mapa Gestión'!U79='[6]Tabla Valoración controles'!$D$5,'[6]Tabla Valoración controles'!$F$5,IF(U79=[6]FORMULAS!$A$10,0,'[6]Tabla Valoración controles'!$F$6)))</f>
        <v>0</v>
      </c>
      <c r="W79" s="203"/>
      <c r="X79" s="205">
        <f>+IF(W79='[6]Tabla Valoración controles'!$D$7,'[6]Tabla Valoración controles'!$F$7,IF(U79=[6]FORMULAS!$A$10,0,'[6]Tabla Valoración controles'!$F$8))</f>
        <v>0</v>
      </c>
      <c r="Y79" s="203"/>
      <c r="Z79" s="204">
        <f>+IF(Y79='[6]Tabla Valoración controles'!$D$9,'[6]Tabla Valoración controles'!$F$9,IF(U79=[6]FORMULAS!$A$10,0,'[6]Tabla Valoración controles'!$F$10))</f>
        <v>0</v>
      </c>
      <c r="AA79" s="203"/>
      <c r="AB79" s="204">
        <f>+IF(AA79='[6]Tabla Valoración controles'!$D$9,'[6]Tabla Valoración controles'!$F$9,IF(W79=[6]FORMULAS!$A$10,0,'[6]Tabla Valoración controles'!$F$10))</f>
        <v>0</v>
      </c>
      <c r="AC79" s="203"/>
      <c r="AD79" s="204">
        <f>+IF(AC79='[6]Tabla Valoración controles'!$D$13,'[6]Tabla Valoración controles'!$F$13,'[6]Tabla Valoración controles'!$F$14)</f>
        <v>0</v>
      </c>
      <c r="AE79" s="100">
        <f t="shared" si="28"/>
        <v>0</v>
      </c>
      <c r="AF79" s="100">
        <f>+AF78*AE79</f>
        <v>0</v>
      </c>
      <c r="AG79" s="100">
        <f t="shared" si="33"/>
        <v>0</v>
      </c>
      <c r="AH79" s="203"/>
      <c r="AI79" s="198">
        <f>+IF(AH79=[6]CONTROLES!$C$50,[6]CONTROLES!$D$50,[6]CONTROLES!$D$51)</f>
        <v>0</v>
      </c>
      <c r="AJ79" s="198"/>
      <c r="AK79" s="198">
        <f>+IF(AJ79=[6]CONTROLES!$C$52,[6]CONTROLES!$D$52,[6]CONTROLES!$D$53)</f>
        <v>0</v>
      </c>
      <c r="AL79" s="198"/>
      <c r="AM79" s="198">
        <f>+IF(AL79=[6]CONTROLES!$C$54,[6]CONTROLES!$D$54,[6]CONTROLES!$D$55)</f>
        <v>0</v>
      </c>
      <c r="AN79" s="198"/>
      <c r="AO79" s="198">
        <f>+IF(AN79=[6]CONTROLES!$C$56,[6]CONTROLES!$D$56,IF(AN79=[6]CONTROLES!$C$57,[6]CONTROLES!$D$57,[6]CONTROLES!$D$58))</f>
        <v>0</v>
      </c>
      <c r="AP79" s="198"/>
      <c r="AQ79" s="198">
        <f>+IF(AP79=[6]CONTROLES!$C$59,[6]CONTROLES!$D$59,[6]CONTROLES!$D$60)</f>
        <v>0</v>
      </c>
      <c r="AR79" s="198"/>
      <c r="AS79" s="198">
        <f>+IF(AR79=[6]CONTROLES!$C$61,[6]CONTROLES!$D$61,[6]CONTROLES!$D$62)</f>
        <v>0</v>
      </c>
      <c r="AT79" s="198"/>
      <c r="AU79" s="198">
        <f>+IF(AT79=[6]CONTROLES!$C$63,[6]CONTROLES!$D$63,IF(AT79=[6]CONTROLES!$C$64,[6]CONTROLES!$D$64,[6]CONTROLES!$D$65))</f>
        <v>0</v>
      </c>
      <c r="AV79" s="198">
        <f t="shared" si="31"/>
        <v>0</v>
      </c>
      <c r="AW79" s="198" t="str">
        <f t="shared" si="32"/>
        <v>Débil</v>
      </c>
      <c r="AX79" s="303"/>
      <c r="AY79" s="303"/>
      <c r="AZ79" s="303"/>
      <c r="BA79" s="303"/>
      <c r="BB79" s="301"/>
      <c r="BC79" s="314"/>
      <c r="BD79" s="307"/>
      <c r="BE79" s="135"/>
      <c r="BF79" s="135"/>
      <c r="BG79" s="135"/>
      <c r="BH79" s="225"/>
      <c r="BI79" s="225"/>
      <c r="BJ79" s="135"/>
      <c r="BK79" s="135"/>
      <c r="BL79" s="135"/>
      <c r="BM79" s="307"/>
      <c r="BN79" s="129"/>
      <c r="BO79" s="135"/>
      <c r="BP79" s="135"/>
      <c r="BQ79" s="135"/>
      <c r="BR79" s="135"/>
      <c r="BS79" s="135"/>
      <c r="BT79" s="135"/>
      <c r="BU79" s="135"/>
      <c r="BV79" s="135"/>
      <c r="BW79" s="129"/>
      <c r="BX79" s="135"/>
      <c r="BY79" s="135"/>
      <c r="BZ79" s="135"/>
      <c r="CA79" s="135"/>
      <c r="CB79" s="135"/>
      <c r="CC79" s="135"/>
      <c r="CD79" s="135"/>
      <c r="CE79" s="135"/>
      <c r="CF79" s="129"/>
      <c r="CG79" s="135"/>
      <c r="CH79" s="135"/>
      <c r="CI79" s="135"/>
      <c r="CJ79" s="135"/>
      <c r="CK79" s="135"/>
      <c r="CL79" s="135"/>
      <c r="CM79" s="135"/>
      <c r="CN79" s="135"/>
      <c r="CO79" s="129"/>
      <c r="CP79" s="135"/>
      <c r="CQ79" s="135"/>
      <c r="CR79" s="135"/>
      <c r="CS79" s="135"/>
      <c r="CT79" s="135"/>
      <c r="CU79" s="135"/>
      <c r="CV79" s="135"/>
      <c r="CW79" s="135"/>
      <c r="CX79" s="129"/>
      <c r="CY79" s="135"/>
      <c r="CZ79" s="135"/>
      <c r="DA79" s="135"/>
      <c r="DB79" s="135"/>
      <c r="DC79" s="135"/>
      <c r="DD79" s="135"/>
      <c r="DE79" s="135"/>
      <c r="DF79" s="135"/>
      <c r="DG79" s="129"/>
      <c r="DH79" s="135"/>
      <c r="DI79" s="135"/>
      <c r="DJ79" s="135"/>
      <c r="DK79" s="135"/>
      <c r="DL79" s="135"/>
      <c r="DM79" s="135"/>
      <c r="DN79" s="135"/>
      <c r="DO79" s="135"/>
      <c r="DP79" s="129"/>
      <c r="DQ79" s="135"/>
      <c r="DR79" s="135"/>
      <c r="DS79" s="135"/>
      <c r="DT79" s="135"/>
      <c r="DU79" s="135"/>
      <c r="DV79" s="135"/>
      <c r="DW79" s="135"/>
      <c r="DX79" s="135"/>
      <c r="DY79" s="129"/>
      <c r="DZ79" s="135"/>
      <c r="EA79" s="135"/>
      <c r="EB79" s="135"/>
      <c r="EC79" s="135"/>
      <c r="ED79" s="135"/>
      <c r="EE79" s="135"/>
      <c r="EF79" s="135"/>
      <c r="EG79" s="135"/>
      <c r="EH79" s="129"/>
      <c r="EI79" s="135"/>
      <c r="EJ79" s="135"/>
      <c r="EK79" s="135"/>
      <c r="EL79" s="135"/>
      <c r="EM79" s="135"/>
      <c r="EN79" s="135"/>
      <c r="EO79" s="135"/>
      <c r="EP79" s="135"/>
      <c r="EQ79" s="129"/>
      <c r="ER79" s="135"/>
      <c r="ES79" s="135"/>
      <c r="ET79" s="135"/>
      <c r="EU79" s="135"/>
      <c r="EV79" s="135"/>
      <c r="EW79" s="135"/>
      <c r="EX79" s="135"/>
      <c r="EY79" s="135"/>
      <c r="EZ79" s="129"/>
      <c r="FA79" s="135"/>
      <c r="FB79" s="135"/>
      <c r="FC79" s="135"/>
      <c r="FD79" s="135"/>
      <c r="FE79" s="135"/>
      <c r="FF79" s="135"/>
      <c r="FG79" s="135"/>
      <c r="FH79" s="135"/>
      <c r="FI79" s="129"/>
      <c r="FJ79" s="135"/>
      <c r="FK79" s="135"/>
      <c r="FL79" s="135"/>
      <c r="FM79" s="135"/>
      <c r="FN79" s="135"/>
      <c r="FO79" s="135"/>
      <c r="FP79" s="135"/>
      <c r="FQ79" s="135"/>
      <c r="FR79" s="135"/>
      <c r="FS79" s="129"/>
      <c r="FT79" s="132"/>
      <c r="FU79" s="132"/>
      <c r="FV79" s="132"/>
      <c r="FW79" s="133"/>
      <c r="FX79" s="132"/>
      <c r="FY79" s="135"/>
      <c r="FZ79" s="135"/>
      <c r="GA79" s="132"/>
      <c r="GB79" s="132"/>
      <c r="GC79" s="132"/>
      <c r="GD79" s="132"/>
      <c r="GE79" s="132"/>
      <c r="GF79" s="129"/>
      <c r="GG79" s="132"/>
      <c r="GH79" s="132"/>
      <c r="GI79" s="132"/>
      <c r="GJ79" s="133"/>
      <c r="GK79" s="132"/>
      <c r="GL79" s="135"/>
      <c r="GM79" s="135"/>
      <c r="GN79" s="132"/>
      <c r="GO79" s="132"/>
      <c r="GP79" s="132"/>
      <c r="GQ79" s="132"/>
      <c r="GR79" s="132"/>
      <c r="GS79" s="129"/>
      <c r="GT79" s="132"/>
      <c r="GU79" s="132"/>
      <c r="GV79" s="132"/>
      <c r="GW79" s="133"/>
      <c r="GX79" s="132"/>
      <c r="GY79" s="135"/>
      <c r="GZ79" s="135"/>
      <c r="HA79" s="132"/>
      <c r="HB79" s="132"/>
      <c r="HC79" s="132"/>
      <c r="HD79" s="132"/>
    </row>
    <row r="80" spans="1:212" ht="17.25" customHeight="1" x14ac:dyDescent="0.2">
      <c r="A80" s="336"/>
      <c r="B80" s="396"/>
      <c r="C80" s="400"/>
      <c r="D80" s="400"/>
      <c r="E80" s="396"/>
      <c r="F80" s="396"/>
      <c r="G80" s="396"/>
      <c r="H80" s="397"/>
      <c r="I80" s="396"/>
      <c r="J80" s="398"/>
      <c r="K80" s="324"/>
      <c r="L80" s="399"/>
      <c r="M80" s="328"/>
      <c r="N80" s="329"/>
      <c r="O80" s="329"/>
      <c r="P80" s="392"/>
      <c r="Q80" s="393"/>
      <c r="R80" s="156"/>
      <c r="S80" s="198"/>
      <c r="T80" s="202" t="str">
        <f t="shared" si="30"/>
        <v>Tipo Control</v>
      </c>
      <c r="U80" s="203" t="s">
        <v>158</v>
      </c>
      <c r="V80" s="204">
        <f>+IF(U80='[6]Tabla Valoración controles'!$D$4,'[6]Tabla Valoración controles'!$F$4,IF('[6]208-PLA-Ft-78 Mapa Gestión'!U80='[6]Tabla Valoración controles'!$D$5,'[6]Tabla Valoración controles'!$F$5,IF(U80=[6]FORMULAS!$A$10,0,'[6]Tabla Valoración controles'!$F$6)))</f>
        <v>0</v>
      </c>
      <c r="W80" s="203"/>
      <c r="X80" s="205">
        <f>+IF(W80='[6]Tabla Valoración controles'!$D$7,'[6]Tabla Valoración controles'!$F$7,IF(U80=[6]FORMULAS!$A$10,0,'[6]Tabla Valoración controles'!$F$8))</f>
        <v>0</v>
      </c>
      <c r="Y80" s="203"/>
      <c r="Z80" s="204">
        <f>+IF(Y80='[6]Tabla Valoración controles'!$D$9,'[6]Tabla Valoración controles'!$F$9,IF(U80=[6]FORMULAS!$A$10,0,'[6]Tabla Valoración controles'!$F$10))</f>
        <v>0</v>
      </c>
      <c r="AA80" s="203"/>
      <c r="AB80" s="204">
        <f>+IF(AA80='[6]Tabla Valoración controles'!$D$9,'[6]Tabla Valoración controles'!$F$9,IF(W80=[6]FORMULAS!$A$10,0,'[6]Tabla Valoración controles'!$F$10))</f>
        <v>0</v>
      </c>
      <c r="AC80" s="203"/>
      <c r="AD80" s="204">
        <f>+IF(AC80='[6]Tabla Valoración controles'!$D$13,'[6]Tabla Valoración controles'!$F$13,'[6]Tabla Valoración controles'!$F$14)</f>
        <v>0</v>
      </c>
      <c r="AE80" s="100">
        <f t="shared" si="28"/>
        <v>0</v>
      </c>
      <c r="AF80" s="100">
        <f t="shared" ref="AF80:AF81" si="34">+AF79*AE80</f>
        <v>0</v>
      </c>
      <c r="AG80" s="100">
        <f t="shared" si="33"/>
        <v>0</v>
      </c>
      <c r="AH80" s="203"/>
      <c r="AI80" s="198">
        <f>+IF(AH80=[6]CONTROLES!$C$50,[6]CONTROLES!$D$50,[6]CONTROLES!$D$51)</f>
        <v>0</v>
      </c>
      <c r="AJ80" s="198"/>
      <c r="AK80" s="198">
        <f>+IF(AJ80=[6]CONTROLES!$C$52,[6]CONTROLES!$D$52,[6]CONTROLES!$D$53)</f>
        <v>0</v>
      </c>
      <c r="AL80" s="198"/>
      <c r="AM80" s="198">
        <f>+IF(AL80=[6]CONTROLES!$C$54,[6]CONTROLES!$D$54,[6]CONTROLES!$D$55)</f>
        <v>0</v>
      </c>
      <c r="AN80" s="198"/>
      <c r="AO80" s="198">
        <f>+IF(AN80=[6]CONTROLES!$C$56,[6]CONTROLES!$D$56,IF(AN80=[6]CONTROLES!$C$57,[6]CONTROLES!$D$57,[6]CONTROLES!$D$58))</f>
        <v>0</v>
      </c>
      <c r="AP80" s="198"/>
      <c r="AQ80" s="198">
        <f>+IF(AP80=[6]CONTROLES!$C$59,[6]CONTROLES!$D$59,[6]CONTROLES!$D$60)</f>
        <v>0</v>
      </c>
      <c r="AR80" s="198"/>
      <c r="AS80" s="198">
        <f>+IF(AR80=[6]CONTROLES!$C$61,[6]CONTROLES!$D$61,[6]CONTROLES!$D$62)</f>
        <v>0</v>
      </c>
      <c r="AT80" s="198"/>
      <c r="AU80" s="198">
        <f>+IF(AT80=[6]CONTROLES!$C$63,[6]CONTROLES!$D$63,IF(AT80=[6]CONTROLES!$C$64,[6]CONTROLES!$D$64,[6]CONTROLES!$D$65))</f>
        <v>0</v>
      </c>
      <c r="AV80" s="198">
        <f t="shared" si="31"/>
        <v>0</v>
      </c>
      <c r="AW80" s="198" t="str">
        <f t="shared" si="32"/>
        <v>Débil</v>
      </c>
      <c r="AX80" s="303"/>
      <c r="AY80" s="303"/>
      <c r="AZ80" s="303"/>
      <c r="BA80" s="303"/>
      <c r="BB80" s="301"/>
      <c r="BC80" s="314"/>
      <c r="BD80" s="307"/>
      <c r="BE80" s="135"/>
      <c r="BF80" s="135"/>
      <c r="BG80" s="135"/>
      <c r="BH80" s="225"/>
      <c r="BI80" s="225"/>
      <c r="BJ80" s="135"/>
      <c r="BK80" s="135"/>
      <c r="BL80" s="135"/>
      <c r="BM80" s="307"/>
      <c r="BN80" s="129"/>
      <c r="BO80" s="135"/>
      <c r="BP80" s="135"/>
      <c r="BQ80" s="135"/>
      <c r="BR80" s="135"/>
      <c r="BS80" s="135"/>
      <c r="BT80" s="135"/>
      <c r="BU80" s="135"/>
      <c r="BV80" s="135"/>
      <c r="BW80" s="129"/>
      <c r="BX80" s="135"/>
      <c r="BY80" s="135"/>
      <c r="BZ80" s="135"/>
      <c r="CA80" s="135"/>
      <c r="CB80" s="135"/>
      <c r="CC80" s="135"/>
      <c r="CD80" s="135"/>
      <c r="CE80" s="135"/>
      <c r="CF80" s="129"/>
      <c r="CG80" s="135"/>
      <c r="CH80" s="135"/>
      <c r="CI80" s="135"/>
      <c r="CJ80" s="135"/>
      <c r="CK80" s="135"/>
      <c r="CL80" s="135"/>
      <c r="CM80" s="135"/>
      <c r="CN80" s="135"/>
      <c r="CO80" s="129"/>
      <c r="CP80" s="135"/>
      <c r="CQ80" s="135"/>
      <c r="CR80" s="135"/>
      <c r="CS80" s="135"/>
      <c r="CT80" s="135"/>
      <c r="CU80" s="135"/>
      <c r="CV80" s="135"/>
      <c r="CW80" s="135"/>
      <c r="CX80" s="129"/>
      <c r="CY80" s="135"/>
      <c r="CZ80" s="135"/>
      <c r="DA80" s="135"/>
      <c r="DB80" s="135"/>
      <c r="DC80" s="135"/>
      <c r="DD80" s="135"/>
      <c r="DE80" s="135"/>
      <c r="DF80" s="135"/>
      <c r="DG80" s="129"/>
      <c r="DH80" s="135"/>
      <c r="DI80" s="135"/>
      <c r="DJ80" s="135"/>
      <c r="DK80" s="135"/>
      <c r="DL80" s="135"/>
      <c r="DM80" s="135"/>
      <c r="DN80" s="135"/>
      <c r="DO80" s="135"/>
      <c r="DP80" s="129"/>
      <c r="DQ80" s="135"/>
      <c r="DR80" s="135"/>
      <c r="DS80" s="135"/>
      <c r="DT80" s="135"/>
      <c r="DU80" s="135"/>
      <c r="DV80" s="135"/>
      <c r="DW80" s="135"/>
      <c r="DX80" s="135"/>
      <c r="DY80" s="129"/>
      <c r="DZ80" s="135"/>
      <c r="EA80" s="135"/>
      <c r="EB80" s="135"/>
      <c r="EC80" s="135"/>
      <c r="ED80" s="135"/>
      <c r="EE80" s="135"/>
      <c r="EF80" s="135"/>
      <c r="EG80" s="135"/>
      <c r="EH80" s="129"/>
      <c r="EI80" s="135"/>
      <c r="EJ80" s="135"/>
      <c r="EK80" s="135"/>
      <c r="EL80" s="135"/>
      <c r="EM80" s="135"/>
      <c r="EN80" s="135"/>
      <c r="EO80" s="135"/>
      <c r="EP80" s="135"/>
      <c r="EQ80" s="129"/>
      <c r="ER80" s="135"/>
      <c r="ES80" s="135"/>
      <c r="ET80" s="135"/>
      <c r="EU80" s="135"/>
      <c r="EV80" s="135"/>
      <c r="EW80" s="135"/>
      <c r="EX80" s="135"/>
      <c r="EY80" s="135"/>
      <c r="EZ80" s="129"/>
      <c r="FA80" s="135"/>
      <c r="FB80" s="135"/>
      <c r="FC80" s="135"/>
      <c r="FD80" s="135"/>
      <c r="FE80" s="135"/>
      <c r="FF80" s="135"/>
      <c r="FG80" s="135"/>
      <c r="FH80" s="135"/>
      <c r="FI80" s="129"/>
      <c r="FJ80" s="135"/>
      <c r="FK80" s="135"/>
      <c r="FL80" s="135"/>
      <c r="FM80" s="135"/>
      <c r="FN80" s="135"/>
      <c r="FO80" s="135"/>
      <c r="FP80" s="135"/>
      <c r="FQ80" s="135"/>
      <c r="FR80" s="135"/>
      <c r="FS80" s="129"/>
      <c r="FT80" s="132"/>
      <c r="FU80" s="132"/>
      <c r="FV80" s="132"/>
      <c r="FW80" s="133"/>
      <c r="FX80" s="132"/>
      <c r="FY80" s="135"/>
      <c r="FZ80" s="135"/>
      <c r="GA80" s="132"/>
      <c r="GB80" s="132"/>
      <c r="GC80" s="132"/>
      <c r="GD80" s="132"/>
      <c r="GE80" s="132"/>
      <c r="GF80" s="129"/>
      <c r="GG80" s="132"/>
      <c r="GH80" s="132"/>
      <c r="GI80" s="132"/>
      <c r="GJ80" s="133"/>
      <c r="GK80" s="132"/>
      <c r="GL80" s="135"/>
      <c r="GM80" s="135"/>
      <c r="GN80" s="132"/>
      <c r="GO80" s="132"/>
      <c r="GP80" s="132"/>
      <c r="GQ80" s="132"/>
      <c r="GR80" s="132"/>
      <c r="GS80" s="129"/>
      <c r="GT80" s="132"/>
      <c r="GU80" s="132"/>
      <c r="GV80" s="132"/>
      <c r="GW80" s="133"/>
      <c r="GX80" s="132"/>
      <c r="GY80" s="135"/>
      <c r="GZ80" s="135"/>
      <c r="HA80" s="132"/>
      <c r="HB80" s="132"/>
      <c r="HC80" s="132"/>
      <c r="HD80" s="132"/>
    </row>
    <row r="81" spans="1:212" ht="17.25" customHeight="1" x14ac:dyDescent="0.2">
      <c r="A81" s="336"/>
      <c r="B81" s="396"/>
      <c r="C81" s="400"/>
      <c r="D81" s="400"/>
      <c r="E81" s="396"/>
      <c r="F81" s="396"/>
      <c r="G81" s="396"/>
      <c r="H81" s="397"/>
      <c r="I81" s="396"/>
      <c r="J81" s="398"/>
      <c r="K81" s="324"/>
      <c r="L81" s="399"/>
      <c r="M81" s="328"/>
      <c r="N81" s="329"/>
      <c r="O81" s="329"/>
      <c r="P81" s="392"/>
      <c r="Q81" s="393"/>
      <c r="R81" s="156"/>
      <c r="S81" s="198"/>
      <c r="T81" s="202" t="str">
        <f t="shared" si="30"/>
        <v>Tipo Control</v>
      </c>
      <c r="U81" s="203" t="s">
        <v>158</v>
      </c>
      <c r="V81" s="204">
        <f>+IF(U81='[6]Tabla Valoración controles'!$D$4,'[6]Tabla Valoración controles'!$F$4,IF('[6]208-PLA-Ft-78 Mapa Gestión'!U81='[6]Tabla Valoración controles'!$D$5,'[6]Tabla Valoración controles'!$F$5,IF(U81=[6]FORMULAS!$A$10,0,'[6]Tabla Valoración controles'!$F$6)))</f>
        <v>0</v>
      </c>
      <c r="W81" s="203"/>
      <c r="X81" s="205">
        <f>+IF(W81='[6]Tabla Valoración controles'!$D$7,'[6]Tabla Valoración controles'!$F$7,IF(U81=[6]FORMULAS!$A$10,0,'[6]Tabla Valoración controles'!$F$8))</f>
        <v>0</v>
      </c>
      <c r="Y81" s="203"/>
      <c r="Z81" s="204">
        <f>+IF(Y81='[6]Tabla Valoración controles'!$D$9,'[6]Tabla Valoración controles'!$F$9,IF(U81=[6]FORMULAS!$A$10,0,'[6]Tabla Valoración controles'!$F$10))</f>
        <v>0</v>
      </c>
      <c r="AA81" s="203"/>
      <c r="AB81" s="204">
        <f>+IF(AA81='[6]Tabla Valoración controles'!$D$9,'[6]Tabla Valoración controles'!$F$9,IF(W81=[6]FORMULAS!$A$10,0,'[6]Tabla Valoración controles'!$F$10))</f>
        <v>0</v>
      </c>
      <c r="AC81" s="203"/>
      <c r="AD81" s="204">
        <f>+IF(AC81='[6]Tabla Valoración controles'!$D$13,'[6]Tabla Valoración controles'!$F$13,'[6]Tabla Valoración controles'!$F$14)</f>
        <v>0</v>
      </c>
      <c r="AE81" s="100">
        <f t="shared" si="28"/>
        <v>0</v>
      </c>
      <c r="AF81" s="100">
        <f t="shared" si="34"/>
        <v>0</v>
      </c>
      <c r="AG81" s="100">
        <f>+AG80-AF81</f>
        <v>0</v>
      </c>
      <c r="AH81" s="203"/>
      <c r="AI81" s="198">
        <f>+IF(AH81=[6]CONTROLES!$C$50,[6]CONTROLES!$D$50,[6]CONTROLES!$D$51)</f>
        <v>0</v>
      </c>
      <c r="AJ81" s="198"/>
      <c r="AK81" s="198">
        <f>+IF(AJ81=[6]CONTROLES!$C$52,[6]CONTROLES!$D$52,[6]CONTROLES!$D$53)</f>
        <v>0</v>
      </c>
      <c r="AL81" s="198"/>
      <c r="AM81" s="198">
        <f>+IF(AL81=[6]CONTROLES!$C$54,[6]CONTROLES!$D$54,[6]CONTROLES!$D$55)</f>
        <v>0</v>
      </c>
      <c r="AN81" s="198"/>
      <c r="AO81" s="198">
        <f>+IF(AN81=[6]CONTROLES!$C$56,[6]CONTROLES!$D$56,IF(AN81=[6]CONTROLES!$C$57,[6]CONTROLES!$D$57,[6]CONTROLES!$D$58))</f>
        <v>0</v>
      </c>
      <c r="AP81" s="198"/>
      <c r="AQ81" s="198">
        <f>+IF(AP81=[6]CONTROLES!$C$59,[6]CONTROLES!$D$59,[6]CONTROLES!$D$60)</f>
        <v>0</v>
      </c>
      <c r="AR81" s="198"/>
      <c r="AS81" s="198">
        <f>+IF(AR81=[6]CONTROLES!$C$61,[6]CONTROLES!$D$61,[6]CONTROLES!$D$62)</f>
        <v>0</v>
      </c>
      <c r="AT81" s="198"/>
      <c r="AU81" s="198">
        <f>+IF(AT81=[6]CONTROLES!$C$63,[6]CONTROLES!$D$63,IF(AT81=[6]CONTROLES!$C$64,[6]CONTROLES!$D$64,[6]CONTROLES!$D$65))</f>
        <v>0</v>
      </c>
      <c r="AV81" s="198">
        <f t="shared" si="31"/>
        <v>0</v>
      </c>
      <c r="AW81" s="198" t="str">
        <f t="shared" si="32"/>
        <v>Débil</v>
      </c>
      <c r="AX81" s="303"/>
      <c r="AY81" s="303"/>
      <c r="AZ81" s="303"/>
      <c r="BA81" s="303"/>
      <c r="BB81" s="301"/>
      <c r="BC81" s="314"/>
      <c r="BD81" s="307"/>
      <c r="BE81" s="135"/>
      <c r="BF81" s="135"/>
      <c r="BG81" s="135"/>
      <c r="BH81" s="225"/>
      <c r="BI81" s="225"/>
      <c r="BJ81" s="135"/>
      <c r="BK81" s="135"/>
      <c r="BL81" s="135"/>
      <c r="BM81" s="307"/>
      <c r="BN81" s="129"/>
      <c r="BO81" s="135"/>
      <c r="BP81" s="135"/>
      <c r="BQ81" s="135"/>
      <c r="BR81" s="135"/>
      <c r="BS81" s="135"/>
      <c r="BT81" s="135"/>
      <c r="BU81" s="135"/>
      <c r="BV81" s="135"/>
      <c r="BW81" s="129"/>
      <c r="BX81" s="135"/>
      <c r="BY81" s="135"/>
      <c r="BZ81" s="135"/>
      <c r="CA81" s="135"/>
      <c r="CB81" s="135"/>
      <c r="CC81" s="135"/>
      <c r="CD81" s="135"/>
      <c r="CE81" s="135"/>
      <c r="CF81" s="129"/>
      <c r="CG81" s="135"/>
      <c r="CH81" s="135"/>
      <c r="CI81" s="135"/>
      <c r="CJ81" s="135"/>
      <c r="CK81" s="135"/>
      <c r="CL81" s="135"/>
      <c r="CM81" s="135"/>
      <c r="CN81" s="135"/>
      <c r="CO81" s="129"/>
      <c r="CP81" s="135"/>
      <c r="CQ81" s="135"/>
      <c r="CR81" s="135"/>
      <c r="CS81" s="135"/>
      <c r="CT81" s="135"/>
      <c r="CU81" s="135"/>
      <c r="CV81" s="135"/>
      <c r="CW81" s="135"/>
      <c r="CX81" s="129"/>
      <c r="CY81" s="135"/>
      <c r="CZ81" s="135"/>
      <c r="DA81" s="135"/>
      <c r="DB81" s="135"/>
      <c r="DC81" s="135"/>
      <c r="DD81" s="135"/>
      <c r="DE81" s="135"/>
      <c r="DF81" s="135"/>
      <c r="DG81" s="129"/>
      <c r="DH81" s="135"/>
      <c r="DI81" s="135"/>
      <c r="DJ81" s="135"/>
      <c r="DK81" s="135"/>
      <c r="DL81" s="135"/>
      <c r="DM81" s="135"/>
      <c r="DN81" s="135"/>
      <c r="DO81" s="135"/>
      <c r="DP81" s="129"/>
      <c r="DQ81" s="135"/>
      <c r="DR81" s="135"/>
      <c r="DS81" s="135"/>
      <c r="DT81" s="135"/>
      <c r="DU81" s="135"/>
      <c r="DV81" s="135"/>
      <c r="DW81" s="135"/>
      <c r="DX81" s="135"/>
      <c r="DY81" s="129"/>
      <c r="DZ81" s="135"/>
      <c r="EA81" s="135"/>
      <c r="EB81" s="135"/>
      <c r="EC81" s="135"/>
      <c r="ED81" s="135"/>
      <c r="EE81" s="135"/>
      <c r="EF81" s="135"/>
      <c r="EG81" s="135"/>
      <c r="EH81" s="129"/>
      <c r="EI81" s="135"/>
      <c r="EJ81" s="135"/>
      <c r="EK81" s="135"/>
      <c r="EL81" s="135"/>
      <c r="EM81" s="135"/>
      <c r="EN81" s="135"/>
      <c r="EO81" s="135"/>
      <c r="EP81" s="135"/>
      <c r="EQ81" s="129"/>
      <c r="ER81" s="135"/>
      <c r="ES81" s="135"/>
      <c r="ET81" s="135"/>
      <c r="EU81" s="135"/>
      <c r="EV81" s="135"/>
      <c r="EW81" s="135"/>
      <c r="EX81" s="135"/>
      <c r="EY81" s="135"/>
      <c r="EZ81" s="129"/>
      <c r="FA81" s="135"/>
      <c r="FB81" s="135"/>
      <c r="FC81" s="135"/>
      <c r="FD81" s="135"/>
      <c r="FE81" s="135"/>
      <c r="FF81" s="135"/>
      <c r="FG81" s="135"/>
      <c r="FH81" s="135"/>
      <c r="FI81" s="129"/>
      <c r="FJ81" s="135"/>
      <c r="FK81" s="135"/>
      <c r="FL81" s="135"/>
      <c r="FM81" s="135"/>
      <c r="FN81" s="135"/>
      <c r="FO81" s="135"/>
      <c r="FP81" s="135"/>
      <c r="FQ81" s="135"/>
      <c r="FR81" s="135"/>
      <c r="FS81" s="129"/>
      <c r="FT81" s="132"/>
      <c r="FU81" s="132"/>
      <c r="FV81" s="132"/>
      <c r="FW81" s="133"/>
      <c r="FX81" s="132"/>
      <c r="FY81" s="135"/>
      <c r="FZ81" s="135"/>
      <c r="GA81" s="132"/>
      <c r="GB81" s="132"/>
      <c r="GC81" s="132"/>
      <c r="GD81" s="132"/>
      <c r="GE81" s="132"/>
      <c r="GF81" s="129"/>
      <c r="GG81" s="132"/>
      <c r="GH81" s="132"/>
      <c r="GI81" s="132"/>
      <c r="GJ81" s="133"/>
      <c r="GK81" s="132"/>
      <c r="GL81" s="135"/>
      <c r="GM81" s="135"/>
      <c r="GN81" s="132"/>
      <c r="GO81" s="132"/>
      <c r="GP81" s="132"/>
      <c r="GQ81" s="132"/>
      <c r="GR81" s="132"/>
      <c r="GS81" s="129"/>
      <c r="GT81" s="132"/>
      <c r="GU81" s="132"/>
      <c r="GV81" s="132"/>
      <c r="GW81" s="133"/>
      <c r="GX81" s="132"/>
      <c r="GY81" s="135"/>
      <c r="GZ81" s="135"/>
      <c r="HA81" s="132"/>
      <c r="HB81" s="132"/>
      <c r="HC81" s="132"/>
      <c r="HD81" s="132"/>
    </row>
    <row r="82" spans="1:212" ht="127.5" customHeight="1" x14ac:dyDescent="0.2">
      <c r="A82" s="336">
        <v>13</v>
      </c>
      <c r="B82" s="396" t="s">
        <v>511</v>
      </c>
      <c r="C82" s="400" t="str">
        <f>VLOOKUP(B82,[6]FORMULAS!$A$30:$B$46,2,0)</f>
        <v>Realizar mejoramiento integral de espacio público en ocho (8) territorios priorizados.</v>
      </c>
      <c r="D82" s="400" t="str">
        <f>VLOOKUP(B82,[6]FORMULAS!$A$30:$C$46,3,0)</f>
        <v>Director de Mejoramiento de Barrios</v>
      </c>
      <c r="E82" s="396" t="s">
        <v>151</v>
      </c>
      <c r="F82" s="396" t="s">
        <v>512</v>
      </c>
      <c r="G82" s="396" t="s">
        <v>513</v>
      </c>
      <c r="H82" s="412" t="s">
        <v>514</v>
      </c>
      <c r="I82" s="396" t="s">
        <v>264</v>
      </c>
      <c r="J82" s="398">
        <v>12</v>
      </c>
      <c r="K82" s="324" t="str">
        <f>VLOOKUP(L82,'Tabla probabilidad'!$D$3:$E$8,2,0)</f>
        <v>Baja</v>
      </c>
      <c r="L82" s="399">
        <v>0.4</v>
      </c>
      <c r="M82" s="328" t="s">
        <v>91</v>
      </c>
      <c r="N82" s="329" t="str">
        <f>VLOOKUP(M82,'Tabla Impacto'!$D$3:$F$8,3,0)</f>
        <v>Moderado</v>
      </c>
      <c r="O82" s="329">
        <f>VLOOKUP(M82,'Tabla Impacto'!$D$3:$F$8,2,0)</f>
        <v>0.6</v>
      </c>
      <c r="P82" s="392" t="str">
        <f t="shared" ref="P82" si="35">CONCATENATE(N82,K82)</f>
        <v>ModeradoBaja</v>
      </c>
      <c r="Q82" s="393" t="str">
        <f>VLOOKUP(P82,[6]FORMULAS!$K$17:$L$42,2,0)</f>
        <v>Moderado</v>
      </c>
      <c r="R82" s="177">
        <v>1</v>
      </c>
      <c r="S82" s="178" t="s">
        <v>515</v>
      </c>
      <c r="T82" s="202" t="str">
        <f t="shared" si="30"/>
        <v>Preventivo</v>
      </c>
      <c r="U82" s="203" t="s">
        <v>13</v>
      </c>
      <c r="V82" s="204">
        <f>+IF(U82='[6]Tabla Valoración controles'!$D$4,'[6]Tabla Valoración controles'!$F$4,IF('[6]208-PLA-Ft-78 Mapa Gestión'!U82='[6]Tabla Valoración controles'!$D$5,'[6]Tabla Valoración controles'!$F$5,IF(U82=[6]FORMULAS!$A$10,0,'[6]Tabla Valoración controles'!$F$6)))</f>
        <v>0.25</v>
      </c>
      <c r="W82" s="203" t="s">
        <v>8</v>
      </c>
      <c r="X82" s="205">
        <f>+IF(W82='[6]Tabla Valoración controles'!$D$7,'[6]Tabla Valoración controles'!$F$7,IF(U82=[6]FORMULAS!$A$10,0,'[6]Tabla Valoración controles'!$F$8))</f>
        <v>0.15</v>
      </c>
      <c r="Y82" s="203" t="s">
        <v>18</v>
      </c>
      <c r="Z82" s="204">
        <f>+IF(Y82='[6]Tabla Valoración controles'!$D$9,'[6]Tabla Valoración controles'!$F$9,IF(U82=[6]FORMULAS!$A$10,0,'[6]Tabla Valoración controles'!$F$10))</f>
        <v>0</v>
      </c>
      <c r="AA82" s="203" t="s">
        <v>21</v>
      </c>
      <c r="AB82" s="204">
        <f>+IF(AA82='[6]Tabla Valoración controles'!$D$9,'[6]Tabla Valoración controles'!$F$9,IF(W82=[6]FORMULAS!$A$10,0,'[6]Tabla Valoración controles'!$F$10))</f>
        <v>0</v>
      </c>
      <c r="AC82" s="203" t="s">
        <v>100</v>
      </c>
      <c r="AD82" s="204">
        <f>+IF(AC82='[6]Tabla Valoración controles'!$D$13,'[6]Tabla Valoración controles'!$F$13,'[6]Tabla Valoración controles'!$F$14)</f>
        <v>0</v>
      </c>
      <c r="AE82" s="100">
        <f t="shared" si="28"/>
        <v>0.4</v>
      </c>
      <c r="AF82" s="100" t="e">
        <f>+IF(T82=[6]FORMULAS!$A$8,'[6]208-PLA-Ft-78 Mapa Gestión'!AE82*'[6]208-PLA-Ft-78 Mapa Gestión'!L82:L87,'[6]208-PLA-Ft-78 Mapa Gestión'!AE82*'[6]208-PLA-Ft-78 Mapa Gestión'!O82:O87)</f>
        <v>#N/A</v>
      </c>
      <c r="AG82" s="100">
        <f>+IF(T82=[6]FORMULAS!$A$8,'[6]208-PLA-Ft-78 Mapa Gestión'!L82:L87-'[6]208-PLA-Ft-78 Mapa Gestión'!AF82,0)</f>
        <v>0</v>
      </c>
      <c r="AH82" s="203" t="s">
        <v>351</v>
      </c>
      <c r="AI82" s="198">
        <f>+IF(AH82=[6]CONTROLES!$C$50,[6]CONTROLES!$D$50,[6]CONTROLES!$D$51)</f>
        <v>15</v>
      </c>
      <c r="AJ82" s="198" t="s">
        <v>357</v>
      </c>
      <c r="AK82" s="198">
        <f>+IF(AJ82=[6]CONTROLES!$C$52,[6]CONTROLES!$D$52,[6]CONTROLES!$D$53)</f>
        <v>15</v>
      </c>
      <c r="AL82" s="198" t="s">
        <v>360</v>
      </c>
      <c r="AM82" s="198">
        <f>+IF(AL82=[6]CONTROLES!$C$54,[6]CONTROLES!$D$54,[6]CONTROLES!$D$55)</f>
        <v>15</v>
      </c>
      <c r="AN82" s="198" t="s">
        <v>363</v>
      </c>
      <c r="AO82" s="198">
        <f>+IF(AN82=[6]CONTROLES!$C$56,[6]CONTROLES!$D$56,IF(AN82=[6]CONTROLES!$C$57,[6]CONTROLES!$D$57,[6]CONTROLES!$D$58))</f>
        <v>15</v>
      </c>
      <c r="AP82" s="198" t="s">
        <v>367</v>
      </c>
      <c r="AQ82" s="198">
        <f>+IF(AP82=[6]CONTROLES!$C$59,[6]CONTROLES!$D$59,[6]CONTROLES!$D$60)</f>
        <v>15</v>
      </c>
      <c r="AR82" s="198" t="s">
        <v>370</v>
      </c>
      <c r="AS82" s="198">
        <f>+IF(AR82=[6]CONTROLES!$C$61,[6]CONTROLES!$D$61,[6]CONTROLES!$D$62)</f>
        <v>15</v>
      </c>
      <c r="AT82" s="198" t="s">
        <v>373</v>
      </c>
      <c r="AU82" s="198">
        <f>+IF(AT82=[6]CONTROLES!$C$63,[6]CONTROLES!$D$63,IF(AT82=[6]CONTROLES!$C$64,[6]CONTROLES!$D$64,[6]CONTROLES!$D$65))</f>
        <v>10</v>
      </c>
      <c r="AV82" s="198">
        <f t="shared" si="31"/>
        <v>100</v>
      </c>
      <c r="AW82" s="198" t="str">
        <f t="shared" si="32"/>
        <v>Fuerte</v>
      </c>
      <c r="AX82" s="302">
        <f>+AG87</f>
        <v>0</v>
      </c>
      <c r="AY82" s="302" t="s">
        <v>98</v>
      </c>
      <c r="AZ82" s="302" t="s">
        <v>77</v>
      </c>
      <c r="BA82" s="302">
        <f>+IF(T82=[4]FORMULAS!B81,'[4]208-PLA-Ft-78 Mapa Gestión'!AG87,'[4]208-PLA-Ft-78 Mapa Gestión'!O82:O87)</f>
        <v>0</v>
      </c>
      <c r="BB82" s="301" t="str">
        <f>CONCATENATE(AZ82,AY82)</f>
        <v>MenorMedia</v>
      </c>
      <c r="BC82" s="314" t="str">
        <f>VLOOKUP(BB82,[4]FORMULAS!$K$17:$L$42,2,0)</f>
        <v>Moderado</v>
      </c>
      <c r="BD82" s="307" t="s">
        <v>164</v>
      </c>
      <c r="BE82" s="130" t="s">
        <v>516</v>
      </c>
      <c r="BF82" s="135" t="s">
        <v>503</v>
      </c>
      <c r="BG82" s="180" t="s">
        <v>327</v>
      </c>
      <c r="BH82" s="226">
        <v>45323</v>
      </c>
      <c r="BI82" s="227">
        <v>45656</v>
      </c>
      <c r="BJ82" s="135" t="s">
        <v>504</v>
      </c>
      <c r="BK82" s="135" t="s">
        <v>505</v>
      </c>
      <c r="BL82" s="135" t="s">
        <v>236</v>
      </c>
      <c r="BM82" s="307" t="s">
        <v>506</v>
      </c>
      <c r="BN82" s="129"/>
      <c r="BO82" s="130"/>
      <c r="BP82" s="130"/>
      <c r="BQ82" s="130"/>
      <c r="BR82" s="130"/>
      <c r="BS82" s="130"/>
      <c r="BT82" s="130"/>
      <c r="BU82" s="130"/>
      <c r="BV82" s="130"/>
      <c r="BW82" s="129"/>
      <c r="BX82" s="130"/>
      <c r="BY82" s="130"/>
      <c r="BZ82" s="130"/>
      <c r="CA82" s="130"/>
      <c r="CB82" s="130"/>
      <c r="CC82" s="130"/>
      <c r="CD82" s="130"/>
      <c r="CE82" s="130"/>
      <c r="CF82" s="129"/>
      <c r="CG82" s="130"/>
      <c r="CH82" s="130"/>
      <c r="CI82" s="130"/>
      <c r="CJ82" s="130"/>
      <c r="CK82" s="130"/>
      <c r="CL82" s="130"/>
      <c r="CM82" s="130"/>
      <c r="CN82" s="130"/>
      <c r="CO82" s="129"/>
      <c r="CP82" s="130"/>
      <c r="CQ82" s="130"/>
      <c r="CR82" s="130"/>
      <c r="CS82" s="130"/>
      <c r="CT82" s="130"/>
      <c r="CU82" s="130"/>
      <c r="CV82" s="130"/>
      <c r="CW82" s="130"/>
      <c r="CX82" s="129"/>
      <c r="CY82" s="130"/>
      <c r="CZ82" s="130"/>
      <c r="DA82" s="130"/>
      <c r="DB82" s="130"/>
      <c r="DC82" s="130"/>
      <c r="DD82" s="130"/>
      <c r="DE82" s="130"/>
      <c r="DF82" s="130"/>
      <c r="DG82" s="129"/>
      <c r="DH82" s="130"/>
      <c r="DI82" s="130"/>
      <c r="DJ82" s="130"/>
      <c r="DK82" s="130"/>
      <c r="DL82" s="130"/>
      <c r="DM82" s="130"/>
      <c r="DN82" s="130"/>
      <c r="DO82" s="130"/>
      <c r="DP82" s="129"/>
      <c r="DQ82" s="130"/>
      <c r="DR82" s="130"/>
      <c r="DS82" s="130"/>
      <c r="DT82" s="130"/>
      <c r="DU82" s="130"/>
      <c r="DV82" s="130"/>
      <c r="DW82" s="130"/>
      <c r="DX82" s="130"/>
      <c r="DY82" s="129"/>
      <c r="DZ82" s="130"/>
      <c r="EA82" s="130"/>
      <c r="EB82" s="130"/>
      <c r="EC82" s="130"/>
      <c r="ED82" s="130"/>
      <c r="EE82" s="130"/>
      <c r="EF82" s="130"/>
      <c r="EG82" s="130"/>
      <c r="EH82" s="129"/>
      <c r="EI82" s="130"/>
      <c r="EJ82" s="130"/>
      <c r="EK82" s="130"/>
      <c r="EL82" s="130"/>
      <c r="EM82" s="130"/>
      <c r="EN82" s="130"/>
      <c r="EO82" s="130"/>
      <c r="EP82" s="130"/>
      <c r="EQ82" s="129"/>
      <c r="ER82" s="130"/>
      <c r="ES82" s="130"/>
      <c r="ET82" s="130"/>
      <c r="EU82" s="130"/>
      <c r="EV82" s="130"/>
      <c r="EW82" s="130"/>
      <c r="EX82" s="130"/>
      <c r="EY82" s="130"/>
      <c r="EZ82" s="129"/>
      <c r="FA82" s="130"/>
      <c r="FB82" s="130"/>
      <c r="FC82" s="130"/>
      <c r="FD82" s="130"/>
      <c r="FE82" s="130"/>
      <c r="FF82" s="130"/>
      <c r="FG82" s="130"/>
      <c r="FH82" s="130"/>
      <c r="FI82" s="129"/>
      <c r="FJ82" s="130"/>
      <c r="FK82" s="130"/>
      <c r="FL82" s="130"/>
      <c r="FM82" s="130"/>
      <c r="FN82" s="130"/>
      <c r="FO82" s="130"/>
      <c r="FP82" s="130"/>
      <c r="FQ82" s="130"/>
      <c r="FR82" s="130"/>
      <c r="FS82" s="129"/>
      <c r="FT82" s="132"/>
      <c r="FU82" s="132"/>
      <c r="FV82" s="132"/>
      <c r="FW82" s="133"/>
      <c r="FX82" s="132"/>
      <c r="FY82" s="130"/>
      <c r="FZ82" s="130"/>
      <c r="GA82" s="132"/>
      <c r="GB82" s="132"/>
      <c r="GC82" s="132"/>
      <c r="GD82" s="132"/>
      <c r="GE82" s="132"/>
      <c r="GF82" s="129"/>
      <c r="GG82" s="132"/>
      <c r="GH82" s="132"/>
      <c r="GI82" s="132"/>
      <c r="GJ82" s="133"/>
      <c r="GK82" s="132"/>
      <c r="GL82" s="130"/>
      <c r="GM82" s="130"/>
      <c r="GN82" s="132"/>
      <c r="GO82" s="132"/>
      <c r="GP82" s="132"/>
      <c r="GQ82" s="132"/>
      <c r="GR82" s="132"/>
      <c r="GS82" s="129"/>
      <c r="GT82" s="132"/>
      <c r="GU82" s="132"/>
      <c r="GV82" s="132"/>
      <c r="GW82" s="133"/>
      <c r="GX82" s="132"/>
      <c r="GY82" s="130"/>
      <c r="GZ82" s="130"/>
      <c r="HA82" s="132"/>
      <c r="HB82" s="132"/>
      <c r="HC82" s="132"/>
      <c r="HD82" s="132"/>
    </row>
    <row r="83" spans="1:212" ht="127.5" customHeight="1" x14ac:dyDescent="0.2">
      <c r="A83" s="336"/>
      <c r="B83" s="396"/>
      <c r="C83" s="400"/>
      <c r="D83" s="400"/>
      <c r="E83" s="396"/>
      <c r="F83" s="396"/>
      <c r="G83" s="396"/>
      <c r="H83" s="412"/>
      <c r="I83" s="396"/>
      <c r="J83" s="398"/>
      <c r="K83" s="324"/>
      <c r="L83" s="399"/>
      <c r="M83" s="328"/>
      <c r="N83" s="329"/>
      <c r="O83" s="329"/>
      <c r="P83" s="392"/>
      <c r="Q83" s="393"/>
      <c r="R83" s="177">
        <v>2</v>
      </c>
      <c r="S83" s="178" t="s">
        <v>517</v>
      </c>
      <c r="T83" s="202" t="str">
        <f t="shared" si="30"/>
        <v>Detectivo</v>
      </c>
      <c r="U83" s="203" t="s">
        <v>14</v>
      </c>
      <c r="V83" s="204">
        <f>+IF(U83='[6]Tabla Valoración controles'!$D$4,'[6]Tabla Valoración controles'!$F$4,IF('[6]208-PLA-Ft-78 Mapa Gestión'!U83='[6]Tabla Valoración controles'!$D$5,'[6]Tabla Valoración controles'!$F$5,IF(U83=[6]FORMULAS!$A$10,0,'[6]Tabla Valoración controles'!$F$6)))</f>
        <v>0.1</v>
      </c>
      <c r="W83" s="203" t="s">
        <v>8</v>
      </c>
      <c r="X83" s="205">
        <f>+IF(W83='[6]Tabla Valoración controles'!$D$7,'[6]Tabla Valoración controles'!$F$7,IF(U83=[6]FORMULAS!$A$10,0,'[6]Tabla Valoración controles'!$F$8))</f>
        <v>0.15</v>
      </c>
      <c r="Y83" s="203" t="s">
        <v>18</v>
      </c>
      <c r="Z83" s="204">
        <f>+IF(Y83='[6]Tabla Valoración controles'!$D$9,'[6]Tabla Valoración controles'!$F$9,IF(U83=[6]FORMULAS!$A$10,0,'[6]Tabla Valoración controles'!$F$10))</f>
        <v>0</v>
      </c>
      <c r="AA83" s="203" t="s">
        <v>21</v>
      </c>
      <c r="AB83" s="204">
        <f>+IF(AA83='[6]Tabla Valoración controles'!$D$9,'[6]Tabla Valoración controles'!$F$9,IF(W83=[6]FORMULAS!$A$10,0,'[6]Tabla Valoración controles'!$F$10))</f>
        <v>0</v>
      </c>
      <c r="AC83" s="203" t="s">
        <v>100</v>
      </c>
      <c r="AD83" s="204">
        <f>+IF(AC83='[6]Tabla Valoración controles'!$D$13,'[6]Tabla Valoración controles'!$F$13,'[6]Tabla Valoración controles'!$F$14)</f>
        <v>0</v>
      </c>
      <c r="AE83" s="100">
        <f t="shared" si="28"/>
        <v>0.25</v>
      </c>
      <c r="AF83" s="100">
        <f>+AE83*AG82</f>
        <v>0</v>
      </c>
      <c r="AG83" s="100">
        <f>+AG82-AF83</f>
        <v>0</v>
      </c>
      <c r="AH83" s="203" t="s">
        <v>351</v>
      </c>
      <c r="AI83" s="198">
        <f>+IF(AH83=[6]CONTROLES!$C$50,[6]CONTROLES!$D$50,[6]CONTROLES!$D$51)</f>
        <v>15</v>
      </c>
      <c r="AJ83" s="198" t="s">
        <v>357</v>
      </c>
      <c r="AK83" s="198">
        <f>+IF(AJ83=[6]CONTROLES!$C$52,[6]CONTROLES!$D$52,[6]CONTROLES!$D$53)</f>
        <v>15</v>
      </c>
      <c r="AL83" s="198" t="s">
        <v>360</v>
      </c>
      <c r="AM83" s="198">
        <f>+IF(AL83=[6]CONTROLES!$C$54,[6]CONTROLES!$D$54,[6]CONTROLES!$D$55)</f>
        <v>15</v>
      </c>
      <c r="AN83" s="198" t="s">
        <v>363</v>
      </c>
      <c r="AO83" s="198">
        <f>+IF(AN83=[6]CONTROLES!$C$56,[6]CONTROLES!$D$56,IF(AN83=[6]CONTROLES!$C$57,[6]CONTROLES!$D$57,[6]CONTROLES!$D$58))</f>
        <v>15</v>
      </c>
      <c r="AP83" s="198" t="s">
        <v>367</v>
      </c>
      <c r="AQ83" s="198">
        <f>+IF(AP83=[6]CONTROLES!$C$59,[6]CONTROLES!$D$59,[6]CONTROLES!$D$60)</f>
        <v>15</v>
      </c>
      <c r="AR83" s="198" t="s">
        <v>370</v>
      </c>
      <c r="AS83" s="198">
        <f>+IF(AR83=[6]CONTROLES!$C$61,[6]CONTROLES!$D$61,[6]CONTROLES!$D$62)</f>
        <v>15</v>
      </c>
      <c r="AT83" s="198" t="s">
        <v>373</v>
      </c>
      <c r="AU83" s="198">
        <f>+IF(AT83=[6]CONTROLES!$C$63,[6]CONTROLES!$D$63,IF(AT83=[6]CONTROLES!$C$64,[6]CONTROLES!$D$64,[6]CONTROLES!$D$65))</f>
        <v>10</v>
      </c>
      <c r="AV83" s="198">
        <f t="shared" si="31"/>
        <v>100</v>
      </c>
      <c r="AW83" s="198" t="str">
        <f t="shared" si="32"/>
        <v>Fuerte</v>
      </c>
      <c r="AX83" s="303"/>
      <c r="AY83" s="303"/>
      <c r="AZ83" s="303"/>
      <c r="BA83" s="303"/>
      <c r="BB83" s="301"/>
      <c r="BC83" s="314"/>
      <c r="BD83" s="307"/>
      <c r="BE83" s="135" t="s">
        <v>518</v>
      </c>
      <c r="BF83" s="135" t="s">
        <v>503</v>
      </c>
      <c r="BG83" s="180" t="s">
        <v>327</v>
      </c>
      <c r="BH83" s="226">
        <v>45323</v>
      </c>
      <c r="BI83" s="227">
        <v>45656</v>
      </c>
      <c r="BJ83" s="187" t="s">
        <v>504</v>
      </c>
      <c r="BK83" s="187" t="s">
        <v>519</v>
      </c>
      <c r="BL83" s="135" t="s">
        <v>236</v>
      </c>
      <c r="BM83" s="307"/>
      <c r="BN83" s="129"/>
      <c r="BO83" s="130"/>
      <c r="BP83" s="130"/>
      <c r="BQ83" s="130"/>
      <c r="BR83" s="130"/>
      <c r="BS83" s="130"/>
      <c r="BT83" s="130"/>
      <c r="BU83" s="130"/>
      <c r="BV83" s="130"/>
      <c r="BW83" s="129"/>
      <c r="BX83" s="130"/>
      <c r="BY83" s="130"/>
      <c r="BZ83" s="130"/>
      <c r="CA83" s="130"/>
      <c r="CB83" s="130"/>
      <c r="CC83" s="130"/>
      <c r="CD83" s="130"/>
      <c r="CE83" s="130"/>
      <c r="CF83" s="129"/>
      <c r="CG83" s="130"/>
      <c r="CH83" s="130"/>
      <c r="CI83" s="130"/>
      <c r="CJ83" s="130"/>
      <c r="CK83" s="130"/>
      <c r="CL83" s="130"/>
      <c r="CM83" s="130"/>
      <c r="CN83" s="130"/>
      <c r="CO83" s="129"/>
      <c r="CP83" s="130"/>
      <c r="CQ83" s="130"/>
      <c r="CR83" s="130"/>
      <c r="CS83" s="130"/>
      <c r="CT83" s="130"/>
      <c r="CU83" s="130"/>
      <c r="CV83" s="130"/>
      <c r="CW83" s="130"/>
      <c r="CX83" s="129"/>
      <c r="CY83" s="130"/>
      <c r="CZ83" s="130"/>
      <c r="DA83" s="130"/>
      <c r="DB83" s="130"/>
      <c r="DC83" s="130"/>
      <c r="DD83" s="130"/>
      <c r="DE83" s="130"/>
      <c r="DF83" s="130"/>
      <c r="DG83" s="129"/>
      <c r="DH83" s="130"/>
      <c r="DI83" s="130"/>
      <c r="DJ83" s="130"/>
      <c r="DK83" s="130"/>
      <c r="DL83" s="130"/>
      <c r="DM83" s="130"/>
      <c r="DN83" s="130"/>
      <c r="DO83" s="130"/>
      <c r="DP83" s="129"/>
      <c r="DQ83" s="130"/>
      <c r="DR83" s="130"/>
      <c r="DS83" s="130"/>
      <c r="DT83" s="130"/>
      <c r="DU83" s="130"/>
      <c r="DV83" s="130"/>
      <c r="DW83" s="130"/>
      <c r="DX83" s="130"/>
      <c r="DY83" s="129"/>
      <c r="DZ83" s="130"/>
      <c r="EA83" s="130"/>
      <c r="EB83" s="130"/>
      <c r="EC83" s="130"/>
      <c r="ED83" s="130"/>
      <c r="EE83" s="130"/>
      <c r="EF83" s="130"/>
      <c r="EG83" s="130"/>
      <c r="EH83" s="129"/>
      <c r="EI83" s="130"/>
      <c r="EJ83" s="130"/>
      <c r="EK83" s="130"/>
      <c r="EL83" s="130"/>
      <c r="EM83" s="130"/>
      <c r="EN83" s="130"/>
      <c r="EO83" s="130"/>
      <c r="EP83" s="130"/>
      <c r="EQ83" s="129"/>
      <c r="ER83" s="130"/>
      <c r="ES83" s="130"/>
      <c r="ET83" s="130"/>
      <c r="EU83" s="130"/>
      <c r="EV83" s="130"/>
      <c r="EW83" s="130"/>
      <c r="EX83" s="130"/>
      <c r="EY83" s="130"/>
      <c r="EZ83" s="129"/>
      <c r="FA83" s="130"/>
      <c r="FB83" s="130"/>
      <c r="FC83" s="130"/>
      <c r="FD83" s="130"/>
      <c r="FE83" s="130"/>
      <c r="FF83" s="130"/>
      <c r="FG83" s="130"/>
      <c r="FH83" s="130"/>
      <c r="FI83" s="129"/>
      <c r="FJ83" s="130"/>
      <c r="FK83" s="130"/>
      <c r="FL83" s="130"/>
      <c r="FM83" s="130"/>
      <c r="FN83" s="130"/>
      <c r="FO83" s="130"/>
      <c r="FP83" s="130"/>
      <c r="FQ83" s="130"/>
      <c r="FR83" s="130"/>
      <c r="FS83" s="129"/>
      <c r="FT83" s="132"/>
      <c r="FU83" s="132"/>
      <c r="FV83" s="132"/>
      <c r="FW83" s="133"/>
      <c r="FX83" s="132"/>
      <c r="FY83" s="130"/>
      <c r="FZ83" s="130"/>
      <c r="GA83" s="132"/>
      <c r="GB83" s="132"/>
      <c r="GC83" s="132"/>
      <c r="GD83" s="132"/>
      <c r="GE83" s="132"/>
      <c r="GF83" s="129"/>
      <c r="GG83" s="132"/>
      <c r="GH83" s="132"/>
      <c r="GI83" s="132"/>
      <c r="GJ83" s="133"/>
      <c r="GK83" s="132"/>
      <c r="GL83" s="130"/>
      <c r="GM83" s="130"/>
      <c r="GN83" s="132"/>
      <c r="GO83" s="132"/>
      <c r="GP83" s="132"/>
      <c r="GQ83" s="132"/>
      <c r="GR83" s="132"/>
      <c r="GS83" s="129"/>
      <c r="GT83" s="132"/>
      <c r="GU83" s="132"/>
      <c r="GV83" s="132"/>
      <c r="GW83" s="133"/>
      <c r="GX83" s="132"/>
      <c r="GY83" s="130"/>
      <c r="GZ83" s="130"/>
      <c r="HA83" s="132"/>
      <c r="HB83" s="132"/>
      <c r="HC83" s="132"/>
      <c r="HD83" s="132"/>
    </row>
    <row r="84" spans="1:212" ht="17.25" customHeight="1" x14ac:dyDescent="0.2">
      <c r="A84" s="336"/>
      <c r="B84" s="396"/>
      <c r="C84" s="400"/>
      <c r="D84" s="400"/>
      <c r="E84" s="396"/>
      <c r="F84" s="396"/>
      <c r="G84" s="396"/>
      <c r="H84" s="412"/>
      <c r="I84" s="396"/>
      <c r="J84" s="398"/>
      <c r="K84" s="324"/>
      <c r="L84" s="399"/>
      <c r="M84" s="328"/>
      <c r="N84" s="329"/>
      <c r="O84" s="329"/>
      <c r="P84" s="392"/>
      <c r="Q84" s="393"/>
      <c r="R84" s="156"/>
      <c r="S84" s="207"/>
      <c r="T84" s="202" t="str">
        <f t="shared" si="30"/>
        <v>Tipo Control</v>
      </c>
      <c r="U84" s="203" t="s">
        <v>158</v>
      </c>
      <c r="V84" s="204">
        <f>+IF(U84='[6]Tabla Valoración controles'!$D$4,'[6]Tabla Valoración controles'!$F$4,IF('[6]208-PLA-Ft-78 Mapa Gestión'!U84='[6]Tabla Valoración controles'!$D$5,'[6]Tabla Valoración controles'!$F$5,IF(U84=[6]FORMULAS!$A$10,0,'[6]Tabla Valoración controles'!$F$6)))</f>
        <v>0</v>
      </c>
      <c r="W84" s="203"/>
      <c r="X84" s="205">
        <f>+IF(W84='[6]Tabla Valoración controles'!$D$7,'[6]Tabla Valoración controles'!$F$7,IF(U84=[6]FORMULAS!$A$10,0,'[6]Tabla Valoración controles'!$F$8))</f>
        <v>0</v>
      </c>
      <c r="Y84" s="203"/>
      <c r="Z84" s="204">
        <f>+IF(Y84='[6]Tabla Valoración controles'!$D$9,'[6]Tabla Valoración controles'!$F$9,IF(U84=[6]FORMULAS!$A$10,0,'[6]Tabla Valoración controles'!$F$10))</f>
        <v>0</v>
      </c>
      <c r="AA84" s="203"/>
      <c r="AB84" s="204">
        <f>+IF(AA84='[6]Tabla Valoración controles'!$D$9,'[6]Tabla Valoración controles'!$F$9,IF(W84=[6]FORMULAS!$A$10,0,'[6]Tabla Valoración controles'!$F$10))</f>
        <v>0</v>
      </c>
      <c r="AC84" s="203"/>
      <c r="AD84" s="204">
        <f>+IF(AC84='[6]Tabla Valoración controles'!$D$13,'[6]Tabla Valoración controles'!$F$13,'[6]Tabla Valoración controles'!$F$14)</f>
        <v>0</v>
      </c>
      <c r="AE84" s="100">
        <f t="shared" si="28"/>
        <v>0</v>
      </c>
      <c r="AF84" s="100">
        <f>+AF83*AE84</f>
        <v>0</v>
      </c>
      <c r="AG84" s="100">
        <f t="shared" ref="AG84:AG87" si="36">+AG83-AF84</f>
        <v>0</v>
      </c>
      <c r="AH84" s="203"/>
      <c r="AI84" s="198">
        <f>+IF(AH84=[6]CONTROLES!$C$50,[6]CONTROLES!$D$50,[6]CONTROLES!$D$51)</f>
        <v>0</v>
      </c>
      <c r="AJ84" s="198"/>
      <c r="AK84" s="198">
        <f>+IF(AJ84=[6]CONTROLES!$C$52,[6]CONTROLES!$D$52,[6]CONTROLES!$D$53)</f>
        <v>0</v>
      </c>
      <c r="AL84" s="198"/>
      <c r="AM84" s="198">
        <f>+IF(AL84=[6]CONTROLES!$C$54,[6]CONTROLES!$D$54,[6]CONTROLES!$D$55)</f>
        <v>0</v>
      </c>
      <c r="AN84" s="198"/>
      <c r="AO84" s="198">
        <f>+IF(AN84=[6]CONTROLES!$C$56,[6]CONTROLES!$D$56,IF(AN84=[6]CONTROLES!$C$57,[6]CONTROLES!$D$57,[6]CONTROLES!$D$58))</f>
        <v>0</v>
      </c>
      <c r="AP84" s="198"/>
      <c r="AQ84" s="198">
        <f>+IF(AP84=[6]CONTROLES!$C$59,[6]CONTROLES!$D$59,[6]CONTROLES!$D$60)</f>
        <v>0</v>
      </c>
      <c r="AR84" s="198"/>
      <c r="AS84" s="198">
        <f>+IF(AR84=[6]CONTROLES!$C$61,[6]CONTROLES!$D$61,[6]CONTROLES!$D$62)</f>
        <v>0</v>
      </c>
      <c r="AT84" s="198"/>
      <c r="AU84" s="198">
        <f>+IF(AT84=[6]CONTROLES!$C$63,[6]CONTROLES!$D$63,IF(AT84=[6]CONTROLES!$C$64,[6]CONTROLES!$D$64,[6]CONTROLES!$D$65))</f>
        <v>0</v>
      </c>
      <c r="AV84" s="198">
        <f t="shared" si="31"/>
        <v>0</v>
      </c>
      <c r="AW84" s="198" t="str">
        <f t="shared" si="32"/>
        <v>Débil</v>
      </c>
      <c r="AX84" s="303"/>
      <c r="AY84" s="303"/>
      <c r="AZ84" s="303"/>
      <c r="BA84" s="303"/>
      <c r="BB84" s="301"/>
      <c r="BC84" s="314"/>
      <c r="BD84" s="307"/>
      <c r="BE84" s="135"/>
      <c r="BF84" s="135"/>
      <c r="BG84" s="218"/>
      <c r="BH84" s="225"/>
      <c r="BI84" s="225"/>
      <c r="BJ84" s="135"/>
      <c r="BK84" s="135"/>
      <c r="BL84" s="135"/>
      <c r="BM84" s="307"/>
      <c r="BN84" s="129"/>
      <c r="BO84" s="139"/>
      <c r="BP84" s="139"/>
      <c r="BQ84" s="139"/>
      <c r="BR84" s="139"/>
      <c r="BS84" s="139"/>
      <c r="BT84" s="139"/>
      <c r="BU84" s="139"/>
      <c r="BV84" s="139"/>
      <c r="BW84" s="129"/>
      <c r="BX84" s="139"/>
      <c r="BY84" s="139"/>
      <c r="BZ84" s="139"/>
      <c r="CA84" s="139"/>
      <c r="CB84" s="139"/>
      <c r="CC84" s="139"/>
      <c r="CD84" s="139"/>
      <c r="CE84" s="139"/>
      <c r="CF84" s="129"/>
      <c r="CG84" s="139"/>
      <c r="CH84" s="139"/>
      <c r="CI84" s="139"/>
      <c r="CJ84" s="139"/>
      <c r="CK84" s="139"/>
      <c r="CL84" s="139"/>
      <c r="CM84" s="139"/>
      <c r="CN84" s="139"/>
      <c r="CO84" s="129"/>
      <c r="CP84" s="139"/>
      <c r="CQ84" s="139"/>
      <c r="CR84" s="139"/>
      <c r="CS84" s="139"/>
      <c r="CT84" s="139"/>
      <c r="CU84" s="139"/>
      <c r="CV84" s="139"/>
      <c r="CW84" s="139"/>
      <c r="CX84" s="129"/>
      <c r="CY84" s="139"/>
      <c r="CZ84" s="139"/>
      <c r="DA84" s="139"/>
      <c r="DB84" s="139"/>
      <c r="DC84" s="139"/>
      <c r="DD84" s="139"/>
      <c r="DE84" s="139"/>
      <c r="DF84" s="139"/>
      <c r="DG84" s="129"/>
      <c r="DH84" s="139"/>
      <c r="DI84" s="139"/>
      <c r="DJ84" s="139"/>
      <c r="DK84" s="139"/>
      <c r="DL84" s="139"/>
      <c r="DM84" s="139"/>
      <c r="DN84" s="139"/>
      <c r="DO84" s="139"/>
      <c r="DP84" s="129"/>
      <c r="DQ84" s="139"/>
      <c r="DR84" s="139"/>
      <c r="DS84" s="139"/>
      <c r="DT84" s="139"/>
      <c r="DU84" s="139"/>
      <c r="DV84" s="139"/>
      <c r="DW84" s="139"/>
      <c r="DX84" s="139"/>
      <c r="DY84" s="129"/>
      <c r="DZ84" s="139"/>
      <c r="EA84" s="139"/>
      <c r="EB84" s="139"/>
      <c r="EC84" s="139"/>
      <c r="ED84" s="139"/>
      <c r="EE84" s="139"/>
      <c r="EF84" s="139"/>
      <c r="EG84" s="139"/>
      <c r="EH84" s="129"/>
      <c r="EI84" s="139"/>
      <c r="EJ84" s="139"/>
      <c r="EK84" s="139"/>
      <c r="EL84" s="139"/>
      <c r="EM84" s="139"/>
      <c r="EN84" s="139"/>
      <c r="EO84" s="139"/>
      <c r="EP84" s="139"/>
      <c r="EQ84" s="129"/>
      <c r="ER84" s="139"/>
      <c r="ES84" s="139"/>
      <c r="ET84" s="139"/>
      <c r="EU84" s="139"/>
      <c r="EV84" s="139"/>
      <c r="EW84" s="139"/>
      <c r="EX84" s="139"/>
      <c r="EY84" s="139"/>
      <c r="EZ84" s="129"/>
      <c r="FA84" s="139"/>
      <c r="FB84" s="139"/>
      <c r="FC84" s="139"/>
      <c r="FD84" s="139"/>
      <c r="FE84" s="139"/>
      <c r="FF84" s="139"/>
      <c r="FG84" s="139"/>
      <c r="FH84" s="139"/>
      <c r="FI84" s="129"/>
      <c r="FJ84" s="139"/>
      <c r="FK84" s="139"/>
      <c r="FL84" s="139"/>
      <c r="FM84" s="139"/>
      <c r="FN84" s="139"/>
      <c r="FO84" s="139"/>
      <c r="FP84" s="139"/>
      <c r="FQ84" s="139"/>
      <c r="FR84" s="139"/>
      <c r="FS84" s="129"/>
      <c r="FT84" s="132"/>
      <c r="FU84" s="132"/>
      <c r="FV84" s="132"/>
      <c r="FW84" s="133"/>
      <c r="FX84" s="132"/>
      <c r="FY84" s="139"/>
      <c r="FZ84" s="139"/>
      <c r="GA84" s="132"/>
      <c r="GB84" s="132"/>
      <c r="GC84" s="132"/>
      <c r="GD84" s="132"/>
      <c r="GE84" s="132"/>
      <c r="GF84" s="129"/>
      <c r="GG84" s="132"/>
      <c r="GH84" s="132"/>
      <c r="GI84" s="132"/>
      <c r="GJ84" s="133"/>
      <c r="GK84" s="132"/>
      <c r="GL84" s="139"/>
      <c r="GM84" s="139"/>
      <c r="GN84" s="132"/>
      <c r="GO84" s="132"/>
      <c r="GP84" s="132"/>
      <c r="GQ84" s="132"/>
      <c r="GR84" s="132"/>
      <c r="GS84" s="129"/>
      <c r="GT84" s="132"/>
      <c r="GU84" s="132"/>
      <c r="GV84" s="132"/>
      <c r="GW84" s="133"/>
      <c r="GX84" s="132"/>
      <c r="GY84" s="139"/>
      <c r="GZ84" s="139"/>
      <c r="HA84" s="132"/>
      <c r="HB84" s="132"/>
      <c r="HC84" s="132"/>
      <c r="HD84" s="132"/>
    </row>
    <row r="85" spans="1:212" ht="17.25" customHeight="1" x14ac:dyDescent="0.2">
      <c r="A85" s="336"/>
      <c r="B85" s="396"/>
      <c r="C85" s="400"/>
      <c r="D85" s="400"/>
      <c r="E85" s="396"/>
      <c r="F85" s="396"/>
      <c r="G85" s="396"/>
      <c r="H85" s="412"/>
      <c r="I85" s="396"/>
      <c r="J85" s="398"/>
      <c r="K85" s="324"/>
      <c r="L85" s="399"/>
      <c r="M85" s="328"/>
      <c r="N85" s="329"/>
      <c r="O85" s="329"/>
      <c r="P85" s="392"/>
      <c r="Q85" s="393"/>
      <c r="R85" s="156"/>
      <c r="S85" s="198"/>
      <c r="T85" s="202" t="str">
        <f t="shared" si="30"/>
        <v>Tipo Control</v>
      </c>
      <c r="U85" s="203" t="s">
        <v>158</v>
      </c>
      <c r="V85" s="204">
        <f>+IF(U85='[6]Tabla Valoración controles'!$D$4,'[6]Tabla Valoración controles'!$F$4,IF('[6]208-PLA-Ft-78 Mapa Gestión'!U85='[6]Tabla Valoración controles'!$D$5,'[6]Tabla Valoración controles'!$F$5,IF(U85=[6]FORMULAS!$A$10,0,'[6]Tabla Valoración controles'!$F$6)))</f>
        <v>0</v>
      </c>
      <c r="W85" s="203"/>
      <c r="X85" s="205">
        <f>+IF(W85='[6]Tabla Valoración controles'!$D$7,'[6]Tabla Valoración controles'!$F$7,IF(U85=[6]FORMULAS!$A$10,0,'[6]Tabla Valoración controles'!$F$8))</f>
        <v>0</v>
      </c>
      <c r="Y85" s="203"/>
      <c r="Z85" s="204">
        <f>+IF(Y85='[6]Tabla Valoración controles'!$D$9,'[6]Tabla Valoración controles'!$F$9,IF(U85=[6]FORMULAS!$A$10,0,'[6]Tabla Valoración controles'!$F$10))</f>
        <v>0</v>
      </c>
      <c r="AA85" s="203"/>
      <c r="AB85" s="204">
        <f>+IF(AA85='[6]Tabla Valoración controles'!$D$9,'[6]Tabla Valoración controles'!$F$9,IF(W85=[6]FORMULAS!$A$10,0,'[6]Tabla Valoración controles'!$F$10))</f>
        <v>0</v>
      </c>
      <c r="AC85" s="203"/>
      <c r="AD85" s="204">
        <f>+IF(AC85='[6]Tabla Valoración controles'!$D$13,'[6]Tabla Valoración controles'!$F$13,'[6]Tabla Valoración controles'!$F$14)</f>
        <v>0</v>
      </c>
      <c r="AE85" s="100">
        <f t="shared" si="28"/>
        <v>0</v>
      </c>
      <c r="AF85" s="100">
        <f>+AF84*AE85</f>
        <v>0</v>
      </c>
      <c r="AG85" s="100">
        <f t="shared" si="36"/>
        <v>0</v>
      </c>
      <c r="AH85" s="203"/>
      <c r="AI85" s="198">
        <f>+IF(AH85=[6]CONTROLES!$C$50,[6]CONTROLES!$D$50,[6]CONTROLES!$D$51)</f>
        <v>0</v>
      </c>
      <c r="AJ85" s="198"/>
      <c r="AK85" s="198">
        <f>+IF(AJ85=[6]CONTROLES!$C$52,[6]CONTROLES!$D$52,[6]CONTROLES!$D$53)</f>
        <v>0</v>
      </c>
      <c r="AL85" s="198"/>
      <c r="AM85" s="198">
        <f>+IF(AL85=[6]CONTROLES!$C$54,[6]CONTROLES!$D$54,[6]CONTROLES!$D$55)</f>
        <v>0</v>
      </c>
      <c r="AN85" s="198"/>
      <c r="AO85" s="198">
        <f>+IF(AN85=[6]CONTROLES!$C$56,[6]CONTROLES!$D$56,IF(AN85=[6]CONTROLES!$C$57,[6]CONTROLES!$D$57,[6]CONTROLES!$D$58))</f>
        <v>0</v>
      </c>
      <c r="AP85" s="198"/>
      <c r="AQ85" s="198">
        <f>+IF(AP85=[6]CONTROLES!$C$59,[6]CONTROLES!$D$59,[6]CONTROLES!$D$60)</f>
        <v>0</v>
      </c>
      <c r="AR85" s="198"/>
      <c r="AS85" s="198">
        <f>+IF(AR85=[6]CONTROLES!$C$61,[6]CONTROLES!$D$61,[6]CONTROLES!$D$62)</f>
        <v>0</v>
      </c>
      <c r="AT85" s="198"/>
      <c r="AU85" s="198">
        <f>+IF(AT85=[6]CONTROLES!$C$63,[6]CONTROLES!$D$63,IF(AT85=[6]CONTROLES!$C$64,[6]CONTROLES!$D$64,[6]CONTROLES!$D$65))</f>
        <v>0</v>
      </c>
      <c r="AV85" s="198">
        <f t="shared" si="31"/>
        <v>0</v>
      </c>
      <c r="AW85" s="198" t="str">
        <f t="shared" si="32"/>
        <v>Débil</v>
      </c>
      <c r="AX85" s="303"/>
      <c r="AY85" s="303"/>
      <c r="AZ85" s="303"/>
      <c r="BA85" s="303"/>
      <c r="BB85" s="301"/>
      <c r="BC85" s="314"/>
      <c r="BD85" s="307"/>
      <c r="BE85" s="135"/>
      <c r="BF85" s="135"/>
      <c r="BG85" s="218"/>
      <c r="BH85" s="225"/>
      <c r="BI85" s="225"/>
      <c r="BJ85" s="135"/>
      <c r="BK85" s="135"/>
      <c r="BL85" s="135"/>
      <c r="BM85" s="307"/>
      <c r="BN85" s="129"/>
      <c r="BO85" s="139"/>
      <c r="BP85" s="139"/>
      <c r="BQ85" s="139"/>
      <c r="BR85" s="139"/>
      <c r="BS85" s="139"/>
      <c r="BT85" s="139"/>
      <c r="BU85" s="139"/>
      <c r="BV85" s="139"/>
      <c r="BW85" s="129"/>
      <c r="BX85" s="139"/>
      <c r="BY85" s="139"/>
      <c r="BZ85" s="139"/>
      <c r="CA85" s="139"/>
      <c r="CB85" s="139"/>
      <c r="CC85" s="139"/>
      <c r="CD85" s="139"/>
      <c r="CE85" s="139"/>
      <c r="CF85" s="129"/>
      <c r="CG85" s="139"/>
      <c r="CH85" s="139"/>
      <c r="CI85" s="139"/>
      <c r="CJ85" s="139"/>
      <c r="CK85" s="139"/>
      <c r="CL85" s="139"/>
      <c r="CM85" s="139"/>
      <c r="CN85" s="139"/>
      <c r="CO85" s="129"/>
      <c r="CP85" s="139"/>
      <c r="CQ85" s="139"/>
      <c r="CR85" s="139"/>
      <c r="CS85" s="139"/>
      <c r="CT85" s="139"/>
      <c r="CU85" s="139"/>
      <c r="CV85" s="139"/>
      <c r="CW85" s="139"/>
      <c r="CX85" s="129"/>
      <c r="CY85" s="139"/>
      <c r="CZ85" s="139"/>
      <c r="DA85" s="139"/>
      <c r="DB85" s="139"/>
      <c r="DC85" s="139"/>
      <c r="DD85" s="139"/>
      <c r="DE85" s="139"/>
      <c r="DF85" s="139"/>
      <c r="DG85" s="129"/>
      <c r="DH85" s="139"/>
      <c r="DI85" s="139"/>
      <c r="DJ85" s="139"/>
      <c r="DK85" s="139"/>
      <c r="DL85" s="139"/>
      <c r="DM85" s="139"/>
      <c r="DN85" s="139"/>
      <c r="DO85" s="139"/>
      <c r="DP85" s="129"/>
      <c r="DQ85" s="139"/>
      <c r="DR85" s="139"/>
      <c r="DS85" s="139"/>
      <c r="DT85" s="139"/>
      <c r="DU85" s="139"/>
      <c r="DV85" s="139"/>
      <c r="DW85" s="139"/>
      <c r="DX85" s="139"/>
      <c r="DY85" s="129"/>
      <c r="DZ85" s="139"/>
      <c r="EA85" s="139"/>
      <c r="EB85" s="139"/>
      <c r="EC85" s="139"/>
      <c r="ED85" s="139"/>
      <c r="EE85" s="139"/>
      <c r="EF85" s="139"/>
      <c r="EG85" s="139"/>
      <c r="EH85" s="129"/>
      <c r="EI85" s="139"/>
      <c r="EJ85" s="139"/>
      <c r="EK85" s="139"/>
      <c r="EL85" s="139"/>
      <c r="EM85" s="139"/>
      <c r="EN85" s="139"/>
      <c r="EO85" s="139"/>
      <c r="EP85" s="139"/>
      <c r="EQ85" s="129"/>
      <c r="ER85" s="139"/>
      <c r="ES85" s="139"/>
      <c r="ET85" s="139"/>
      <c r="EU85" s="139"/>
      <c r="EV85" s="139"/>
      <c r="EW85" s="139"/>
      <c r="EX85" s="139"/>
      <c r="EY85" s="139"/>
      <c r="EZ85" s="129"/>
      <c r="FA85" s="139"/>
      <c r="FB85" s="139"/>
      <c r="FC85" s="139"/>
      <c r="FD85" s="139"/>
      <c r="FE85" s="139"/>
      <c r="FF85" s="139"/>
      <c r="FG85" s="139"/>
      <c r="FH85" s="139"/>
      <c r="FI85" s="129"/>
      <c r="FJ85" s="139"/>
      <c r="FK85" s="139"/>
      <c r="FL85" s="139"/>
      <c r="FM85" s="139"/>
      <c r="FN85" s="139"/>
      <c r="FO85" s="139"/>
      <c r="FP85" s="139"/>
      <c r="FQ85" s="139"/>
      <c r="FR85" s="139"/>
      <c r="FS85" s="129"/>
      <c r="FT85" s="132"/>
      <c r="FU85" s="132"/>
      <c r="FV85" s="132"/>
      <c r="FW85" s="133"/>
      <c r="FX85" s="132"/>
      <c r="FY85" s="139"/>
      <c r="FZ85" s="139"/>
      <c r="GA85" s="132"/>
      <c r="GB85" s="132"/>
      <c r="GC85" s="132"/>
      <c r="GD85" s="132"/>
      <c r="GE85" s="132"/>
      <c r="GF85" s="129"/>
      <c r="GG85" s="132"/>
      <c r="GH85" s="132"/>
      <c r="GI85" s="132"/>
      <c r="GJ85" s="133"/>
      <c r="GK85" s="132"/>
      <c r="GL85" s="139"/>
      <c r="GM85" s="139"/>
      <c r="GN85" s="132"/>
      <c r="GO85" s="132"/>
      <c r="GP85" s="132"/>
      <c r="GQ85" s="132"/>
      <c r="GR85" s="132"/>
      <c r="GS85" s="129"/>
      <c r="GT85" s="132"/>
      <c r="GU85" s="132"/>
      <c r="GV85" s="132"/>
      <c r="GW85" s="133"/>
      <c r="GX85" s="132"/>
      <c r="GY85" s="139"/>
      <c r="GZ85" s="139"/>
      <c r="HA85" s="132"/>
      <c r="HB85" s="132"/>
      <c r="HC85" s="132"/>
      <c r="HD85" s="132"/>
    </row>
    <row r="86" spans="1:212" ht="17.25" customHeight="1" x14ac:dyDescent="0.2">
      <c r="A86" s="336"/>
      <c r="B86" s="396"/>
      <c r="C86" s="400"/>
      <c r="D86" s="400"/>
      <c r="E86" s="396"/>
      <c r="F86" s="396"/>
      <c r="G86" s="396"/>
      <c r="H86" s="412"/>
      <c r="I86" s="396"/>
      <c r="J86" s="398"/>
      <c r="K86" s="324"/>
      <c r="L86" s="399"/>
      <c r="M86" s="328"/>
      <c r="N86" s="329"/>
      <c r="O86" s="329"/>
      <c r="P86" s="392"/>
      <c r="Q86" s="393"/>
      <c r="R86" s="156"/>
      <c r="S86" s="198"/>
      <c r="T86" s="202" t="str">
        <f t="shared" si="30"/>
        <v>Tipo Control</v>
      </c>
      <c r="U86" s="203" t="s">
        <v>158</v>
      </c>
      <c r="V86" s="204">
        <f>+IF(U86='[6]Tabla Valoración controles'!$D$4,'[6]Tabla Valoración controles'!$F$4,IF('[6]208-PLA-Ft-78 Mapa Gestión'!U86='[6]Tabla Valoración controles'!$D$5,'[6]Tabla Valoración controles'!$F$5,IF(U86=[6]FORMULAS!$A$10,0,'[6]Tabla Valoración controles'!$F$6)))</f>
        <v>0</v>
      </c>
      <c r="W86" s="203"/>
      <c r="X86" s="205">
        <f>+IF(W86='[6]Tabla Valoración controles'!$D$7,'[6]Tabla Valoración controles'!$F$7,IF(U86=[6]FORMULAS!$A$10,0,'[6]Tabla Valoración controles'!$F$8))</f>
        <v>0</v>
      </c>
      <c r="Y86" s="203"/>
      <c r="Z86" s="204">
        <f>+IF(Y86='[6]Tabla Valoración controles'!$D$9,'[6]Tabla Valoración controles'!$F$9,IF(U86=[6]FORMULAS!$A$10,0,'[6]Tabla Valoración controles'!$F$10))</f>
        <v>0</v>
      </c>
      <c r="AA86" s="203"/>
      <c r="AB86" s="204">
        <f>+IF(AA86='[6]Tabla Valoración controles'!$D$9,'[6]Tabla Valoración controles'!$F$9,IF(W86=[6]FORMULAS!$A$10,0,'[6]Tabla Valoración controles'!$F$10))</f>
        <v>0</v>
      </c>
      <c r="AC86" s="203"/>
      <c r="AD86" s="204">
        <f>+IF(AC86='[6]Tabla Valoración controles'!$D$13,'[6]Tabla Valoración controles'!$F$13,'[6]Tabla Valoración controles'!$F$14)</f>
        <v>0</v>
      </c>
      <c r="AE86" s="100">
        <f t="shared" si="28"/>
        <v>0</v>
      </c>
      <c r="AF86" s="100">
        <f t="shared" ref="AF86:AF87" si="37">+AF85*AE86</f>
        <v>0</v>
      </c>
      <c r="AG86" s="100">
        <f t="shared" si="36"/>
        <v>0</v>
      </c>
      <c r="AH86" s="203"/>
      <c r="AI86" s="198">
        <f>+IF(AH86=[6]CONTROLES!$C$50,[6]CONTROLES!$D$50,[6]CONTROLES!$D$51)</f>
        <v>0</v>
      </c>
      <c r="AJ86" s="198"/>
      <c r="AK86" s="198">
        <f>+IF(AJ86=[6]CONTROLES!$C$52,[6]CONTROLES!$D$52,[6]CONTROLES!$D$53)</f>
        <v>0</v>
      </c>
      <c r="AL86" s="198"/>
      <c r="AM86" s="198">
        <f>+IF(AL86=[6]CONTROLES!$C$54,[6]CONTROLES!$D$54,[6]CONTROLES!$D$55)</f>
        <v>0</v>
      </c>
      <c r="AN86" s="198"/>
      <c r="AO86" s="198">
        <f>+IF(AN86=[6]CONTROLES!$C$56,[6]CONTROLES!$D$56,IF(AN86=[6]CONTROLES!$C$57,[6]CONTROLES!$D$57,[6]CONTROLES!$D$58))</f>
        <v>0</v>
      </c>
      <c r="AP86" s="198"/>
      <c r="AQ86" s="198">
        <f>+IF(AP86=[6]CONTROLES!$C$59,[6]CONTROLES!$D$59,[6]CONTROLES!$D$60)</f>
        <v>0</v>
      </c>
      <c r="AR86" s="198"/>
      <c r="AS86" s="198">
        <f>+IF(AR86=[6]CONTROLES!$C$61,[6]CONTROLES!$D$61,[6]CONTROLES!$D$62)</f>
        <v>0</v>
      </c>
      <c r="AT86" s="198"/>
      <c r="AU86" s="198">
        <f>+IF(AT86=[6]CONTROLES!$C$63,[6]CONTROLES!$D$63,IF(AT86=[6]CONTROLES!$C$64,[6]CONTROLES!$D$64,[6]CONTROLES!$D$65))</f>
        <v>0</v>
      </c>
      <c r="AV86" s="198">
        <f t="shared" si="31"/>
        <v>0</v>
      </c>
      <c r="AW86" s="198" t="str">
        <f t="shared" si="32"/>
        <v>Débil</v>
      </c>
      <c r="AX86" s="303"/>
      <c r="AY86" s="303"/>
      <c r="AZ86" s="303"/>
      <c r="BA86" s="303"/>
      <c r="BB86" s="301"/>
      <c r="BC86" s="314"/>
      <c r="BD86" s="307"/>
      <c r="BE86" s="135"/>
      <c r="BF86" s="135"/>
      <c r="BG86" s="218"/>
      <c r="BH86" s="225"/>
      <c r="BI86" s="225"/>
      <c r="BJ86" s="135"/>
      <c r="BK86" s="135"/>
      <c r="BL86" s="135"/>
      <c r="BM86" s="307"/>
      <c r="BN86" s="129"/>
      <c r="BO86" s="139"/>
      <c r="BP86" s="139"/>
      <c r="BQ86" s="139"/>
      <c r="BR86" s="139"/>
      <c r="BS86" s="139"/>
      <c r="BT86" s="139"/>
      <c r="BU86" s="139"/>
      <c r="BV86" s="139"/>
      <c r="BW86" s="129"/>
      <c r="BX86" s="139"/>
      <c r="BY86" s="139"/>
      <c r="BZ86" s="139"/>
      <c r="CA86" s="139"/>
      <c r="CB86" s="139"/>
      <c r="CC86" s="139"/>
      <c r="CD86" s="139"/>
      <c r="CE86" s="139"/>
      <c r="CF86" s="129"/>
      <c r="CG86" s="139"/>
      <c r="CH86" s="139"/>
      <c r="CI86" s="139"/>
      <c r="CJ86" s="139"/>
      <c r="CK86" s="139"/>
      <c r="CL86" s="139"/>
      <c r="CM86" s="139"/>
      <c r="CN86" s="139"/>
      <c r="CO86" s="129"/>
      <c r="CP86" s="139"/>
      <c r="CQ86" s="139"/>
      <c r="CR86" s="139"/>
      <c r="CS86" s="139"/>
      <c r="CT86" s="139"/>
      <c r="CU86" s="139"/>
      <c r="CV86" s="139"/>
      <c r="CW86" s="139"/>
      <c r="CX86" s="129"/>
      <c r="CY86" s="139"/>
      <c r="CZ86" s="139"/>
      <c r="DA86" s="139"/>
      <c r="DB86" s="139"/>
      <c r="DC86" s="139"/>
      <c r="DD86" s="139"/>
      <c r="DE86" s="139"/>
      <c r="DF86" s="139"/>
      <c r="DG86" s="129"/>
      <c r="DH86" s="139"/>
      <c r="DI86" s="139"/>
      <c r="DJ86" s="139"/>
      <c r="DK86" s="139"/>
      <c r="DL86" s="139"/>
      <c r="DM86" s="139"/>
      <c r="DN86" s="139"/>
      <c r="DO86" s="139"/>
      <c r="DP86" s="129"/>
      <c r="DQ86" s="139"/>
      <c r="DR86" s="139"/>
      <c r="DS86" s="139"/>
      <c r="DT86" s="139"/>
      <c r="DU86" s="139"/>
      <c r="DV86" s="139"/>
      <c r="DW86" s="139"/>
      <c r="DX86" s="139"/>
      <c r="DY86" s="129"/>
      <c r="DZ86" s="139"/>
      <c r="EA86" s="139"/>
      <c r="EB86" s="139"/>
      <c r="EC86" s="139"/>
      <c r="ED86" s="139"/>
      <c r="EE86" s="139"/>
      <c r="EF86" s="139"/>
      <c r="EG86" s="139"/>
      <c r="EH86" s="129"/>
      <c r="EI86" s="139"/>
      <c r="EJ86" s="139"/>
      <c r="EK86" s="139"/>
      <c r="EL86" s="139"/>
      <c r="EM86" s="139"/>
      <c r="EN86" s="139"/>
      <c r="EO86" s="139"/>
      <c r="EP86" s="139"/>
      <c r="EQ86" s="129"/>
      <c r="ER86" s="139"/>
      <c r="ES86" s="139"/>
      <c r="ET86" s="139"/>
      <c r="EU86" s="139"/>
      <c r="EV86" s="139"/>
      <c r="EW86" s="139"/>
      <c r="EX86" s="139"/>
      <c r="EY86" s="139"/>
      <c r="EZ86" s="129"/>
      <c r="FA86" s="139"/>
      <c r="FB86" s="139"/>
      <c r="FC86" s="139"/>
      <c r="FD86" s="139"/>
      <c r="FE86" s="139"/>
      <c r="FF86" s="139"/>
      <c r="FG86" s="139"/>
      <c r="FH86" s="139"/>
      <c r="FI86" s="129"/>
      <c r="FJ86" s="139"/>
      <c r="FK86" s="139"/>
      <c r="FL86" s="139"/>
      <c r="FM86" s="139"/>
      <c r="FN86" s="139"/>
      <c r="FO86" s="139"/>
      <c r="FP86" s="139"/>
      <c r="FQ86" s="139"/>
      <c r="FR86" s="139"/>
      <c r="FS86" s="129"/>
      <c r="FT86" s="132"/>
      <c r="FU86" s="132"/>
      <c r="FV86" s="132"/>
      <c r="FW86" s="133"/>
      <c r="FX86" s="132"/>
      <c r="FY86" s="139"/>
      <c r="FZ86" s="139"/>
      <c r="GA86" s="132"/>
      <c r="GB86" s="132"/>
      <c r="GC86" s="132"/>
      <c r="GD86" s="132"/>
      <c r="GE86" s="132"/>
      <c r="GF86" s="129"/>
      <c r="GG86" s="132"/>
      <c r="GH86" s="132"/>
      <c r="GI86" s="132"/>
      <c r="GJ86" s="133"/>
      <c r="GK86" s="132"/>
      <c r="GL86" s="139"/>
      <c r="GM86" s="139"/>
      <c r="GN86" s="132"/>
      <c r="GO86" s="132"/>
      <c r="GP86" s="132"/>
      <c r="GQ86" s="132"/>
      <c r="GR86" s="132"/>
      <c r="GS86" s="129"/>
      <c r="GT86" s="132"/>
      <c r="GU86" s="132"/>
      <c r="GV86" s="132"/>
      <c r="GW86" s="133"/>
      <c r="GX86" s="132"/>
      <c r="GY86" s="139"/>
      <c r="GZ86" s="139"/>
      <c r="HA86" s="132"/>
      <c r="HB86" s="132"/>
      <c r="HC86" s="132"/>
      <c r="HD86" s="132"/>
    </row>
    <row r="87" spans="1:212" ht="17.25" customHeight="1" x14ac:dyDescent="0.2">
      <c r="A87" s="336"/>
      <c r="B87" s="396"/>
      <c r="C87" s="400"/>
      <c r="D87" s="400"/>
      <c r="E87" s="396"/>
      <c r="F87" s="396"/>
      <c r="G87" s="396"/>
      <c r="H87" s="412"/>
      <c r="I87" s="396"/>
      <c r="J87" s="398"/>
      <c r="K87" s="324"/>
      <c r="L87" s="399"/>
      <c r="M87" s="328"/>
      <c r="N87" s="329"/>
      <c r="O87" s="329"/>
      <c r="P87" s="392"/>
      <c r="Q87" s="393"/>
      <c r="R87" s="156"/>
      <c r="S87" s="198"/>
      <c r="T87" s="202" t="str">
        <f t="shared" si="30"/>
        <v>Tipo Control</v>
      </c>
      <c r="U87" s="203" t="s">
        <v>158</v>
      </c>
      <c r="V87" s="204">
        <f>+IF(U87='[6]Tabla Valoración controles'!$D$4,'[6]Tabla Valoración controles'!$F$4,IF('[6]208-PLA-Ft-78 Mapa Gestión'!U87='[6]Tabla Valoración controles'!$D$5,'[6]Tabla Valoración controles'!$F$5,IF(U87=[6]FORMULAS!$A$10,0,'[6]Tabla Valoración controles'!$F$6)))</f>
        <v>0</v>
      </c>
      <c r="W87" s="203"/>
      <c r="X87" s="205">
        <f>+IF(W87='[6]Tabla Valoración controles'!$D$7,'[6]Tabla Valoración controles'!$F$7,IF(U87=[6]FORMULAS!$A$10,0,'[6]Tabla Valoración controles'!$F$8))</f>
        <v>0</v>
      </c>
      <c r="Y87" s="203"/>
      <c r="Z87" s="204">
        <f>+IF(Y87='[6]Tabla Valoración controles'!$D$9,'[6]Tabla Valoración controles'!$F$9,IF(U87=[6]FORMULAS!$A$10,0,'[6]Tabla Valoración controles'!$F$10))</f>
        <v>0</v>
      </c>
      <c r="AA87" s="203"/>
      <c r="AB87" s="204">
        <f>+IF(AA87='[6]Tabla Valoración controles'!$D$9,'[6]Tabla Valoración controles'!$F$9,IF(W87=[6]FORMULAS!$A$10,0,'[6]Tabla Valoración controles'!$F$10))</f>
        <v>0</v>
      </c>
      <c r="AC87" s="203"/>
      <c r="AD87" s="204">
        <f>+IF(AC87='[6]Tabla Valoración controles'!$D$13,'[6]Tabla Valoración controles'!$F$13,'[6]Tabla Valoración controles'!$F$14)</f>
        <v>0</v>
      </c>
      <c r="AE87" s="100">
        <f t="shared" si="28"/>
        <v>0</v>
      </c>
      <c r="AF87" s="100">
        <f t="shared" si="37"/>
        <v>0</v>
      </c>
      <c r="AG87" s="100">
        <f t="shared" si="36"/>
        <v>0</v>
      </c>
      <c r="AH87" s="203"/>
      <c r="AI87" s="198">
        <f>+IF(AH87=[6]CONTROLES!$C$50,[6]CONTROLES!$D$50,[6]CONTROLES!$D$51)</f>
        <v>0</v>
      </c>
      <c r="AJ87" s="198"/>
      <c r="AK87" s="198">
        <f>+IF(AJ87=[6]CONTROLES!$C$52,[6]CONTROLES!$D$52,[6]CONTROLES!$D$53)</f>
        <v>0</v>
      </c>
      <c r="AL87" s="198"/>
      <c r="AM87" s="198">
        <f>+IF(AL87=[6]CONTROLES!$C$54,[6]CONTROLES!$D$54,[6]CONTROLES!$D$55)</f>
        <v>0</v>
      </c>
      <c r="AN87" s="198"/>
      <c r="AO87" s="198">
        <f>+IF(AN87=[6]CONTROLES!$C$56,[6]CONTROLES!$D$56,IF(AN87=[6]CONTROLES!$C$57,[6]CONTROLES!$D$57,[6]CONTROLES!$D$58))</f>
        <v>0</v>
      </c>
      <c r="AP87" s="198"/>
      <c r="AQ87" s="198">
        <f>+IF(AP87=[6]CONTROLES!$C$59,[6]CONTROLES!$D$59,[6]CONTROLES!$D$60)</f>
        <v>0</v>
      </c>
      <c r="AR87" s="198"/>
      <c r="AS87" s="198">
        <f>+IF(AR87=[6]CONTROLES!$C$61,[6]CONTROLES!$D$61,[6]CONTROLES!$D$62)</f>
        <v>0</v>
      </c>
      <c r="AT87" s="198"/>
      <c r="AU87" s="198">
        <f>+IF(AT87=[6]CONTROLES!$C$63,[6]CONTROLES!$D$63,IF(AT87=[6]CONTROLES!$C$64,[6]CONTROLES!$D$64,[6]CONTROLES!$D$65))</f>
        <v>0</v>
      </c>
      <c r="AV87" s="198">
        <f t="shared" si="31"/>
        <v>0</v>
      </c>
      <c r="AW87" s="198" t="str">
        <f t="shared" si="32"/>
        <v>Débil</v>
      </c>
      <c r="AX87" s="303"/>
      <c r="AY87" s="303"/>
      <c r="AZ87" s="303"/>
      <c r="BA87" s="303"/>
      <c r="BB87" s="301"/>
      <c r="BC87" s="314"/>
      <c r="BD87" s="307"/>
      <c r="BE87" s="135"/>
      <c r="BF87" s="135"/>
      <c r="BG87" s="218"/>
      <c r="BH87" s="225"/>
      <c r="BI87" s="225"/>
      <c r="BJ87" s="135"/>
      <c r="BK87" s="135"/>
      <c r="BL87" s="135"/>
      <c r="BM87" s="307"/>
      <c r="BN87" s="129"/>
      <c r="BO87" s="139"/>
      <c r="BP87" s="139"/>
      <c r="BQ87" s="139"/>
      <c r="BR87" s="139"/>
      <c r="BS87" s="139"/>
      <c r="BT87" s="139"/>
      <c r="BU87" s="139"/>
      <c r="BV87" s="139"/>
      <c r="BW87" s="129"/>
      <c r="BX87" s="139"/>
      <c r="BY87" s="139"/>
      <c r="BZ87" s="139"/>
      <c r="CA87" s="139"/>
      <c r="CB87" s="139"/>
      <c r="CC87" s="139"/>
      <c r="CD87" s="139"/>
      <c r="CE87" s="139"/>
      <c r="CF87" s="129"/>
      <c r="CG87" s="139"/>
      <c r="CH87" s="139"/>
      <c r="CI87" s="139"/>
      <c r="CJ87" s="139"/>
      <c r="CK87" s="139"/>
      <c r="CL87" s="139"/>
      <c r="CM87" s="139"/>
      <c r="CN87" s="139"/>
      <c r="CO87" s="129"/>
      <c r="CP87" s="139"/>
      <c r="CQ87" s="139"/>
      <c r="CR87" s="139"/>
      <c r="CS87" s="139"/>
      <c r="CT87" s="139"/>
      <c r="CU87" s="139"/>
      <c r="CV87" s="139"/>
      <c r="CW87" s="139"/>
      <c r="CX87" s="129"/>
      <c r="CY87" s="139"/>
      <c r="CZ87" s="139"/>
      <c r="DA87" s="139"/>
      <c r="DB87" s="139"/>
      <c r="DC87" s="139"/>
      <c r="DD87" s="139"/>
      <c r="DE87" s="139"/>
      <c r="DF87" s="139"/>
      <c r="DG87" s="129"/>
      <c r="DH87" s="139"/>
      <c r="DI87" s="139"/>
      <c r="DJ87" s="139"/>
      <c r="DK87" s="139"/>
      <c r="DL87" s="139"/>
      <c r="DM87" s="139"/>
      <c r="DN87" s="139"/>
      <c r="DO87" s="139"/>
      <c r="DP87" s="129"/>
      <c r="DQ87" s="139"/>
      <c r="DR87" s="139"/>
      <c r="DS87" s="139"/>
      <c r="DT87" s="139"/>
      <c r="DU87" s="139"/>
      <c r="DV87" s="139"/>
      <c r="DW87" s="139"/>
      <c r="DX87" s="139"/>
      <c r="DY87" s="129"/>
      <c r="DZ87" s="139"/>
      <c r="EA87" s="139"/>
      <c r="EB87" s="139"/>
      <c r="EC87" s="139"/>
      <c r="ED87" s="139"/>
      <c r="EE87" s="139"/>
      <c r="EF87" s="139"/>
      <c r="EG87" s="139"/>
      <c r="EH87" s="129"/>
      <c r="EI87" s="139"/>
      <c r="EJ87" s="139"/>
      <c r="EK87" s="139"/>
      <c r="EL87" s="139"/>
      <c r="EM87" s="139"/>
      <c r="EN87" s="139"/>
      <c r="EO87" s="139"/>
      <c r="EP87" s="139"/>
      <c r="EQ87" s="129"/>
      <c r="ER87" s="139"/>
      <c r="ES87" s="139"/>
      <c r="ET87" s="139"/>
      <c r="EU87" s="139"/>
      <c r="EV87" s="139"/>
      <c r="EW87" s="139"/>
      <c r="EX87" s="139"/>
      <c r="EY87" s="139"/>
      <c r="EZ87" s="129"/>
      <c r="FA87" s="139"/>
      <c r="FB87" s="139"/>
      <c r="FC87" s="139"/>
      <c r="FD87" s="139"/>
      <c r="FE87" s="139"/>
      <c r="FF87" s="139"/>
      <c r="FG87" s="139"/>
      <c r="FH87" s="139"/>
      <c r="FI87" s="129"/>
      <c r="FJ87" s="139"/>
      <c r="FK87" s="139"/>
      <c r="FL87" s="139"/>
      <c r="FM87" s="139"/>
      <c r="FN87" s="139"/>
      <c r="FO87" s="139"/>
      <c r="FP87" s="139"/>
      <c r="FQ87" s="139"/>
      <c r="FR87" s="139"/>
      <c r="FS87" s="129"/>
      <c r="FT87" s="132"/>
      <c r="FU87" s="132"/>
      <c r="FV87" s="132"/>
      <c r="FW87" s="133"/>
      <c r="FX87" s="132"/>
      <c r="FY87" s="139"/>
      <c r="FZ87" s="139"/>
      <c r="GA87" s="132"/>
      <c r="GB87" s="132"/>
      <c r="GC87" s="132"/>
      <c r="GD87" s="132"/>
      <c r="GE87" s="132"/>
      <c r="GF87" s="129"/>
      <c r="GG87" s="132"/>
      <c r="GH87" s="132"/>
      <c r="GI87" s="132"/>
      <c r="GJ87" s="133"/>
      <c r="GK87" s="132"/>
      <c r="GL87" s="139"/>
      <c r="GM87" s="139"/>
      <c r="GN87" s="132"/>
      <c r="GO87" s="132"/>
      <c r="GP87" s="132"/>
      <c r="GQ87" s="132"/>
      <c r="GR87" s="132"/>
      <c r="GS87" s="129"/>
      <c r="GT87" s="132"/>
      <c r="GU87" s="132"/>
      <c r="GV87" s="132"/>
      <c r="GW87" s="133"/>
      <c r="GX87" s="132"/>
      <c r="GY87" s="139"/>
      <c r="GZ87" s="139"/>
      <c r="HA87" s="132"/>
      <c r="HB87" s="132"/>
      <c r="HC87" s="132"/>
      <c r="HD87" s="132"/>
    </row>
    <row r="88" spans="1:212" ht="165.75" customHeight="1" x14ac:dyDescent="0.2">
      <c r="A88" s="336">
        <v>14</v>
      </c>
      <c r="B88" s="396" t="s">
        <v>511</v>
      </c>
      <c r="C88" s="400" t="str">
        <f>VLOOKUP(B88,[6]FORMULAS!$A$30:$B$46,2,0)</f>
        <v>Realizar mejoramiento integral de espacio público en ocho (8) territorios priorizados.</v>
      </c>
      <c r="D88" s="400" t="str">
        <f>VLOOKUP(B88,[6]FORMULAS!$A$30:$C$46,3,0)</f>
        <v>Director de Mejoramiento de Barrios</v>
      </c>
      <c r="E88" s="396" t="s">
        <v>151</v>
      </c>
      <c r="F88" s="321" t="s">
        <v>520</v>
      </c>
      <c r="G88" s="321" t="s">
        <v>521</v>
      </c>
      <c r="H88" s="321" t="s">
        <v>522</v>
      </c>
      <c r="I88" s="396" t="s">
        <v>261</v>
      </c>
      <c r="J88" s="398">
        <v>4</v>
      </c>
      <c r="K88" s="324" t="str">
        <f>VLOOKUP(L88,'Tabla probabilidad'!$D$3:$E$8,2,0)</f>
        <v>Baja</v>
      </c>
      <c r="L88" s="399">
        <v>0.4</v>
      </c>
      <c r="M88" s="328" t="s">
        <v>90</v>
      </c>
      <c r="N88" s="329" t="str">
        <f>VLOOKUP(M88,'Tabla Impacto'!$D$3:$F$8,3,0)</f>
        <v>Mayor</v>
      </c>
      <c r="O88" s="329">
        <f>VLOOKUP(M88,'Tabla Impacto'!$D$3:$F$8,2,0)</f>
        <v>0.8</v>
      </c>
      <c r="P88" s="392" t="str">
        <f t="shared" ref="P88" si="38">CONCATENATE(N88,K88)</f>
        <v>MayorBaja</v>
      </c>
      <c r="Q88" s="393" t="str">
        <f>VLOOKUP(P88,[6]FORMULAS!$K$17:$L$42,2,0)</f>
        <v>Alto</v>
      </c>
      <c r="R88" s="177">
        <v>1</v>
      </c>
      <c r="S88" s="178" t="s">
        <v>523</v>
      </c>
      <c r="T88" s="202" t="str">
        <f t="shared" si="30"/>
        <v>Preventivo</v>
      </c>
      <c r="U88" s="203" t="s">
        <v>13</v>
      </c>
      <c r="V88" s="204">
        <f>+IF(U88='[6]Tabla Valoración controles'!$D$4,'[6]Tabla Valoración controles'!$F$4,IF('[6]208-PLA-Ft-78 Mapa Gestión'!U88='[6]Tabla Valoración controles'!$D$5,'[6]Tabla Valoración controles'!$F$5,IF(U88=[6]FORMULAS!$A$10,0,'[6]Tabla Valoración controles'!$F$6)))</f>
        <v>0.25</v>
      </c>
      <c r="W88" s="203" t="s">
        <v>8</v>
      </c>
      <c r="X88" s="205">
        <f>+IF(W88='[6]Tabla Valoración controles'!$D$7,'[6]Tabla Valoración controles'!$F$7,IF(U88=[6]FORMULAS!$A$10,0,'[6]Tabla Valoración controles'!$F$8))</f>
        <v>0.15</v>
      </c>
      <c r="Y88" s="203" t="s">
        <v>18</v>
      </c>
      <c r="Z88" s="204">
        <f>+IF(Y88='[6]Tabla Valoración controles'!$D$9,'[6]Tabla Valoración controles'!$F$9,IF(U88=[6]FORMULAS!$A$10,0,'[6]Tabla Valoración controles'!$F$10))</f>
        <v>0</v>
      </c>
      <c r="AA88" s="203" t="s">
        <v>21</v>
      </c>
      <c r="AB88" s="204">
        <f>+IF(AA88='[6]Tabla Valoración controles'!$D$9,'[6]Tabla Valoración controles'!$F$9,IF(W88=[6]FORMULAS!$A$10,0,'[6]Tabla Valoración controles'!$F$10))</f>
        <v>0</v>
      </c>
      <c r="AC88" s="203" t="s">
        <v>100</v>
      </c>
      <c r="AD88" s="204">
        <f>+IF(AC88='[6]Tabla Valoración controles'!$D$13,'[6]Tabla Valoración controles'!$F$13,'[6]Tabla Valoración controles'!$F$14)</f>
        <v>0</v>
      </c>
      <c r="AE88" s="100">
        <f t="shared" si="28"/>
        <v>0.4</v>
      </c>
      <c r="AF88" s="100" t="e">
        <f>+IF(T88=[6]FORMULAS!$A$8,'[6]208-PLA-Ft-78 Mapa Gestión'!AE88*'[6]208-PLA-Ft-78 Mapa Gestión'!L88:L93,'[6]208-PLA-Ft-78 Mapa Gestión'!AE88*'[6]208-PLA-Ft-78 Mapa Gestión'!O88:O93)</f>
        <v>#N/A</v>
      </c>
      <c r="AG88" s="100">
        <f>+IF(T88=[6]FORMULAS!$A$8,'[6]208-PLA-Ft-78 Mapa Gestión'!L88:L93-'[6]208-PLA-Ft-78 Mapa Gestión'!AF88,0)</f>
        <v>0</v>
      </c>
      <c r="AH88" s="203" t="s">
        <v>351</v>
      </c>
      <c r="AI88" s="198">
        <f>+IF(AH88=[6]CONTROLES!$C$50,[6]CONTROLES!$D$50,[6]CONTROLES!$D$51)</f>
        <v>15</v>
      </c>
      <c r="AJ88" s="198" t="s">
        <v>357</v>
      </c>
      <c r="AK88" s="198">
        <f>+IF(AJ88=[6]CONTROLES!$C$52,[6]CONTROLES!$D$52,[6]CONTROLES!$D$53)</f>
        <v>15</v>
      </c>
      <c r="AL88" s="198" t="s">
        <v>360</v>
      </c>
      <c r="AM88" s="198">
        <f>+IF(AL88=[6]CONTROLES!$C$54,[6]CONTROLES!$D$54,[6]CONTROLES!$D$55)</f>
        <v>15</v>
      </c>
      <c r="AN88" s="198" t="s">
        <v>363</v>
      </c>
      <c r="AO88" s="198">
        <f>+IF(AN88=[6]CONTROLES!$C$56,[6]CONTROLES!$D$56,IF(AN88=[6]CONTROLES!$C$57,[6]CONTROLES!$D$57,[6]CONTROLES!$D$58))</f>
        <v>15</v>
      </c>
      <c r="AP88" s="198" t="s">
        <v>367</v>
      </c>
      <c r="AQ88" s="198">
        <f>+IF(AP88=[6]CONTROLES!$C$59,[6]CONTROLES!$D$59,[6]CONTROLES!$D$60)</f>
        <v>15</v>
      </c>
      <c r="AR88" s="198" t="s">
        <v>370</v>
      </c>
      <c r="AS88" s="198">
        <f>+IF(AR88=[6]CONTROLES!$C$61,[6]CONTROLES!$D$61,[6]CONTROLES!$D$62)</f>
        <v>15</v>
      </c>
      <c r="AT88" s="198" t="s">
        <v>373</v>
      </c>
      <c r="AU88" s="198">
        <f>+IF(AT88=[6]CONTROLES!$C$63,[6]CONTROLES!$D$63,IF(AT88=[6]CONTROLES!$C$64,[6]CONTROLES!$D$64,[6]CONTROLES!$D$65))</f>
        <v>10</v>
      </c>
      <c r="AV88" s="198">
        <f t="shared" si="31"/>
        <v>100</v>
      </c>
      <c r="AW88" s="198" t="str">
        <f t="shared" si="32"/>
        <v>Fuerte</v>
      </c>
      <c r="AX88" s="302">
        <f>+AG93</f>
        <v>0</v>
      </c>
      <c r="AY88" s="302" t="s">
        <v>98</v>
      </c>
      <c r="AZ88" s="302" t="s">
        <v>74</v>
      </c>
      <c r="BA88" s="302">
        <f>+IF(T88=[4]FORMULAS!B87,'[4]208-PLA-Ft-78 Mapa Gestión'!AG93,'[4]208-PLA-Ft-78 Mapa Gestión'!O88:O93)</f>
        <v>0</v>
      </c>
      <c r="BB88" s="301" t="str">
        <f>CONCATENATE(AZ88,AY88)</f>
        <v>ModeradoMedia</v>
      </c>
      <c r="BC88" s="314" t="str">
        <f>VLOOKUP(BB88,[4]FORMULAS!$K$17:$L$42,2,0)</f>
        <v>Moderado</v>
      </c>
      <c r="BD88" s="307" t="s">
        <v>164</v>
      </c>
      <c r="BE88" s="135" t="s">
        <v>524</v>
      </c>
      <c r="BF88" s="135" t="s">
        <v>503</v>
      </c>
      <c r="BG88" s="180" t="s">
        <v>326</v>
      </c>
      <c r="BH88" s="228">
        <v>45444</v>
      </c>
      <c r="BI88" s="228">
        <v>45656</v>
      </c>
      <c r="BJ88" s="187" t="s">
        <v>525</v>
      </c>
      <c r="BK88" s="187" t="s">
        <v>526</v>
      </c>
      <c r="BL88" s="135" t="s">
        <v>236</v>
      </c>
      <c r="BM88" s="307" t="s">
        <v>506</v>
      </c>
      <c r="BN88" s="129"/>
      <c r="BO88" s="140"/>
      <c r="BP88" s="135"/>
      <c r="BQ88" s="140"/>
      <c r="BR88" s="141"/>
      <c r="BS88" s="141"/>
      <c r="BT88" s="141"/>
      <c r="BU88" s="141"/>
      <c r="BV88" s="141"/>
      <c r="BW88" s="129"/>
      <c r="BX88" s="140"/>
      <c r="BY88" s="135"/>
      <c r="BZ88" s="140"/>
      <c r="CA88" s="141"/>
      <c r="CB88" s="141"/>
      <c r="CC88" s="141"/>
      <c r="CD88" s="141"/>
      <c r="CE88" s="141"/>
      <c r="CF88" s="129"/>
      <c r="CG88" s="140"/>
      <c r="CH88" s="135"/>
      <c r="CI88" s="140"/>
      <c r="CJ88" s="141"/>
      <c r="CK88" s="141"/>
      <c r="CL88" s="141"/>
      <c r="CM88" s="141"/>
      <c r="CN88" s="141"/>
      <c r="CO88" s="129"/>
      <c r="CP88" s="140"/>
      <c r="CQ88" s="135"/>
      <c r="CR88" s="140"/>
      <c r="CS88" s="141"/>
      <c r="CT88" s="141"/>
      <c r="CU88" s="141"/>
      <c r="CV88" s="141"/>
      <c r="CW88" s="141"/>
      <c r="CX88" s="129"/>
      <c r="CY88" s="140"/>
      <c r="CZ88" s="135"/>
      <c r="DA88" s="140"/>
      <c r="DB88" s="141"/>
      <c r="DC88" s="141"/>
      <c r="DD88" s="141"/>
      <c r="DE88" s="141"/>
      <c r="DF88" s="141"/>
      <c r="DG88" s="129"/>
      <c r="DH88" s="140"/>
      <c r="DI88" s="135"/>
      <c r="DJ88" s="140"/>
      <c r="DK88" s="141"/>
      <c r="DL88" s="141"/>
      <c r="DM88" s="141"/>
      <c r="DN88" s="141"/>
      <c r="DO88" s="141"/>
      <c r="DP88" s="129"/>
      <c r="DQ88" s="140"/>
      <c r="DR88" s="135"/>
      <c r="DS88" s="140"/>
      <c r="DT88" s="141"/>
      <c r="DU88" s="141"/>
      <c r="DV88" s="141"/>
      <c r="DW88" s="141"/>
      <c r="DX88" s="141"/>
      <c r="DY88" s="129"/>
      <c r="DZ88" s="140"/>
      <c r="EA88" s="135"/>
      <c r="EB88" s="140"/>
      <c r="EC88" s="141"/>
      <c r="ED88" s="141"/>
      <c r="EE88" s="141"/>
      <c r="EF88" s="141"/>
      <c r="EG88" s="141"/>
      <c r="EH88" s="129"/>
      <c r="EI88" s="140"/>
      <c r="EJ88" s="135"/>
      <c r="EK88" s="140"/>
      <c r="EL88" s="141"/>
      <c r="EM88" s="141"/>
      <c r="EN88" s="141"/>
      <c r="EO88" s="141"/>
      <c r="EP88" s="141"/>
      <c r="EQ88" s="129"/>
      <c r="ER88" s="140"/>
      <c r="ES88" s="135"/>
      <c r="ET88" s="140"/>
      <c r="EU88" s="141"/>
      <c r="EV88" s="141"/>
      <c r="EW88" s="141"/>
      <c r="EX88" s="141"/>
      <c r="EY88" s="141"/>
      <c r="EZ88" s="129"/>
      <c r="FA88" s="140"/>
      <c r="FB88" s="135"/>
      <c r="FC88" s="140"/>
      <c r="FD88" s="141"/>
      <c r="FE88" s="141"/>
      <c r="FF88" s="141"/>
      <c r="FG88" s="141"/>
      <c r="FH88" s="141"/>
      <c r="FI88" s="129"/>
      <c r="FJ88" s="140"/>
      <c r="FK88" s="135"/>
      <c r="FL88" s="140"/>
      <c r="FM88" s="141"/>
      <c r="FN88" s="141"/>
      <c r="FO88" s="141"/>
      <c r="FP88" s="141"/>
      <c r="FQ88" s="141"/>
      <c r="FR88" s="141"/>
      <c r="FS88" s="129"/>
      <c r="FT88" s="132"/>
      <c r="FU88" s="132"/>
      <c r="FV88" s="132"/>
      <c r="FW88" s="133"/>
      <c r="FX88" s="132"/>
      <c r="FY88" s="141"/>
      <c r="FZ88" s="141"/>
      <c r="GA88" s="132"/>
      <c r="GB88" s="132"/>
      <c r="GC88" s="132"/>
      <c r="GD88" s="132"/>
      <c r="GE88" s="132"/>
      <c r="GF88" s="129"/>
      <c r="GG88" s="132"/>
      <c r="GH88" s="132"/>
      <c r="GI88" s="132"/>
      <c r="GJ88" s="133"/>
      <c r="GK88" s="132"/>
      <c r="GL88" s="141"/>
      <c r="GM88" s="141"/>
      <c r="GN88" s="132"/>
      <c r="GO88" s="132"/>
      <c r="GP88" s="132"/>
      <c r="GQ88" s="132"/>
      <c r="GR88" s="132"/>
      <c r="GS88" s="129"/>
      <c r="GT88" s="132"/>
      <c r="GU88" s="132"/>
      <c r="GV88" s="132"/>
      <c r="GW88" s="133"/>
      <c r="GX88" s="132"/>
      <c r="GY88" s="141"/>
      <c r="GZ88" s="141"/>
      <c r="HA88" s="132"/>
      <c r="HB88" s="132"/>
      <c r="HC88" s="132"/>
      <c r="HD88" s="132"/>
    </row>
    <row r="89" spans="1:212" ht="153" customHeight="1" x14ac:dyDescent="0.2">
      <c r="A89" s="336"/>
      <c r="B89" s="396"/>
      <c r="C89" s="400"/>
      <c r="D89" s="400"/>
      <c r="E89" s="396"/>
      <c r="F89" s="321"/>
      <c r="G89" s="321"/>
      <c r="H89" s="321"/>
      <c r="I89" s="396"/>
      <c r="J89" s="398"/>
      <c r="K89" s="324"/>
      <c r="L89" s="399"/>
      <c r="M89" s="328"/>
      <c r="N89" s="329"/>
      <c r="O89" s="329"/>
      <c r="P89" s="392"/>
      <c r="Q89" s="393"/>
      <c r="R89" s="177">
        <v>2</v>
      </c>
      <c r="S89" s="178" t="s">
        <v>527</v>
      </c>
      <c r="T89" s="202" t="str">
        <f t="shared" si="30"/>
        <v>Preventivo</v>
      </c>
      <c r="U89" s="203" t="s">
        <v>13</v>
      </c>
      <c r="V89" s="204">
        <f>+IF(U89='[6]Tabla Valoración controles'!$D$4,'[6]Tabla Valoración controles'!$F$4,IF('[6]208-PLA-Ft-78 Mapa Gestión'!U89='[6]Tabla Valoración controles'!$D$5,'[6]Tabla Valoración controles'!$F$5,IF(U89=[6]FORMULAS!$A$10,0,'[6]Tabla Valoración controles'!$F$6)))</f>
        <v>0.25</v>
      </c>
      <c r="W89" s="203" t="s">
        <v>8</v>
      </c>
      <c r="X89" s="205">
        <f>+IF(W89='[6]Tabla Valoración controles'!$D$7,'[6]Tabla Valoración controles'!$F$7,IF(U89=[6]FORMULAS!$A$10,0,'[6]Tabla Valoración controles'!$F$8))</f>
        <v>0.15</v>
      </c>
      <c r="Y89" s="203" t="s">
        <v>18</v>
      </c>
      <c r="Z89" s="204">
        <f>+IF(Y89='[6]Tabla Valoración controles'!$D$9,'[6]Tabla Valoración controles'!$F$9,IF(U89=[6]FORMULAS!$A$10,0,'[6]Tabla Valoración controles'!$F$10))</f>
        <v>0</v>
      </c>
      <c r="AA89" s="203" t="s">
        <v>21</v>
      </c>
      <c r="AB89" s="204">
        <f>+IF(AA89='[6]Tabla Valoración controles'!$D$9,'[6]Tabla Valoración controles'!$F$9,IF(W89=[6]FORMULAS!$A$10,0,'[6]Tabla Valoración controles'!$F$10))</f>
        <v>0</v>
      </c>
      <c r="AC89" s="203" t="s">
        <v>100</v>
      </c>
      <c r="AD89" s="204">
        <f>+IF(AC89='[6]Tabla Valoración controles'!$D$13,'[6]Tabla Valoración controles'!$F$13,'[6]Tabla Valoración controles'!$F$14)</f>
        <v>0</v>
      </c>
      <c r="AE89" s="100">
        <f t="shared" si="28"/>
        <v>0.4</v>
      </c>
      <c r="AF89" s="100">
        <f>+AE89*AG88</f>
        <v>0</v>
      </c>
      <c r="AG89" s="100">
        <f>+AG88-AF89</f>
        <v>0</v>
      </c>
      <c r="AH89" s="203" t="s">
        <v>351</v>
      </c>
      <c r="AI89" s="198">
        <f>+IF(AH89=[6]CONTROLES!$C$50,[6]CONTROLES!$D$50,[6]CONTROLES!$D$51)</f>
        <v>15</v>
      </c>
      <c r="AJ89" s="198" t="s">
        <v>357</v>
      </c>
      <c r="AK89" s="198">
        <f>+IF(AJ89=[6]CONTROLES!$C$52,[6]CONTROLES!$D$52,[6]CONTROLES!$D$53)</f>
        <v>15</v>
      </c>
      <c r="AL89" s="198" t="s">
        <v>360</v>
      </c>
      <c r="AM89" s="198">
        <f>+IF(AL89=[6]CONTROLES!$C$54,[6]CONTROLES!$D$54,[6]CONTROLES!$D$55)</f>
        <v>15</v>
      </c>
      <c r="AN89" s="198" t="s">
        <v>363</v>
      </c>
      <c r="AO89" s="198">
        <f>+IF(AN89=[6]CONTROLES!$C$56,[6]CONTROLES!$D$56,IF(AN89=[6]CONTROLES!$C$57,[6]CONTROLES!$D$57,[6]CONTROLES!$D$58))</f>
        <v>15</v>
      </c>
      <c r="AP89" s="198" t="s">
        <v>367</v>
      </c>
      <c r="AQ89" s="198">
        <f>+IF(AP89=[6]CONTROLES!$C$59,[6]CONTROLES!$D$59,[6]CONTROLES!$D$60)</f>
        <v>15</v>
      </c>
      <c r="AR89" s="198" t="s">
        <v>370</v>
      </c>
      <c r="AS89" s="198">
        <f>+IF(AR89=[6]CONTROLES!$C$61,[6]CONTROLES!$D$61,[6]CONTROLES!$D$62)</f>
        <v>15</v>
      </c>
      <c r="AT89" s="198" t="s">
        <v>373</v>
      </c>
      <c r="AU89" s="198">
        <f>+IF(AT89=[6]CONTROLES!$C$63,[6]CONTROLES!$D$63,IF(AT89=[6]CONTROLES!$C$64,[6]CONTROLES!$D$64,[6]CONTROLES!$D$65))</f>
        <v>10</v>
      </c>
      <c r="AV89" s="198">
        <f t="shared" si="31"/>
        <v>100</v>
      </c>
      <c r="AW89" s="198" t="str">
        <f t="shared" si="32"/>
        <v>Fuerte</v>
      </c>
      <c r="AX89" s="303"/>
      <c r="AY89" s="303"/>
      <c r="AZ89" s="303"/>
      <c r="BA89" s="303"/>
      <c r="BB89" s="301"/>
      <c r="BC89" s="314"/>
      <c r="BD89" s="307"/>
      <c r="BE89" s="135" t="s">
        <v>528</v>
      </c>
      <c r="BF89" s="135" t="s">
        <v>503</v>
      </c>
      <c r="BG89" s="180" t="s">
        <v>328</v>
      </c>
      <c r="BH89" s="228">
        <v>45352</v>
      </c>
      <c r="BI89" s="228">
        <v>45656</v>
      </c>
      <c r="BJ89" s="187" t="s">
        <v>525</v>
      </c>
      <c r="BK89" s="187" t="s">
        <v>505</v>
      </c>
      <c r="BL89" s="135" t="s">
        <v>236</v>
      </c>
      <c r="BM89" s="307"/>
      <c r="BN89" s="129"/>
      <c r="BO89" s="135"/>
      <c r="BP89" s="140"/>
      <c r="BQ89" s="140"/>
      <c r="BR89" s="141"/>
      <c r="BS89" s="141"/>
      <c r="BT89" s="141"/>
      <c r="BU89" s="141"/>
      <c r="BV89" s="141"/>
      <c r="BW89" s="129"/>
      <c r="BX89" s="135"/>
      <c r="BY89" s="140"/>
      <c r="BZ89" s="140"/>
      <c r="CA89" s="141"/>
      <c r="CB89" s="141"/>
      <c r="CC89" s="141"/>
      <c r="CD89" s="141"/>
      <c r="CE89" s="141"/>
      <c r="CF89" s="129"/>
      <c r="CG89" s="135"/>
      <c r="CH89" s="140"/>
      <c r="CI89" s="140"/>
      <c r="CJ89" s="141"/>
      <c r="CK89" s="141"/>
      <c r="CL89" s="141"/>
      <c r="CM89" s="141"/>
      <c r="CN89" s="141"/>
      <c r="CO89" s="129"/>
      <c r="CP89" s="135"/>
      <c r="CQ89" s="140"/>
      <c r="CR89" s="140"/>
      <c r="CS89" s="141"/>
      <c r="CT89" s="141"/>
      <c r="CU89" s="141"/>
      <c r="CV89" s="141"/>
      <c r="CW89" s="141"/>
      <c r="CX89" s="129"/>
      <c r="CY89" s="135"/>
      <c r="CZ89" s="140"/>
      <c r="DA89" s="140"/>
      <c r="DB89" s="141"/>
      <c r="DC89" s="141"/>
      <c r="DD89" s="141"/>
      <c r="DE89" s="141"/>
      <c r="DF89" s="141"/>
      <c r="DG89" s="129"/>
      <c r="DH89" s="135"/>
      <c r="DI89" s="140"/>
      <c r="DJ89" s="140"/>
      <c r="DK89" s="141"/>
      <c r="DL89" s="141"/>
      <c r="DM89" s="141"/>
      <c r="DN89" s="141"/>
      <c r="DO89" s="141"/>
      <c r="DP89" s="129"/>
      <c r="DQ89" s="135"/>
      <c r="DR89" s="140"/>
      <c r="DS89" s="140"/>
      <c r="DT89" s="141"/>
      <c r="DU89" s="141"/>
      <c r="DV89" s="141"/>
      <c r="DW89" s="141"/>
      <c r="DX89" s="141"/>
      <c r="DY89" s="129"/>
      <c r="DZ89" s="135"/>
      <c r="EA89" s="140"/>
      <c r="EB89" s="140"/>
      <c r="EC89" s="141"/>
      <c r="ED89" s="141"/>
      <c r="EE89" s="141"/>
      <c r="EF89" s="141"/>
      <c r="EG89" s="141"/>
      <c r="EH89" s="129"/>
      <c r="EI89" s="135"/>
      <c r="EJ89" s="140"/>
      <c r="EK89" s="140"/>
      <c r="EL89" s="141"/>
      <c r="EM89" s="141"/>
      <c r="EN89" s="141"/>
      <c r="EO89" s="141"/>
      <c r="EP89" s="141"/>
      <c r="EQ89" s="129"/>
      <c r="ER89" s="135"/>
      <c r="ES89" s="140"/>
      <c r="ET89" s="140"/>
      <c r="EU89" s="141"/>
      <c r="EV89" s="141"/>
      <c r="EW89" s="141"/>
      <c r="EX89" s="141"/>
      <c r="EY89" s="141"/>
      <c r="EZ89" s="129"/>
      <c r="FA89" s="135"/>
      <c r="FB89" s="140"/>
      <c r="FC89" s="140"/>
      <c r="FD89" s="141"/>
      <c r="FE89" s="141"/>
      <c r="FF89" s="141"/>
      <c r="FG89" s="141"/>
      <c r="FH89" s="141"/>
      <c r="FI89" s="129"/>
      <c r="FJ89" s="135"/>
      <c r="FK89" s="140"/>
      <c r="FL89" s="140"/>
      <c r="FM89" s="141"/>
      <c r="FN89" s="141"/>
      <c r="FO89" s="141"/>
      <c r="FP89" s="141"/>
      <c r="FQ89" s="141"/>
      <c r="FR89" s="141"/>
      <c r="FS89" s="129"/>
      <c r="FT89" s="132"/>
      <c r="FU89" s="132"/>
      <c r="FV89" s="132"/>
      <c r="FW89" s="133"/>
      <c r="FX89" s="132"/>
      <c r="FY89" s="141"/>
      <c r="FZ89" s="141"/>
      <c r="GA89" s="132"/>
      <c r="GB89" s="132"/>
      <c r="GC89" s="132"/>
      <c r="GD89" s="132"/>
      <c r="GE89" s="132"/>
      <c r="GF89" s="129"/>
      <c r="GG89" s="132"/>
      <c r="GH89" s="132"/>
      <c r="GI89" s="132"/>
      <c r="GJ89" s="133"/>
      <c r="GK89" s="132"/>
      <c r="GL89" s="141"/>
      <c r="GM89" s="141"/>
      <c r="GN89" s="132"/>
      <c r="GO89" s="132"/>
      <c r="GP89" s="132"/>
      <c r="GQ89" s="132"/>
      <c r="GR89" s="132"/>
      <c r="GS89" s="129"/>
      <c r="GT89" s="132"/>
      <c r="GU89" s="132"/>
      <c r="GV89" s="132"/>
      <c r="GW89" s="133"/>
      <c r="GX89" s="132"/>
      <c r="GY89" s="141"/>
      <c r="GZ89" s="141"/>
      <c r="HA89" s="132"/>
      <c r="HB89" s="132"/>
      <c r="HC89" s="132"/>
      <c r="HD89" s="132"/>
    </row>
    <row r="90" spans="1:212" ht="17.25" customHeight="1" x14ac:dyDescent="0.2">
      <c r="A90" s="336"/>
      <c r="B90" s="396"/>
      <c r="C90" s="400"/>
      <c r="D90" s="400"/>
      <c r="E90" s="396"/>
      <c r="F90" s="321"/>
      <c r="G90" s="321"/>
      <c r="H90" s="321"/>
      <c r="I90" s="396"/>
      <c r="J90" s="398"/>
      <c r="K90" s="324"/>
      <c r="L90" s="399"/>
      <c r="M90" s="328"/>
      <c r="N90" s="329"/>
      <c r="O90" s="329"/>
      <c r="P90" s="392"/>
      <c r="Q90" s="393"/>
      <c r="R90" s="156"/>
      <c r="S90" s="207"/>
      <c r="T90" s="202" t="str">
        <f t="shared" si="30"/>
        <v>Tipo Control</v>
      </c>
      <c r="U90" s="203" t="s">
        <v>158</v>
      </c>
      <c r="V90" s="204">
        <f>+IF(U90='[6]Tabla Valoración controles'!$D$4,'[6]Tabla Valoración controles'!$F$4,IF('[6]208-PLA-Ft-78 Mapa Gestión'!U90='[6]Tabla Valoración controles'!$D$5,'[6]Tabla Valoración controles'!$F$5,IF(U90=[6]FORMULAS!$A$10,0,'[6]Tabla Valoración controles'!$F$6)))</f>
        <v>0</v>
      </c>
      <c r="W90" s="203"/>
      <c r="X90" s="205">
        <f>+IF(W90='[6]Tabla Valoración controles'!$D$7,'[6]Tabla Valoración controles'!$F$7,IF(U90=[6]FORMULAS!$A$10,0,'[6]Tabla Valoración controles'!$F$8))</f>
        <v>0</v>
      </c>
      <c r="Y90" s="203"/>
      <c r="Z90" s="204">
        <f>+IF(Y90='[6]Tabla Valoración controles'!$D$9,'[6]Tabla Valoración controles'!$F$9,IF(U90=[6]FORMULAS!$A$10,0,'[6]Tabla Valoración controles'!$F$10))</f>
        <v>0</v>
      </c>
      <c r="AA90" s="203"/>
      <c r="AB90" s="204">
        <f>+IF(AA90='[6]Tabla Valoración controles'!$D$9,'[6]Tabla Valoración controles'!$F$9,IF(W90=[6]FORMULAS!$A$10,0,'[6]Tabla Valoración controles'!$F$10))</f>
        <v>0</v>
      </c>
      <c r="AC90" s="203"/>
      <c r="AD90" s="204">
        <f>+IF(AC90='[6]Tabla Valoración controles'!$D$13,'[6]Tabla Valoración controles'!$F$13,'[6]Tabla Valoración controles'!$F$14)</f>
        <v>0</v>
      </c>
      <c r="AE90" s="100">
        <f t="shared" si="28"/>
        <v>0</v>
      </c>
      <c r="AF90" s="100">
        <f>+AF89*AE90</f>
        <v>0</v>
      </c>
      <c r="AG90" s="100">
        <f t="shared" ref="AG90:AG93" si="39">+AG89-AF90</f>
        <v>0</v>
      </c>
      <c r="AH90" s="203"/>
      <c r="AI90" s="198">
        <f>+IF(AH90=[6]CONTROLES!$C$50,[6]CONTROLES!$D$50,[6]CONTROLES!$D$51)</f>
        <v>0</v>
      </c>
      <c r="AJ90" s="198"/>
      <c r="AK90" s="198">
        <f>+IF(AJ90=[6]CONTROLES!$C$52,[6]CONTROLES!$D$52,[6]CONTROLES!$D$53)</f>
        <v>0</v>
      </c>
      <c r="AL90" s="198"/>
      <c r="AM90" s="198">
        <f>+IF(AL90=[6]CONTROLES!$C$54,[6]CONTROLES!$D$54,[6]CONTROLES!$D$55)</f>
        <v>0</v>
      </c>
      <c r="AN90" s="198"/>
      <c r="AO90" s="198">
        <f>+IF(AN90=[6]CONTROLES!$C$56,[6]CONTROLES!$D$56,IF(AN90=[6]CONTROLES!$C$57,[6]CONTROLES!$D$57,[6]CONTROLES!$D$58))</f>
        <v>0</v>
      </c>
      <c r="AP90" s="198"/>
      <c r="AQ90" s="198">
        <f>+IF(AP90=[6]CONTROLES!$C$59,[6]CONTROLES!$D$59,[6]CONTROLES!$D$60)</f>
        <v>0</v>
      </c>
      <c r="AR90" s="198"/>
      <c r="AS90" s="198">
        <f>+IF(AR90=[6]CONTROLES!$C$61,[6]CONTROLES!$D$61,[6]CONTROLES!$D$62)</f>
        <v>0</v>
      </c>
      <c r="AT90" s="198"/>
      <c r="AU90" s="198">
        <f>+IF(AT90=[6]CONTROLES!$C$63,[6]CONTROLES!$D$63,IF(AT90=[6]CONTROLES!$C$64,[6]CONTROLES!$D$64,[6]CONTROLES!$D$65))</f>
        <v>0</v>
      </c>
      <c r="AV90" s="198">
        <f t="shared" si="31"/>
        <v>0</v>
      </c>
      <c r="AW90" s="198" t="str">
        <f t="shared" si="32"/>
        <v>Débil</v>
      </c>
      <c r="AX90" s="303"/>
      <c r="AY90" s="303"/>
      <c r="AZ90" s="303"/>
      <c r="BA90" s="303"/>
      <c r="BB90" s="301"/>
      <c r="BC90" s="314"/>
      <c r="BD90" s="307"/>
      <c r="BE90" s="135"/>
      <c r="BF90" s="135"/>
      <c r="BG90" s="218"/>
      <c r="BH90" s="225"/>
      <c r="BI90" s="225"/>
      <c r="BJ90" s="135"/>
      <c r="BK90" s="135"/>
      <c r="BL90" s="135"/>
      <c r="BM90" s="307"/>
      <c r="BN90" s="129"/>
      <c r="BO90" s="135"/>
      <c r="BP90" s="135"/>
      <c r="BQ90" s="135"/>
      <c r="BR90" s="133"/>
      <c r="BS90" s="133"/>
      <c r="BT90" s="133"/>
      <c r="BU90" s="133"/>
      <c r="BV90" s="133"/>
      <c r="BW90" s="129"/>
      <c r="BX90" s="135"/>
      <c r="BY90" s="135"/>
      <c r="BZ90" s="135"/>
      <c r="CA90" s="133"/>
      <c r="CB90" s="133"/>
      <c r="CC90" s="133"/>
      <c r="CD90" s="133"/>
      <c r="CE90" s="133"/>
      <c r="CF90" s="129"/>
      <c r="CG90" s="135"/>
      <c r="CH90" s="135"/>
      <c r="CI90" s="135"/>
      <c r="CJ90" s="133"/>
      <c r="CK90" s="133"/>
      <c r="CL90" s="133"/>
      <c r="CM90" s="133"/>
      <c r="CN90" s="133"/>
      <c r="CO90" s="129"/>
      <c r="CP90" s="135"/>
      <c r="CQ90" s="135"/>
      <c r="CR90" s="135"/>
      <c r="CS90" s="133"/>
      <c r="CT90" s="133"/>
      <c r="CU90" s="133"/>
      <c r="CV90" s="133"/>
      <c r="CW90" s="133"/>
      <c r="CX90" s="129"/>
      <c r="CY90" s="135"/>
      <c r="CZ90" s="135"/>
      <c r="DA90" s="135"/>
      <c r="DB90" s="133"/>
      <c r="DC90" s="133"/>
      <c r="DD90" s="133"/>
      <c r="DE90" s="133"/>
      <c r="DF90" s="133"/>
      <c r="DG90" s="129"/>
      <c r="DH90" s="135"/>
      <c r="DI90" s="135"/>
      <c r="DJ90" s="135"/>
      <c r="DK90" s="133"/>
      <c r="DL90" s="133"/>
      <c r="DM90" s="133"/>
      <c r="DN90" s="133"/>
      <c r="DO90" s="133"/>
      <c r="DP90" s="129"/>
      <c r="DQ90" s="135"/>
      <c r="DR90" s="135"/>
      <c r="DS90" s="135"/>
      <c r="DT90" s="133"/>
      <c r="DU90" s="133"/>
      <c r="DV90" s="133"/>
      <c r="DW90" s="133"/>
      <c r="DX90" s="133"/>
      <c r="DY90" s="129"/>
      <c r="DZ90" s="135"/>
      <c r="EA90" s="135"/>
      <c r="EB90" s="135"/>
      <c r="EC90" s="133"/>
      <c r="ED90" s="133"/>
      <c r="EE90" s="133"/>
      <c r="EF90" s="133"/>
      <c r="EG90" s="133"/>
      <c r="EH90" s="129"/>
      <c r="EI90" s="135"/>
      <c r="EJ90" s="135"/>
      <c r="EK90" s="135"/>
      <c r="EL90" s="133"/>
      <c r="EM90" s="133"/>
      <c r="EN90" s="133"/>
      <c r="EO90" s="133"/>
      <c r="EP90" s="133"/>
      <c r="EQ90" s="129"/>
      <c r="ER90" s="135"/>
      <c r="ES90" s="135"/>
      <c r="ET90" s="135"/>
      <c r="EU90" s="133"/>
      <c r="EV90" s="133"/>
      <c r="EW90" s="133"/>
      <c r="EX90" s="133"/>
      <c r="EY90" s="133"/>
      <c r="EZ90" s="129"/>
      <c r="FA90" s="135"/>
      <c r="FB90" s="135"/>
      <c r="FC90" s="135"/>
      <c r="FD90" s="133"/>
      <c r="FE90" s="133"/>
      <c r="FF90" s="133"/>
      <c r="FG90" s="133"/>
      <c r="FH90" s="133"/>
      <c r="FI90" s="129"/>
      <c r="FJ90" s="135"/>
      <c r="FK90" s="135"/>
      <c r="FL90" s="135"/>
      <c r="FM90" s="133"/>
      <c r="FN90" s="133"/>
      <c r="FO90" s="133"/>
      <c r="FP90" s="133"/>
      <c r="FQ90" s="133"/>
      <c r="FR90" s="133"/>
      <c r="FS90" s="129"/>
      <c r="FT90" s="132"/>
      <c r="FU90" s="132"/>
      <c r="FV90" s="132"/>
      <c r="FW90" s="133"/>
      <c r="FX90" s="132"/>
      <c r="FY90" s="133"/>
      <c r="FZ90" s="133"/>
      <c r="GA90" s="132"/>
      <c r="GB90" s="132"/>
      <c r="GC90" s="132"/>
      <c r="GD90" s="132"/>
      <c r="GE90" s="132"/>
      <c r="GF90" s="129"/>
      <c r="GG90" s="132"/>
      <c r="GH90" s="132"/>
      <c r="GI90" s="132"/>
      <c r="GJ90" s="133"/>
      <c r="GK90" s="132"/>
      <c r="GL90" s="133"/>
      <c r="GM90" s="133"/>
      <c r="GN90" s="132"/>
      <c r="GO90" s="132"/>
      <c r="GP90" s="132"/>
      <c r="GQ90" s="132"/>
      <c r="GR90" s="132"/>
      <c r="GS90" s="129"/>
      <c r="GT90" s="132"/>
      <c r="GU90" s="132"/>
      <c r="GV90" s="132"/>
      <c r="GW90" s="133"/>
      <c r="GX90" s="132"/>
      <c r="GY90" s="133"/>
      <c r="GZ90" s="133"/>
      <c r="HA90" s="132"/>
      <c r="HB90" s="132"/>
      <c r="HC90" s="132"/>
      <c r="HD90" s="132"/>
    </row>
    <row r="91" spans="1:212" ht="17.25" customHeight="1" x14ac:dyDescent="0.2">
      <c r="A91" s="336"/>
      <c r="B91" s="396"/>
      <c r="C91" s="400"/>
      <c r="D91" s="400"/>
      <c r="E91" s="396"/>
      <c r="F91" s="321"/>
      <c r="G91" s="321"/>
      <c r="H91" s="321"/>
      <c r="I91" s="396"/>
      <c r="J91" s="398"/>
      <c r="K91" s="324"/>
      <c r="L91" s="399"/>
      <c r="M91" s="328"/>
      <c r="N91" s="329"/>
      <c r="O91" s="329"/>
      <c r="P91" s="392"/>
      <c r="Q91" s="393"/>
      <c r="R91" s="156"/>
      <c r="S91" s="198"/>
      <c r="T91" s="202" t="str">
        <f t="shared" si="30"/>
        <v>Tipo Control</v>
      </c>
      <c r="U91" s="203" t="s">
        <v>158</v>
      </c>
      <c r="V91" s="204">
        <f>+IF(U91='[6]Tabla Valoración controles'!$D$4,'[6]Tabla Valoración controles'!$F$4,IF('[6]208-PLA-Ft-78 Mapa Gestión'!U91='[6]Tabla Valoración controles'!$D$5,'[6]Tabla Valoración controles'!$F$5,IF(U91=[6]FORMULAS!$A$10,0,'[6]Tabla Valoración controles'!$F$6)))</f>
        <v>0</v>
      </c>
      <c r="W91" s="203"/>
      <c r="X91" s="205">
        <f>+IF(W91='[6]Tabla Valoración controles'!$D$7,'[6]Tabla Valoración controles'!$F$7,IF(U91=[6]FORMULAS!$A$10,0,'[6]Tabla Valoración controles'!$F$8))</f>
        <v>0</v>
      </c>
      <c r="Y91" s="203"/>
      <c r="Z91" s="204">
        <f>+IF(Y91='[6]Tabla Valoración controles'!$D$9,'[6]Tabla Valoración controles'!$F$9,IF(U91=[6]FORMULAS!$A$10,0,'[6]Tabla Valoración controles'!$F$10))</f>
        <v>0</v>
      </c>
      <c r="AA91" s="203"/>
      <c r="AB91" s="204">
        <f>+IF(AA91='[6]Tabla Valoración controles'!$D$9,'[6]Tabla Valoración controles'!$F$9,IF(W91=[6]FORMULAS!$A$10,0,'[6]Tabla Valoración controles'!$F$10))</f>
        <v>0</v>
      </c>
      <c r="AC91" s="203"/>
      <c r="AD91" s="204">
        <f>+IF(AC91='[6]Tabla Valoración controles'!$D$13,'[6]Tabla Valoración controles'!$F$13,'[6]Tabla Valoración controles'!$F$14)</f>
        <v>0</v>
      </c>
      <c r="AE91" s="100">
        <f t="shared" si="28"/>
        <v>0</v>
      </c>
      <c r="AF91" s="100">
        <f>+AF90*AE91</f>
        <v>0</v>
      </c>
      <c r="AG91" s="100">
        <f t="shared" si="39"/>
        <v>0</v>
      </c>
      <c r="AH91" s="203"/>
      <c r="AI91" s="198">
        <f>+IF(AH91=[6]CONTROLES!$C$50,[6]CONTROLES!$D$50,[6]CONTROLES!$D$51)</f>
        <v>0</v>
      </c>
      <c r="AJ91" s="198"/>
      <c r="AK91" s="198">
        <f>+IF(AJ91=[6]CONTROLES!$C$52,[6]CONTROLES!$D$52,[6]CONTROLES!$D$53)</f>
        <v>0</v>
      </c>
      <c r="AL91" s="198"/>
      <c r="AM91" s="198">
        <f>+IF(AL91=[6]CONTROLES!$C$54,[6]CONTROLES!$D$54,[6]CONTROLES!$D$55)</f>
        <v>0</v>
      </c>
      <c r="AN91" s="198"/>
      <c r="AO91" s="198">
        <f>+IF(AN91=[6]CONTROLES!$C$56,[6]CONTROLES!$D$56,IF(AN91=[6]CONTROLES!$C$57,[6]CONTROLES!$D$57,[6]CONTROLES!$D$58))</f>
        <v>0</v>
      </c>
      <c r="AP91" s="198"/>
      <c r="AQ91" s="198">
        <f>+IF(AP91=[6]CONTROLES!$C$59,[6]CONTROLES!$D$59,[6]CONTROLES!$D$60)</f>
        <v>0</v>
      </c>
      <c r="AR91" s="198"/>
      <c r="AS91" s="198">
        <f>+IF(AR91=[6]CONTROLES!$C$61,[6]CONTROLES!$D$61,[6]CONTROLES!$D$62)</f>
        <v>0</v>
      </c>
      <c r="AT91" s="198"/>
      <c r="AU91" s="198">
        <f>+IF(AT91=[6]CONTROLES!$C$63,[6]CONTROLES!$D$63,IF(AT91=[6]CONTROLES!$C$64,[6]CONTROLES!$D$64,[6]CONTROLES!$D$65))</f>
        <v>0</v>
      </c>
      <c r="AV91" s="198">
        <f t="shared" si="31"/>
        <v>0</v>
      </c>
      <c r="AW91" s="198" t="str">
        <f t="shared" si="32"/>
        <v>Débil</v>
      </c>
      <c r="AX91" s="303"/>
      <c r="AY91" s="303"/>
      <c r="AZ91" s="303"/>
      <c r="BA91" s="303"/>
      <c r="BB91" s="301"/>
      <c r="BC91" s="314"/>
      <c r="BD91" s="307"/>
      <c r="BE91" s="135"/>
      <c r="BF91" s="135"/>
      <c r="BG91" s="218"/>
      <c r="BH91" s="225"/>
      <c r="BI91" s="225"/>
      <c r="BJ91" s="135"/>
      <c r="BK91" s="135"/>
      <c r="BL91" s="135"/>
      <c r="BM91" s="307"/>
      <c r="BN91" s="129"/>
      <c r="BO91" s="135"/>
      <c r="BP91" s="135"/>
      <c r="BQ91" s="135"/>
      <c r="BR91" s="133"/>
      <c r="BS91" s="133"/>
      <c r="BT91" s="133"/>
      <c r="BU91" s="133"/>
      <c r="BV91" s="133"/>
      <c r="BW91" s="129"/>
      <c r="BX91" s="135"/>
      <c r="BY91" s="135"/>
      <c r="BZ91" s="135"/>
      <c r="CA91" s="133"/>
      <c r="CB91" s="133"/>
      <c r="CC91" s="133"/>
      <c r="CD91" s="133"/>
      <c r="CE91" s="133"/>
      <c r="CF91" s="129"/>
      <c r="CG91" s="135"/>
      <c r="CH91" s="135"/>
      <c r="CI91" s="135"/>
      <c r="CJ91" s="133"/>
      <c r="CK91" s="133"/>
      <c r="CL91" s="133"/>
      <c r="CM91" s="133"/>
      <c r="CN91" s="133"/>
      <c r="CO91" s="129"/>
      <c r="CP91" s="135"/>
      <c r="CQ91" s="135"/>
      <c r="CR91" s="135"/>
      <c r="CS91" s="133"/>
      <c r="CT91" s="133"/>
      <c r="CU91" s="133"/>
      <c r="CV91" s="133"/>
      <c r="CW91" s="133"/>
      <c r="CX91" s="129"/>
      <c r="CY91" s="135"/>
      <c r="CZ91" s="135"/>
      <c r="DA91" s="135"/>
      <c r="DB91" s="133"/>
      <c r="DC91" s="133"/>
      <c r="DD91" s="133"/>
      <c r="DE91" s="133"/>
      <c r="DF91" s="133"/>
      <c r="DG91" s="129"/>
      <c r="DH91" s="135"/>
      <c r="DI91" s="135"/>
      <c r="DJ91" s="135"/>
      <c r="DK91" s="133"/>
      <c r="DL91" s="133"/>
      <c r="DM91" s="133"/>
      <c r="DN91" s="133"/>
      <c r="DO91" s="133"/>
      <c r="DP91" s="129"/>
      <c r="DQ91" s="135"/>
      <c r="DR91" s="135"/>
      <c r="DS91" s="135"/>
      <c r="DT91" s="133"/>
      <c r="DU91" s="133"/>
      <c r="DV91" s="133"/>
      <c r="DW91" s="133"/>
      <c r="DX91" s="133"/>
      <c r="DY91" s="129"/>
      <c r="DZ91" s="135"/>
      <c r="EA91" s="135"/>
      <c r="EB91" s="135"/>
      <c r="EC91" s="133"/>
      <c r="ED91" s="133"/>
      <c r="EE91" s="133"/>
      <c r="EF91" s="133"/>
      <c r="EG91" s="133"/>
      <c r="EH91" s="129"/>
      <c r="EI91" s="135"/>
      <c r="EJ91" s="135"/>
      <c r="EK91" s="135"/>
      <c r="EL91" s="133"/>
      <c r="EM91" s="133"/>
      <c r="EN91" s="133"/>
      <c r="EO91" s="133"/>
      <c r="EP91" s="133"/>
      <c r="EQ91" s="129"/>
      <c r="ER91" s="135"/>
      <c r="ES91" s="135"/>
      <c r="ET91" s="135"/>
      <c r="EU91" s="133"/>
      <c r="EV91" s="133"/>
      <c r="EW91" s="133"/>
      <c r="EX91" s="133"/>
      <c r="EY91" s="133"/>
      <c r="EZ91" s="129"/>
      <c r="FA91" s="135"/>
      <c r="FB91" s="135"/>
      <c r="FC91" s="135"/>
      <c r="FD91" s="133"/>
      <c r="FE91" s="133"/>
      <c r="FF91" s="133"/>
      <c r="FG91" s="133"/>
      <c r="FH91" s="133"/>
      <c r="FI91" s="129"/>
      <c r="FJ91" s="135"/>
      <c r="FK91" s="135"/>
      <c r="FL91" s="135"/>
      <c r="FM91" s="133"/>
      <c r="FN91" s="133"/>
      <c r="FO91" s="133"/>
      <c r="FP91" s="133"/>
      <c r="FQ91" s="133"/>
      <c r="FR91" s="133"/>
      <c r="FS91" s="129"/>
      <c r="FT91" s="132"/>
      <c r="FU91" s="132"/>
      <c r="FV91" s="132"/>
      <c r="FW91" s="133"/>
      <c r="FX91" s="132"/>
      <c r="FY91" s="133"/>
      <c r="FZ91" s="133"/>
      <c r="GA91" s="132"/>
      <c r="GB91" s="132"/>
      <c r="GC91" s="132"/>
      <c r="GD91" s="132"/>
      <c r="GE91" s="132"/>
      <c r="GF91" s="129"/>
      <c r="GG91" s="132"/>
      <c r="GH91" s="132"/>
      <c r="GI91" s="132"/>
      <c r="GJ91" s="133"/>
      <c r="GK91" s="132"/>
      <c r="GL91" s="133"/>
      <c r="GM91" s="133"/>
      <c r="GN91" s="132"/>
      <c r="GO91" s="132"/>
      <c r="GP91" s="132"/>
      <c r="GQ91" s="132"/>
      <c r="GR91" s="132"/>
      <c r="GS91" s="129"/>
      <c r="GT91" s="132"/>
      <c r="GU91" s="132"/>
      <c r="GV91" s="132"/>
      <c r="GW91" s="133"/>
      <c r="GX91" s="132"/>
      <c r="GY91" s="133"/>
      <c r="GZ91" s="133"/>
      <c r="HA91" s="132"/>
      <c r="HB91" s="132"/>
      <c r="HC91" s="132"/>
      <c r="HD91" s="132"/>
    </row>
    <row r="92" spans="1:212" ht="17.25" customHeight="1" x14ac:dyDescent="0.2">
      <c r="A92" s="336"/>
      <c r="B92" s="396"/>
      <c r="C92" s="400"/>
      <c r="D92" s="400"/>
      <c r="E92" s="396"/>
      <c r="F92" s="321"/>
      <c r="G92" s="321"/>
      <c r="H92" s="321"/>
      <c r="I92" s="396"/>
      <c r="J92" s="398"/>
      <c r="K92" s="324"/>
      <c r="L92" s="399"/>
      <c r="M92" s="328"/>
      <c r="N92" s="329"/>
      <c r="O92" s="329"/>
      <c r="P92" s="392"/>
      <c r="Q92" s="393"/>
      <c r="R92" s="156"/>
      <c r="S92" s="198"/>
      <c r="T92" s="202" t="str">
        <f t="shared" si="30"/>
        <v>Tipo Control</v>
      </c>
      <c r="U92" s="203" t="s">
        <v>158</v>
      </c>
      <c r="V92" s="204">
        <f>+IF(U92='[6]Tabla Valoración controles'!$D$4,'[6]Tabla Valoración controles'!$F$4,IF('[6]208-PLA-Ft-78 Mapa Gestión'!U92='[6]Tabla Valoración controles'!$D$5,'[6]Tabla Valoración controles'!$F$5,IF(U92=[6]FORMULAS!$A$10,0,'[6]Tabla Valoración controles'!$F$6)))</f>
        <v>0</v>
      </c>
      <c r="W92" s="203"/>
      <c r="X92" s="205">
        <f>+IF(W92='[6]Tabla Valoración controles'!$D$7,'[6]Tabla Valoración controles'!$F$7,IF(U92=[6]FORMULAS!$A$10,0,'[6]Tabla Valoración controles'!$F$8))</f>
        <v>0</v>
      </c>
      <c r="Y92" s="203"/>
      <c r="Z92" s="204">
        <f>+IF(Y92='[6]Tabla Valoración controles'!$D$9,'[6]Tabla Valoración controles'!$F$9,IF(U92=[6]FORMULAS!$A$10,0,'[6]Tabla Valoración controles'!$F$10))</f>
        <v>0</v>
      </c>
      <c r="AA92" s="203"/>
      <c r="AB92" s="204">
        <f>+IF(AA92='[6]Tabla Valoración controles'!$D$9,'[6]Tabla Valoración controles'!$F$9,IF(W92=[6]FORMULAS!$A$10,0,'[6]Tabla Valoración controles'!$F$10))</f>
        <v>0</v>
      </c>
      <c r="AC92" s="203"/>
      <c r="AD92" s="204">
        <f>+IF(AC92='[6]Tabla Valoración controles'!$D$13,'[6]Tabla Valoración controles'!$F$13,'[6]Tabla Valoración controles'!$F$14)</f>
        <v>0</v>
      </c>
      <c r="AE92" s="100">
        <f t="shared" si="28"/>
        <v>0</v>
      </c>
      <c r="AF92" s="100">
        <f t="shared" ref="AF92:AF93" si="40">+AF91*AE92</f>
        <v>0</v>
      </c>
      <c r="AG92" s="100">
        <f t="shared" si="39"/>
        <v>0</v>
      </c>
      <c r="AH92" s="203"/>
      <c r="AI92" s="198">
        <f>+IF(AH92=[6]CONTROLES!$C$50,[6]CONTROLES!$D$50,[6]CONTROLES!$D$51)</f>
        <v>0</v>
      </c>
      <c r="AJ92" s="198"/>
      <c r="AK92" s="198">
        <f>+IF(AJ92=[6]CONTROLES!$C$52,[6]CONTROLES!$D$52,[6]CONTROLES!$D$53)</f>
        <v>0</v>
      </c>
      <c r="AL92" s="198"/>
      <c r="AM92" s="198">
        <f>+IF(AL92=[6]CONTROLES!$C$54,[6]CONTROLES!$D$54,[6]CONTROLES!$D$55)</f>
        <v>0</v>
      </c>
      <c r="AN92" s="198"/>
      <c r="AO92" s="198">
        <f>+IF(AN92=[6]CONTROLES!$C$56,[6]CONTROLES!$D$56,IF(AN92=[6]CONTROLES!$C$57,[6]CONTROLES!$D$57,[6]CONTROLES!$D$58))</f>
        <v>0</v>
      </c>
      <c r="AP92" s="198"/>
      <c r="AQ92" s="198">
        <f>+IF(AP92=[6]CONTROLES!$C$59,[6]CONTROLES!$D$59,[6]CONTROLES!$D$60)</f>
        <v>0</v>
      </c>
      <c r="AR92" s="198"/>
      <c r="AS92" s="198">
        <f>+IF(AR92=[6]CONTROLES!$C$61,[6]CONTROLES!$D$61,[6]CONTROLES!$D$62)</f>
        <v>0</v>
      </c>
      <c r="AT92" s="198"/>
      <c r="AU92" s="198">
        <f>+IF(AT92=[6]CONTROLES!$C$63,[6]CONTROLES!$D$63,IF(AT92=[6]CONTROLES!$C$64,[6]CONTROLES!$D$64,[6]CONTROLES!$D$65))</f>
        <v>0</v>
      </c>
      <c r="AV92" s="198">
        <f t="shared" si="31"/>
        <v>0</v>
      </c>
      <c r="AW92" s="198" t="str">
        <f t="shared" si="32"/>
        <v>Débil</v>
      </c>
      <c r="AX92" s="303"/>
      <c r="AY92" s="303"/>
      <c r="AZ92" s="303"/>
      <c r="BA92" s="303"/>
      <c r="BB92" s="301"/>
      <c r="BC92" s="314"/>
      <c r="BD92" s="307"/>
      <c r="BE92" s="135"/>
      <c r="BF92" s="135"/>
      <c r="BG92" s="218"/>
      <c r="BH92" s="225"/>
      <c r="BI92" s="225"/>
      <c r="BJ92" s="135"/>
      <c r="BK92" s="135"/>
      <c r="BL92" s="135"/>
      <c r="BM92" s="307"/>
      <c r="BN92" s="129"/>
      <c r="BO92" s="135"/>
      <c r="BP92" s="135"/>
      <c r="BQ92" s="135"/>
      <c r="BR92" s="133"/>
      <c r="BS92" s="133"/>
      <c r="BT92" s="133"/>
      <c r="BU92" s="133"/>
      <c r="BV92" s="133"/>
      <c r="BW92" s="129"/>
      <c r="BX92" s="135"/>
      <c r="BY92" s="135"/>
      <c r="BZ92" s="135"/>
      <c r="CA92" s="133"/>
      <c r="CB92" s="133"/>
      <c r="CC92" s="133"/>
      <c r="CD92" s="133"/>
      <c r="CE92" s="133"/>
      <c r="CF92" s="129"/>
      <c r="CG92" s="135"/>
      <c r="CH92" s="135"/>
      <c r="CI92" s="135"/>
      <c r="CJ92" s="133"/>
      <c r="CK92" s="133"/>
      <c r="CL92" s="133"/>
      <c r="CM92" s="133"/>
      <c r="CN92" s="133"/>
      <c r="CO92" s="129"/>
      <c r="CP92" s="135"/>
      <c r="CQ92" s="135"/>
      <c r="CR92" s="135"/>
      <c r="CS92" s="133"/>
      <c r="CT92" s="133"/>
      <c r="CU92" s="133"/>
      <c r="CV92" s="133"/>
      <c r="CW92" s="133"/>
      <c r="CX92" s="129"/>
      <c r="CY92" s="135"/>
      <c r="CZ92" s="135"/>
      <c r="DA92" s="135"/>
      <c r="DB92" s="133"/>
      <c r="DC92" s="133"/>
      <c r="DD92" s="133"/>
      <c r="DE92" s="133"/>
      <c r="DF92" s="133"/>
      <c r="DG92" s="129"/>
      <c r="DH92" s="135"/>
      <c r="DI92" s="135"/>
      <c r="DJ92" s="135"/>
      <c r="DK92" s="133"/>
      <c r="DL92" s="133"/>
      <c r="DM92" s="133"/>
      <c r="DN92" s="133"/>
      <c r="DO92" s="133"/>
      <c r="DP92" s="129"/>
      <c r="DQ92" s="135"/>
      <c r="DR92" s="135"/>
      <c r="DS92" s="135"/>
      <c r="DT92" s="133"/>
      <c r="DU92" s="133"/>
      <c r="DV92" s="133"/>
      <c r="DW92" s="133"/>
      <c r="DX92" s="133"/>
      <c r="DY92" s="129"/>
      <c r="DZ92" s="135"/>
      <c r="EA92" s="135"/>
      <c r="EB92" s="135"/>
      <c r="EC92" s="133"/>
      <c r="ED92" s="133"/>
      <c r="EE92" s="133"/>
      <c r="EF92" s="133"/>
      <c r="EG92" s="133"/>
      <c r="EH92" s="129"/>
      <c r="EI92" s="135"/>
      <c r="EJ92" s="135"/>
      <c r="EK92" s="135"/>
      <c r="EL92" s="133"/>
      <c r="EM92" s="133"/>
      <c r="EN92" s="133"/>
      <c r="EO92" s="133"/>
      <c r="EP92" s="133"/>
      <c r="EQ92" s="129"/>
      <c r="ER92" s="135"/>
      <c r="ES92" s="135"/>
      <c r="ET92" s="135"/>
      <c r="EU92" s="133"/>
      <c r="EV92" s="133"/>
      <c r="EW92" s="133"/>
      <c r="EX92" s="133"/>
      <c r="EY92" s="133"/>
      <c r="EZ92" s="129"/>
      <c r="FA92" s="135"/>
      <c r="FB92" s="135"/>
      <c r="FC92" s="135"/>
      <c r="FD92" s="133"/>
      <c r="FE92" s="133"/>
      <c r="FF92" s="133"/>
      <c r="FG92" s="133"/>
      <c r="FH92" s="133"/>
      <c r="FI92" s="129"/>
      <c r="FJ92" s="135"/>
      <c r="FK92" s="135"/>
      <c r="FL92" s="135"/>
      <c r="FM92" s="133"/>
      <c r="FN92" s="133"/>
      <c r="FO92" s="133"/>
      <c r="FP92" s="133"/>
      <c r="FQ92" s="133"/>
      <c r="FR92" s="133"/>
      <c r="FS92" s="129"/>
      <c r="FT92" s="132"/>
      <c r="FU92" s="132"/>
      <c r="FV92" s="132"/>
      <c r="FW92" s="133"/>
      <c r="FX92" s="132"/>
      <c r="FY92" s="133"/>
      <c r="FZ92" s="133"/>
      <c r="GA92" s="132"/>
      <c r="GB92" s="132"/>
      <c r="GC92" s="132"/>
      <c r="GD92" s="132"/>
      <c r="GE92" s="132"/>
      <c r="GF92" s="129"/>
      <c r="GG92" s="132"/>
      <c r="GH92" s="132"/>
      <c r="GI92" s="132"/>
      <c r="GJ92" s="133"/>
      <c r="GK92" s="132"/>
      <c r="GL92" s="133"/>
      <c r="GM92" s="133"/>
      <c r="GN92" s="132"/>
      <c r="GO92" s="132"/>
      <c r="GP92" s="132"/>
      <c r="GQ92" s="132"/>
      <c r="GR92" s="132"/>
      <c r="GS92" s="129"/>
      <c r="GT92" s="132"/>
      <c r="GU92" s="132"/>
      <c r="GV92" s="132"/>
      <c r="GW92" s="133"/>
      <c r="GX92" s="132"/>
      <c r="GY92" s="133"/>
      <c r="GZ92" s="133"/>
      <c r="HA92" s="132"/>
      <c r="HB92" s="132"/>
      <c r="HC92" s="132"/>
      <c r="HD92" s="132"/>
    </row>
    <row r="93" spans="1:212" ht="17.25" customHeight="1" x14ac:dyDescent="0.2">
      <c r="A93" s="336"/>
      <c r="B93" s="396"/>
      <c r="C93" s="400"/>
      <c r="D93" s="400"/>
      <c r="E93" s="396"/>
      <c r="F93" s="321"/>
      <c r="G93" s="321"/>
      <c r="H93" s="321"/>
      <c r="I93" s="396"/>
      <c r="J93" s="398"/>
      <c r="K93" s="324"/>
      <c r="L93" s="399"/>
      <c r="M93" s="328"/>
      <c r="N93" s="329"/>
      <c r="O93" s="329"/>
      <c r="P93" s="392"/>
      <c r="Q93" s="393"/>
      <c r="R93" s="156"/>
      <c r="S93" s="198"/>
      <c r="T93" s="202" t="str">
        <f t="shared" si="30"/>
        <v>Tipo Control</v>
      </c>
      <c r="U93" s="203" t="s">
        <v>158</v>
      </c>
      <c r="V93" s="204">
        <f>+IF(U93='[6]Tabla Valoración controles'!$D$4,'[6]Tabla Valoración controles'!$F$4,IF('[6]208-PLA-Ft-78 Mapa Gestión'!U93='[6]Tabla Valoración controles'!$D$5,'[6]Tabla Valoración controles'!$F$5,IF(U93=[6]FORMULAS!$A$10,0,'[6]Tabla Valoración controles'!$F$6)))</f>
        <v>0</v>
      </c>
      <c r="W93" s="203"/>
      <c r="X93" s="205">
        <f>+IF(W93='[6]Tabla Valoración controles'!$D$7,'[6]Tabla Valoración controles'!$F$7,IF(U93=[6]FORMULAS!$A$10,0,'[6]Tabla Valoración controles'!$F$8))</f>
        <v>0</v>
      </c>
      <c r="Y93" s="203"/>
      <c r="Z93" s="204">
        <f>+IF(Y93='[6]Tabla Valoración controles'!$D$9,'[6]Tabla Valoración controles'!$F$9,IF(U93=[6]FORMULAS!$A$10,0,'[6]Tabla Valoración controles'!$F$10))</f>
        <v>0</v>
      </c>
      <c r="AA93" s="203"/>
      <c r="AB93" s="204">
        <f>+IF(AA93='[6]Tabla Valoración controles'!$D$9,'[6]Tabla Valoración controles'!$F$9,IF(W93=[6]FORMULAS!$A$10,0,'[6]Tabla Valoración controles'!$F$10))</f>
        <v>0</v>
      </c>
      <c r="AC93" s="203"/>
      <c r="AD93" s="204">
        <f>+IF(AC93='[6]Tabla Valoración controles'!$D$13,'[6]Tabla Valoración controles'!$F$13,'[6]Tabla Valoración controles'!$F$14)</f>
        <v>0</v>
      </c>
      <c r="AE93" s="100">
        <f t="shared" si="28"/>
        <v>0</v>
      </c>
      <c r="AF93" s="100">
        <f t="shared" si="40"/>
        <v>0</v>
      </c>
      <c r="AG93" s="100">
        <f t="shared" si="39"/>
        <v>0</v>
      </c>
      <c r="AH93" s="203"/>
      <c r="AI93" s="198">
        <f>+IF(AH93=[6]CONTROLES!$C$50,[6]CONTROLES!$D$50,[6]CONTROLES!$D$51)</f>
        <v>0</v>
      </c>
      <c r="AJ93" s="198"/>
      <c r="AK93" s="198">
        <f>+IF(AJ93=[6]CONTROLES!$C$52,[6]CONTROLES!$D$52,[6]CONTROLES!$D$53)</f>
        <v>0</v>
      </c>
      <c r="AL93" s="198"/>
      <c r="AM93" s="198">
        <f>+IF(AL93=[6]CONTROLES!$C$54,[6]CONTROLES!$D$54,[6]CONTROLES!$D$55)</f>
        <v>0</v>
      </c>
      <c r="AN93" s="198"/>
      <c r="AO93" s="198">
        <f>+IF(AN93=[6]CONTROLES!$C$56,[6]CONTROLES!$D$56,IF(AN93=[6]CONTROLES!$C$57,[6]CONTROLES!$D$57,[6]CONTROLES!$D$58))</f>
        <v>0</v>
      </c>
      <c r="AP93" s="198"/>
      <c r="AQ93" s="198">
        <f>+IF(AP93=[6]CONTROLES!$C$59,[6]CONTROLES!$D$59,[6]CONTROLES!$D$60)</f>
        <v>0</v>
      </c>
      <c r="AR93" s="198"/>
      <c r="AS93" s="198">
        <f>+IF(AR93=[6]CONTROLES!$C$61,[6]CONTROLES!$D$61,[6]CONTROLES!$D$62)</f>
        <v>0</v>
      </c>
      <c r="AT93" s="198"/>
      <c r="AU93" s="198">
        <f>+IF(AT93=[6]CONTROLES!$C$63,[6]CONTROLES!$D$63,IF(AT93=[6]CONTROLES!$C$64,[6]CONTROLES!$D$64,[6]CONTROLES!$D$65))</f>
        <v>0</v>
      </c>
      <c r="AV93" s="198">
        <f t="shared" si="31"/>
        <v>0</v>
      </c>
      <c r="AW93" s="198" t="str">
        <f t="shared" si="32"/>
        <v>Débil</v>
      </c>
      <c r="AX93" s="303"/>
      <c r="AY93" s="303"/>
      <c r="AZ93" s="303"/>
      <c r="BA93" s="303"/>
      <c r="BB93" s="301"/>
      <c r="BC93" s="314"/>
      <c r="BD93" s="307"/>
      <c r="BE93" s="135"/>
      <c r="BF93" s="135"/>
      <c r="BG93" s="218"/>
      <c r="BH93" s="225"/>
      <c r="BI93" s="225"/>
      <c r="BJ93" s="135"/>
      <c r="BK93" s="135"/>
      <c r="BL93" s="135"/>
      <c r="BM93" s="307"/>
      <c r="BN93" s="129"/>
      <c r="BO93" s="135"/>
      <c r="BP93" s="135"/>
      <c r="BQ93" s="135"/>
      <c r="BR93" s="133"/>
      <c r="BS93" s="133"/>
      <c r="BT93" s="133"/>
      <c r="BU93" s="133"/>
      <c r="BV93" s="133"/>
      <c r="BW93" s="129"/>
      <c r="BX93" s="135"/>
      <c r="BY93" s="135"/>
      <c r="BZ93" s="135"/>
      <c r="CA93" s="133"/>
      <c r="CB93" s="133"/>
      <c r="CC93" s="133"/>
      <c r="CD93" s="133"/>
      <c r="CE93" s="133"/>
      <c r="CF93" s="129"/>
      <c r="CG93" s="135"/>
      <c r="CH93" s="135"/>
      <c r="CI93" s="135"/>
      <c r="CJ93" s="133"/>
      <c r="CK93" s="133"/>
      <c r="CL93" s="133"/>
      <c r="CM93" s="133"/>
      <c r="CN93" s="133"/>
      <c r="CO93" s="129"/>
      <c r="CP93" s="135"/>
      <c r="CQ93" s="135"/>
      <c r="CR93" s="135"/>
      <c r="CS93" s="133"/>
      <c r="CT93" s="133"/>
      <c r="CU93" s="133"/>
      <c r="CV93" s="133"/>
      <c r="CW93" s="133"/>
      <c r="CX93" s="129"/>
      <c r="CY93" s="135"/>
      <c r="CZ93" s="135"/>
      <c r="DA93" s="135"/>
      <c r="DB93" s="133"/>
      <c r="DC93" s="133"/>
      <c r="DD93" s="133"/>
      <c r="DE93" s="133"/>
      <c r="DF93" s="133"/>
      <c r="DG93" s="129"/>
      <c r="DH93" s="135"/>
      <c r="DI93" s="135"/>
      <c r="DJ93" s="135"/>
      <c r="DK93" s="133"/>
      <c r="DL93" s="133"/>
      <c r="DM93" s="133"/>
      <c r="DN93" s="133"/>
      <c r="DO93" s="133"/>
      <c r="DP93" s="129"/>
      <c r="DQ93" s="135"/>
      <c r="DR93" s="135"/>
      <c r="DS93" s="135"/>
      <c r="DT93" s="133"/>
      <c r="DU93" s="133"/>
      <c r="DV93" s="133"/>
      <c r="DW93" s="133"/>
      <c r="DX93" s="133"/>
      <c r="DY93" s="129"/>
      <c r="DZ93" s="135"/>
      <c r="EA93" s="135"/>
      <c r="EB93" s="135"/>
      <c r="EC93" s="133"/>
      <c r="ED93" s="133"/>
      <c r="EE93" s="133"/>
      <c r="EF93" s="133"/>
      <c r="EG93" s="133"/>
      <c r="EH93" s="129"/>
      <c r="EI93" s="135"/>
      <c r="EJ93" s="135"/>
      <c r="EK93" s="135"/>
      <c r="EL93" s="133"/>
      <c r="EM93" s="133"/>
      <c r="EN93" s="133"/>
      <c r="EO93" s="133"/>
      <c r="EP93" s="133"/>
      <c r="EQ93" s="129"/>
      <c r="ER93" s="135"/>
      <c r="ES93" s="135"/>
      <c r="ET93" s="135"/>
      <c r="EU93" s="133"/>
      <c r="EV93" s="133"/>
      <c r="EW93" s="133"/>
      <c r="EX93" s="133"/>
      <c r="EY93" s="133"/>
      <c r="EZ93" s="129"/>
      <c r="FA93" s="135"/>
      <c r="FB93" s="135"/>
      <c r="FC93" s="135"/>
      <c r="FD93" s="133"/>
      <c r="FE93" s="133"/>
      <c r="FF93" s="133"/>
      <c r="FG93" s="133"/>
      <c r="FH93" s="133"/>
      <c r="FI93" s="129"/>
      <c r="FJ93" s="135"/>
      <c r="FK93" s="135"/>
      <c r="FL93" s="135"/>
      <c r="FM93" s="133"/>
      <c r="FN93" s="133"/>
      <c r="FO93" s="133"/>
      <c r="FP93" s="133"/>
      <c r="FQ93" s="133"/>
      <c r="FR93" s="133"/>
      <c r="FS93" s="129"/>
      <c r="FT93" s="132"/>
      <c r="FU93" s="132"/>
      <c r="FV93" s="132"/>
      <c r="FW93" s="133"/>
      <c r="FX93" s="132"/>
      <c r="FY93" s="133"/>
      <c r="FZ93" s="133"/>
      <c r="GA93" s="132"/>
      <c r="GB93" s="132"/>
      <c r="GC93" s="132"/>
      <c r="GD93" s="132"/>
      <c r="GE93" s="132"/>
      <c r="GF93" s="129"/>
      <c r="GG93" s="132"/>
      <c r="GH93" s="132"/>
      <c r="GI93" s="132"/>
      <c r="GJ93" s="133"/>
      <c r="GK93" s="132"/>
      <c r="GL93" s="133"/>
      <c r="GM93" s="133"/>
      <c r="GN93" s="132"/>
      <c r="GO93" s="132"/>
      <c r="GP93" s="132"/>
      <c r="GQ93" s="132"/>
      <c r="GR93" s="132"/>
      <c r="GS93" s="129"/>
      <c r="GT93" s="132"/>
      <c r="GU93" s="132"/>
      <c r="GV93" s="132"/>
      <c r="GW93" s="133"/>
      <c r="GX93" s="132"/>
      <c r="GY93" s="133"/>
      <c r="GZ93" s="133"/>
      <c r="HA93" s="132"/>
      <c r="HB93" s="132"/>
      <c r="HC93" s="132"/>
      <c r="HD93" s="132"/>
    </row>
    <row r="94" spans="1:212" ht="76.5" x14ac:dyDescent="0.2">
      <c r="A94" s="336">
        <v>15</v>
      </c>
      <c r="B94" s="396" t="s">
        <v>186</v>
      </c>
      <c r="C94" s="400" t="str">
        <f>VLOOKUP(B94,[7]FORMULAS!$A$30:$B$52,2,0)</f>
        <v>Medir y evaluar la eficiencia, eficacia y economía de los controles y del Sistema de Control Interno, a través de la aplicación de instrumentos, metodologías de seguimiento y el marco internacional para la práctica profesional de auditoría, con el propósito de contribuir con el mejoramiento continuo y determinar la efectividad de los controles para favorecer la consecución de los objetivos de la entidad, asesorando a la Alta Dirección en la continuidad de la gestión y recomendar las mejoras pertinentes al sistema.</v>
      </c>
      <c r="D94" s="400" t="str">
        <f>VLOOKUP(B94,[7]FORMULAS!$A$30:$C$52,3,0)</f>
        <v xml:space="preserve">Asesor de Control Interno </v>
      </c>
      <c r="E94" s="396" t="s">
        <v>260</v>
      </c>
      <c r="F94" s="411" t="s">
        <v>529</v>
      </c>
      <c r="G94" s="411" t="s">
        <v>530</v>
      </c>
      <c r="H94" s="411" t="s">
        <v>531</v>
      </c>
      <c r="I94" s="396" t="s">
        <v>261</v>
      </c>
      <c r="J94" s="323">
        <v>110</v>
      </c>
      <c r="K94" s="324" t="str">
        <f>VLOOKUP(L94,'Tabla probabilidad'!$D$3:$E$8,2,0)</f>
        <v>Baja</v>
      </c>
      <c r="L94" s="399">
        <v>0.4</v>
      </c>
      <c r="M94" s="328" t="s">
        <v>91</v>
      </c>
      <c r="N94" s="329" t="str">
        <f>VLOOKUP(M94,'Tabla Impacto'!$D$3:$F$8,3,0)</f>
        <v>Moderado</v>
      </c>
      <c r="O94" s="329">
        <f>VLOOKUP(M94,'Tabla Impacto'!$D$3:$F$8,2,0)</f>
        <v>0.6</v>
      </c>
      <c r="P94" s="392" t="str">
        <f t="shared" ref="P94" si="41">CONCATENATE(N94,K94)</f>
        <v>ModeradoBaja</v>
      </c>
      <c r="Q94" s="393" t="str">
        <f>VLOOKUP(P94,[7]FORMULAS!$K$17:$L$42,2,0)</f>
        <v>Moderado</v>
      </c>
      <c r="R94" s="188">
        <v>1</v>
      </c>
      <c r="S94" s="178" t="s">
        <v>532</v>
      </c>
      <c r="T94" s="202" t="str">
        <f t="shared" si="30"/>
        <v>Preventivo</v>
      </c>
      <c r="U94" s="203" t="s">
        <v>13</v>
      </c>
      <c r="V94" s="204">
        <f>+IF(U94='[6]Tabla Valoración controles'!$D$4,'[6]Tabla Valoración controles'!$F$4,IF('[6]208-PLA-Ft-78 Mapa Gestión'!U94='[6]Tabla Valoración controles'!$D$5,'[6]Tabla Valoración controles'!$F$5,IF(U94=[6]FORMULAS!$A$10,0,'[6]Tabla Valoración controles'!$F$6)))</f>
        <v>0.25</v>
      </c>
      <c r="W94" s="203" t="s">
        <v>8</v>
      </c>
      <c r="X94" s="205">
        <f>+IF(W94='[6]Tabla Valoración controles'!$D$7,'[6]Tabla Valoración controles'!$F$7,IF(U94=[6]FORMULAS!$A$10,0,'[6]Tabla Valoración controles'!$F$8))</f>
        <v>0.15</v>
      </c>
      <c r="Y94" s="203" t="s">
        <v>18</v>
      </c>
      <c r="Z94" s="204">
        <f>+IF(Y94='[6]Tabla Valoración controles'!$D$9,'[6]Tabla Valoración controles'!$F$9,IF(U94=[6]FORMULAS!$A$10,0,'[6]Tabla Valoración controles'!$F$10))</f>
        <v>0</v>
      </c>
      <c r="AA94" s="203" t="s">
        <v>21</v>
      </c>
      <c r="AB94" s="204">
        <f>+IF(AA94='[6]Tabla Valoración controles'!$D$9,'[6]Tabla Valoración controles'!$F$9,IF(W94=[6]FORMULAS!$A$10,0,'[6]Tabla Valoración controles'!$F$10))</f>
        <v>0</v>
      </c>
      <c r="AC94" s="191" t="s">
        <v>100</v>
      </c>
      <c r="AD94" s="192">
        <f>+IF(AC94='[8]Tabla Valoración controles'!$D$13,'[8]Tabla Valoración controles'!$F$13,'[8]Tabla Valoración controles'!$F$14)</f>
        <v>0</v>
      </c>
      <c r="AE94" s="155">
        <f t="shared" si="28"/>
        <v>0.4</v>
      </c>
      <c r="AF94" s="155" t="e">
        <f>+IF(T94=[8]FORMULAS!$A$8,'[8]208-PLA-Ft-78 Mapa Gestión'!AE94*'[8]208-PLA-Ft-78 Mapa Gestión'!L94:L99,'[8]208-PLA-Ft-78 Mapa Gestión'!AE94*'[8]208-PLA-Ft-78 Mapa Gestión'!O94:O99)</f>
        <v>#N/A</v>
      </c>
      <c r="AG94" s="155">
        <f>+IF(T94=[8]FORMULAS!$A$8,'[8]208-PLA-Ft-78 Mapa Gestión'!L94:L99-'[8]208-PLA-Ft-78 Mapa Gestión'!AF94,0)</f>
        <v>0</v>
      </c>
      <c r="AH94" s="191" t="s">
        <v>351</v>
      </c>
      <c r="AI94" s="194">
        <f>+IF(AH94=[8]CONTROLES!$C$50,[8]CONTROLES!$D$50,[8]CONTROLES!$D$51)</f>
        <v>15</v>
      </c>
      <c r="AJ94" s="194" t="s">
        <v>357</v>
      </c>
      <c r="AK94" s="194">
        <f>+IF(AJ94=[8]CONTROLES!$C$52,[8]CONTROLES!$D$52,[8]CONTROLES!$D$53)</f>
        <v>15</v>
      </c>
      <c r="AL94" s="194" t="s">
        <v>360</v>
      </c>
      <c r="AM94" s="194">
        <f>+IF(AL94=[8]CONTROLES!$C$54,[8]CONTROLES!$D$54,[8]CONTROLES!$D$55)</f>
        <v>15</v>
      </c>
      <c r="AN94" s="194" t="s">
        <v>363</v>
      </c>
      <c r="AO94" s="194">
        <f>+IF(AN94=[8]CONTROLES!$C$56,[8]CONTROLES!$D$56,IF(AN94=[8]CONTROLES!$C$57,[8]CONTROLES!$D$57,[8]CONTROLES!$D$58))</f>
        <v>15</v>
      </c>
      <c r="AP94" s="194" t="s">
        <v>367</v>
      </c>
      <c r="AQ94" s="194">
        <f>+IF(AP94=[8]CONTROLES!$C$59,[8]CONTROLES!$D$59,[8]CONTROLES!$D$60)</f>
        <v>15</v>
      </c>
      <c r="AR94" s="194" t="s">
        <v>370</v>
      </c>
      <c r="AS94" s="194">
        <f>+IF(AR94=[8]CONTROLES!$C$61,[8]CONTROLES!$D$61,[8]CONTROLES!$D$62)</f>
        <v>15</v>
      </c>
      <c r="AT94" s="194" t="s">
        <v>373</v>
      </c>
      <c r="AU94" s="194">
        <f>+IF(AT94=[8]CONTROLES!$C$63,[8]CONTROLES!$D$63,IF(AT94=[8]CONTROLES!$C$64,[8]CONTROLES!$D$64,[8]CONTROLES!$D$65))</f>
        <v>10</v>
      </c>
      <c r="AV94" s="194">
        <f t="shared" si="31"/>
        <v>100</v>
      </c>
      <c r="AW94" s="194" t="str">
        <f t="shared" si="32"/>
        <v>Fuerte</v>
      </c>
      <c r="AX94" s="50" t="str">
        <f t="shared" ref="AX94:AX99" si="42">IF(ISERROR(AW94)=TRUE,"",IF(AND(AW94&lt;=85),"Débil",IF(AND(AW94&gt;=85.01,AW94&lt;=95),"Moderado",IF(AND(AW94&gt;=95.1,AW94&lt;=100),"Fuerte",""))))</f>
        <v/>
      </c>
      <c r="AY94" s="302" t="s">
        <v>47</v>
      </c>
      <c r="AZ94" s="302" t="s">
        <v>153</v>
      </c>
      <c r="BA94" s="302">
        <f>+IF(T94=[4]FORMULAS!B93,'[4]208-PLA-Ft-78 Mapa Gestión'!AG99,'[4]208-PLA-Ft-78 Mapa Gestión'!O94:O99)</f>
        <v>0</v>
      </c>
      <c r="BB94" s="301" t="str">
        <f>CONCATENATE(AZ94,AY94)</f>
        <v>LeveBaja</v>
      </c>
      <c r="BC94" s="314" t="str">
        <f>VLOOKUP(BB94,[4]FORMULAS!$K$17:$L$42,2,0)</f>
        <v>Bajo</v>
      </c>
      <c r="BD94" s="307" t="s">
        <v>306</v>
      </c>
      <c r="BE94" s="139" t="s">
        <v>787</v>
      </c>
      <c r="BF94" s="129"/>
      <c r="BG94" s="129"/>
      <c r="BH94" s="229"/>
      <c r="BI94" s="227"/>
      <c r="BJ94" s="129"/>
      <c r="BK94" s="129"/>
      <c r="BL94" s="129"/>
      <c r="BM94" s="307" t="s">
        <v>533</v>
      </c>
      <c r="BN94" s="135"/>
      <c r="BO94" s="129"/>
      <c r="BP94" s="129"/>
      <c r="BQ94" s="129"/>
      <c r="BR94" s="129"/>
      <c r="BS94" s="129"/>
      <c r="BT94" s="129"/>
      <c r="BU94" s="129"/>
      <c r="BV94" s="129"/>
      <c r="BW94" s="129"/>
      <c r="BX94" s="129"/>
      <c r="BY94" s="129"/>
      <c r="BZ94" s="129"/>
      <c r="CA94" s="129"/>
      <c r="CB94" s="129"/>
      <c r="CC94" s="129"/>
      <c r="CD94" s="129"/>
      <c r="CE94" s="129"/>
      <c r="CF94" s="129"/>
      <c r="CG94" s="129"/>
      <c r="CH94" s="129"/>
      <c r="CI94" s="129"/>
      <c r="CJ94" s="129"/>
      <c r="CK94" s="129"/>
      <c r="CL94" s="129"/>
      <c r="CM94" s="129"/>
      <c r="CN94" s="129"/>
      <c r="CO94" s="129"/>
      <c r="CP94" s="129"/>
      <c r="CQ94" s="129"/>
      <c r="CR94" s="129"/>
      <c r="CS94" s="129"/>
      <c r="CT94" s="129"/>
      <c r="CU94" s="129"/>
      <c r="CV94" s="129"/>
      <c r="CW94" s="129"/>
      <c r="CX94" s="129"/>
      <c r="CY94" s="129"/>
      <c r="CZ94" s="129"/>
      <c r="DA94" s="129"/>
      <c r="DB94" s="129"/>
      <c r="DC94" s="129"/>
      <c r="DD94" s="129"/>
      <c r="DE94" s="129"/>
      <c r="DF94" s="129"/>
      <c r="DG94" s="129"/>
      <c r="DH94" s="129"/>
      <c r="DI94" s="129"/>
      <c r="DJ94" s="129"/>
      <c r="DK94" s="129"/>
      <c r="DL94" s="129"/>
      <c r="DM94" s="129"/>
      <c r="DN94" s="129"/>
      <c r="DO94" s="129"/>
      <c r="DP94" s="129"/>
      <c r="DQ94" s="129"/>
      <c r="DR94" s="129"/>
      <c r="DS94" s="129"/>
      <c r="DT94" s="129"/>
      <c r="DU94" s="129"/>
      <c r="DV94" s="129"/>
      <c r="DW94" s="129"/>
      <c r="DX94" s="129"/>
      <c r="DY94" s="129"/>
      <c r="DZ94" s="129"/>
      <c r="EA94" s="129"/>
      <c r="EB94" s="129"/>
      <c r="EC94" s="129"/>
      <c r="ED94" s="129"/>
      <c r="EE94" s="129"/>
      <c r="EF94" s="129"/>
      <c r="EG94" s="129"/>
      <c r="EH94" s="129"/>
      <c r="EI94" s="129"/>
      <c r="EJ94" s="129"/>
      <c r="EK94" s="129"/>
      <c r="EL94" s="129"/>
      <c r="EM94" s="129"/>
      <c r="EN94" s="129"/>
      <c r="EO94" s="129"/>
      <c r="EP94" s="129"/>
      <c r="EQ94" s="129"/>
      <c r="ER94" s="129"/>
      <c r="ES94" s="129"/>
      <c r="ET94" s="129"/>
      <c r="EU94" s="129"/>
      <c r="EV94" s="129"/>
      <c r="EW94" s="129"/>
      <c r="EX94" s="129"/>
      <c r="EY94" s="129"/>
      <c r="EZ94" s="129"/>
      <c r="FA94" s="129"/>
      <c r="FB94" s="129"/>
      <c r="FC94" s="129"/>
      <c r="FD94" s="129"/>
      <c r="FE94" s="129"/>
      <c r="FF94" s="129"/>
      <c r="FG94" s="129"/>
      <c r="FH94" s="129"/>
      <c r="FI94" s="129"/>
      <c r="FJ94" s="129"/>
      <c r="FK94" s="129"/>
      <c r="FL94" s="129"/>
      <c r="FM94" s="129"/>
      <c r="FN94" s="129"/>
      <c r="FO94" s="129"/>
      <c r="FP94" s="129"/>
      <c r="FQ94" s="129"/>
      <c r="FR94" s="129"/>
      <c r="FS94" s="129"/>
      <c r="FT94" s="132"/>
      <c r="FU94" s="132"/>
      <c r="FV94" s="132"/>
      <c r="FW94" s="133"/>
      <c r="FX94" s="132"/>
      <c r="FY94" s="129"/>
      <c r="FZ94" s="129"/>
      <c r="GA94" s="132"/>
      <c r="GB94" s="132"/>
      <c r="GC94" s="132"/>
      <c r="GD94" s="132"/>
      <c r="GE94" s="132"/>
      <c r="GF94" s="129"/>
      <c r="GG94" s="132"/>
      <c r="GH94" s="132"/>
      <c r="GI94" s="132"/>
      <c r="GJ94" s="133"/>
      <c r="GK94" s="132"/>
      <c r="GL94" s="129"/>
      <c r="GM94" s="129"/>
      <c r="GN94" s="132"/>
      <c r="GO94" s="132"/>
      <c r="GP94" s="132"/>
      <c r="GQ94" s="132"/>
      <c r="GR94" s="132"/>
      <c r="GS94" s="129"/>
      <c r="GT94" s="132"/>
      <c r="GU94" s="132"/>
      <c r="GV94" s="132"/>
      <c r="GW94" s="133"/>
      <c r="GX94" s="132"/>
      <c r="GY94" s="129"/>
      <c r="GZ94" s="129"/>
      <c r="HA94" s="132"/>
      <c r="HB94" s="132"/>
      <c r="HC94" s="132"/>
      <c r="HD94" s="132"/>
    </row>
    <row r="95" spans="1:212" ht="204" x14ac:dyDescent="0.2">
      <c r="A95" s="336"/>
      <c r="B95" s="396"/>
      <c r="C95" s="400"/>
      <c r="D95" s="400"/>
      <c r="E95" s="396"/>
      <c r="F95" s="411"/>
      <c r="G95" s="411"/>
      <c r="H95" s="411"/>
      <c r="I95" s="396"/>
      <c r="J95" s="323"/>
      <c r="K95" s="324"/>
      <c r="L95" s="399"/>
      <c r="M95" s="328"/>
      <c r="N95" s="329"/>
      <c r="O95" s="329"/>
      <c r="P95" s="392"/>
      <c r="Q95" s="393"/>
      <c r="R95" s="188">
        <v>2</v>
      </c>
      <c r="S95" s="178" t="s">
        <v>534</v>
      </c>
      <c r="T95" s="202" t="str">
        <f t="shared" si="30"/>
        <v>Detectivo</v>
      </c>
      <c r="U95" s="54" t="s">
        <v>14</v>
      </c>
      <c r="V95" s="55">
        <f>+IF(U95='[7]Tabla Valoración controles'!$D$4,'[7]Tabla Valoración controles'!$F$4,IF('[7]208-PLA-Ft-78 Mapa Gestión'!U95='[7]Tabla Valoración controles'!$D$5,'[7]Tabla Valoración controles'!$F$5,IF(U95=[7]FORMULAS!$A$10,0,'[7]Tabla Valoración controles'!$F$6)))</f>
        <v>0.1</v>
      </c>
      <c r="W95" s="54" t="s">
        <v>8</v>
      </c>
      <c r="X95" s="56">
        <f>+IF(W95='[7]Tabla Valoración controles'!$D$7,'[7]Tabla Valoración controles'!$F$7,IF(U95=[7]FORMULAS!$A$10,0,'[7]Tabla Valoración controles'!$F$8))</f>
        <v>0.15</v>
      </c>
      <c r="Y95" s="54" t="s">
        <v>18</v>
      </c>
      <c r="Z95" s="55">
        <f>+IF(Y95='[7]Tabla Valoración controles'!$D$9,'[7]Tabla Valoración controles'!$F$9,IF(U95=[7]FORMULAS!$A$10,0,'[7]Tabla Valoración controles'!$F$10))</f>
        <v>0</v>
      </c>
      <c r="AA95" s="54" t="s">
        <v>21</v>
      </c>
      <c r="AB95" s="55">
        <f>+IF(AA95='[7]Tabla Valoración controles'!$D$9,'[7]Tabla Valoración controles'!$F$9,IF(W95=[7]FORMULAS!$A$10,0,'[7]Tabla Valoración controles'!$F$10))</f>
        <v>0</v>
      </c>
      <c r="AC95" s="191" t="s">
        <v>100</v>
      </c>
      <c r="AD95" s="192">
        <f>+IF(AC95='[8]Tabla Valoración controles'!$D$13,'[8]Tabla Valoración controles'!$F$13,'[8]Tabla Valoración controles'!$F$14)</f>
        <v>0</v>
      </c>
      <c r="AE95" s="155">
        <f t="shared" si="28"/>
        <v>0.25</v>
      </c>
      <c r="AF95" s="155">
        <f>+IF(T95=[8]FORMULAS!$A$8,'[8]208-PLA-Ft-78 Mapa Gestión'!AE95*'[8]208-PLA-Ft-78 Mapa Gestión'!L95:L100,'[8]208-PLA-Ft-78 Mapa Gestión'!AE95*'[8]208-PLA-Ft-78 Mapa Gestión'!O95:O100)</f>
        <v>0</v>
      </c>
      <c r="AG95" s="155">
        <f>+IF(T95=[8]FORMULAS!$A$8,'[8]208-PLA-Ft-78 Mapa Gestión'!L95:L100-'[8]208-PLA-Ft-78 Mapa Gestión'!AF95,0)</f>
        <v>0</v>
      </c>
      <c r="AH95" s="191" t="s">
        <v>351</v>
      </c>
      <c r="AI95" s="194">
        <f>+IF(AH95=[8]CONTROLES!$C$50,[8]CONTROLES!$D$50,[8]CONTROLES!$D$51)</f>
        <v>15</v>
      </c>
      <c r="AJ95" s="194" t="s">
        <v>357</v>
      </c>
      <c r="AK95" s="194">
        <f>+IF(AJ95=[8]CONTROLES!$C$52,[8]CONTROLES!$D$52,[8]CONTROLES!$D$53)</f>
        <v>15</v>
      </c>
      <c r="AL95" s="194" t="s">
        <v>360</v>
      </c>
      <c r="AM95" s="194">
        <f>+IF(AL95=[8]CONTROLES!$C$54,[8]CONTROLES!$D$54,[8]CONTROLES!$D$55)</f>
        <v>15</v>
      </c>
      <c r="AN95" s="194" t="s">
        <v>363</v>
      </c>
      <c r="AO95" s="194">
        <f>+IF(AN95=[8]CONTROLES!$C$56,[8]CONTROLES!$D$56,IF(AN95=[8]CONTROLES!$C$57,[8]CONTROLES!$D$57,[8]CONTROLES!$D$58))</f>
        <v>15</v>
      </c>
      <c r="AP95" s="194" t="s">
        <v>367</v>
      </c>
      <c r="AQ95" s="194">
        <f>+IF(AP95=[8]CONTROLES!$C$59,[8]CONTROLES!$D$59,[8]CONTROLES!$D$60)</f>
        <v>15</v>
      </c>
      <c r="AR95" s="194" t="s">
        <v>370</v>
      </c>
      <c r="AS95" s="194">
        <f>+IF(AR95=[8]CONTROLES!$C$61,[8]CONTROLES!$D$61,[8]CONTROLES!$D$62)</f>
        <v>15</v>
      </c>
      <c r="AT95" s="194" t="s">
        <v>373</v>
      </c>
      <c r="AU95" s="194">
        <f>+IF(AT95=[8]CONTROLES!$C$63,[8]CONTROLES!$D$63,IF(AT95=[8]CONTROLES!$C$64,[8]CONTROLES!$D$64,[8]CONTROLES!$D$65))</f>
        <v>10</v>
      </c>
      <c r="AV95" s="194">
        <f t="shared" si="31"/>
        <v>100</v>
      </c>
      <c r="AW95" s="194" t="str">
        <f t="shared" si="32"/>
        <v>Fuerte</v>
      </c>
      <c r="AX95" s="50" t="str">
        <f t="shared" si="42"/>
        <v/>
      </c>
      <c r="AY95" s="303"/>
      <c r="AZ95" s="303"/>
      <c r="BA95" s="303"/>
      <c r="BB95" s="301"/>
      <c r="BC95" s="314"/>
      <c r="BD95" s="307"/>
      <c r="BE95" s="135"/>
      <c r="BF95" s="135"/>
      <c r="BG95" s="135"/>
      <c r="BH95" s="229"/>
      <c r="BI95" s="225"/>
      <c r="BJ95" s="135"/>
      <c r="BK95" s="135"/>
      <c r="BL95" s="135"/>
      <c r="BM95" s="307"/>
      <c r="BN95" s="135"/>
      <c r="BO95" s="135"/>
      <c r="BP95" s="135"/>
      <c r="BQ95" s="135"/>
      <c r="BR95" s="133"/>
      <c r="BS95" s="133"/>
      <c r="BT95" s="133"/>
      <c r="BU95" s="133"/>
      <c r="BV95" s="133"/>
      <c r="BW95" s="129"/>
      <c r="BX95" s="135"/>
      <c r="BY95" s="135"/>
      <c r="BZ95" s="135"/>
      <c r="CA95" s="133"/>
      <c r="CB95" s="133"/>
      <c r="CC95" s="133"/>
      <c r="CD95" s="133"/>
      <c r="CE95" s="133"/>
      <c r="CF95" s="129"/>
      <c r="CG95" s="135"/>
      <c r="CH95" s="135"/>
      <c r="CI95" s="135"/>
      <c r="CJ95" s="133"/>
      <c r="CK95" s="133"/>
      <c r="CL95" s="133"/>
      <c r="CM95" s="133"/>
      <c r="CN95" s="133"/>
      <c r="CO95" s="129"/>
      <c r="CP95" s="135"/>
      <c r="CQ95" s="135"/>
      <c r="CR95" s="135"/>
      <c r="CS95" s="133"/>
      <c r="CT95" s="133"/>
      <c r="CU95" s="133"/>
      <c r="CV95" s="133"/>
      <c r="CW95" s="133"/>
      <c r="CX95" s="129"/>
      <c r="CY95" s="135"/>
      <c r="CZ95" s="135"/>
      <c r="DA95" s="135"/>
      <c r="DB95" s="133"/>
      <c r="DC95" s="133"/>
      <c r="DD95" s="133"/>
      <c r="DE95" s="133"/>
      <c r="DF95" s="133"/>
      <c r="DG95" s="129"/>
      <c r="DH95" s="135"/>
      <c r="DI95" s="135"/>
      <c r="DJ95" s="135"/>
      <c r="DK95" s="133"/>
      <c r="DL95" s="133"/>
      <c r="DM95" s="133"/>
      <c r="DN95" s="133"/>
      <c r="DO95" s="133"/>
      <c r="DP95" s="129"/>
      <c r="DQ95" s="135"/>
      <c r="DR95" s="135"/>
      <c r="DS95" s="135"/>
      <c r="DT95" s="133"/>
      <c r="DU95" s="133"/>
      <c r="DV95" s="133"/>
      <c r="DW95" s="133"/>
      <c r="DX95" s="133"/>
      <c r="DY95" s="129"/>
      <c r="DZ95" s="135"/>
      <c r="EA95" s="135"/>
      <c r="EB95" s="135"/>
      <c r="EC95" s="133"/>
      <c r="ED95" s="133"/>
      <c r="EE95" s="133"/>
      <c r="EF95" s="133"/>
      <c r="EG95" s="133"/>
      <c r="EH95" s="129"/>
      <c r="EI95" s="135"/>
      <c r="EJ95" s="135"/>
      <c r="EK95" s="135"/>
      <c r="EL95" s="133"/>
      <c r="EM95" s="133"/>
      <c r="EN95" s="133"/>
      <c r="EO95" s="133"/>
      <c r="EP95" s="133"/>
      <c r="EQ95" s="129"/>
      <c r="ER95" s="135"/>
      <c r="ES95" s="135"/>
      <c r="ET95" s="135"/>
      <c r="EU95" s="133"/>
      <c r="EV95" s="133"/>
      <c r="EW95" s="133"/>
      <c r="EX95" s="133"/>
      <c r="EY95" s="133"/>
      <c r="EZ95" s="129"/>
      <c r="FA95" s="135"/>
      <c r="FB95" s="135"/>
      <c r="FC95" s="135"/>
      <c r="FD95" s="133"/>
      <c r="FE95" s="133"/>
      <c r="FF95" s="133"/>
      <c r="FG95" s="133"/>
      <c r="FH95" s="133"/>
      <c r="FI95" s="129"/>
      <c r="FJ95" s="135"/>
      <c r="FK95" s="135"/>
      <c r="FL95" s="135"/>
      <c r="FM95" s="133"/>
      <c r="FN95" s="133"/>
      <c r="FO95" s="133"/>
      <c r="FP95" s="133"/>
      <c r="FQ95" s="133"/>
      <c r="FR95" s="133"/>
      <c r="FS95" s="129"/>
      <c r="FT95" s="132"/>
      <c r="FU95" s="132"/>
      <c r="FV95" s="132"/>
      <c r="FW95" s="133"/>
      <c r="FX95" s="132"/>
      <c r="FY95" s="133"/>
      <c r="FZ95" s="133"/>
      <c r="GA95" s="132"/>
      <c r="GB95" s="132"/>
      <c r="GC95" s="132"/>
      <c r="GD95" s="132"/>
      <c r="GE95" s="132"/>
      <c r="GF95" s="129"/>
      <c r="GG95" s="132"/>
      <c r="GH95" s="132"/>
      <c r="GI95" s="132"/>
      <c r="GJ95" s="133"/>
      <c r="GK95" s="132"/>
      <c r="GL95" s="133"/>
      <c r="GM95" s="133"/>
      <c r="GN95" s="132"/>
      <c r="GO95" s="132"/>
      <c r="GP95" s="132"/>
      <c r="GQ95" s="132"/>
      <c r="GR95" s="132"/>
      <c r="GS95" s="129"/>
      <c r="GT95" s="132"/>
      <c r="GU95" s="132"/>
      <c r="GV95" s="132"/>
      <c r="GW95" s="133"/>
      <c r="GX95" s="132"/>
      <c r="GY95" s="133"/>
      <c r="GZ95" s="133"/>
      <c r="HA95" s="132"/>
      <c r="HB95" s="132"/>
      <c r="HC95" s="132"/>
      <c r="HD95" s="132"/>
    </row>
    <row r="96" spans="1:212" ht="66" x14ac:dyDescent="0.2">
      <c r="A96" s="336"/>
      <c r="B96" s="396"/>
      <c r="C96" s="400"/>
      <c r="D96" s="400"/>
      <c r="E96" s="396"/>
      <c r="F96" s="411"/>
      <c r="G96" s="411"/>
      <c r="H96" s="411"/>
      <c r="I96" s="396"/>
      <c r="J96" s="323"/>
      <c r="K96" s="324"/>
      <c r="L96" s="399"/>
      <c r="M96" s="328"/>
      <c r="N96" s="329"/>
      <c r="O96" s="329"/>
      <c r="P96" s="392"/>
      <c r="Q96" s="393"/>
      <c r="R96" s="188">
        <v>3</v>
      </c>
      <c r="S96" s="178" t="s">
        <v>535</v>
      </c>
      <c r="T96" s="202" t="str">
        <f t="shared" si="30"/>
        <v>Preventivo</v>
      </c>
      <c r="U96" s="203" t="s">
        <v>13</v>
      </c>
      <c r="V96" s="204">
        <f>+IF(U96='[6]Tabla Valoración controles'!$D$4,'[6]Tabla Valoración controles'!$F$4,IF('[6]208-PLA-Ft-78 Mapa Gestión'!U96='[6]Tabla Valoración controles'!$D$5,'[6]Tabla Valoración controles'!$F$5,IF(U96=[6]FORMULAS!$A$10,0,'[6]Tabla Valoración controles'!$F$6)))</f>
        <v>0.25</v>
      </c>
      <c r="W96" s="203" t="s">
        <v>8</v>
      </c>
      <c r="X96" s="205">
        <f>+IF(W96='[6]Tabla Valoración controles'!$D$7,'[6]Tabla Valoración controles'!$F$7,IF(U96=[6]FORMULAS!$A$10,0,'[6]Tabla Valoración controles'!$F$8))</f>
        <v>0.15</v>
      </c>
      <c r="Y96" s="203" t="s">
        <v>18</v>
      </c>
      <c r="Z96" s="204">
        <f>+IF(Y96='[6]Tabla Valoración controles'!$D$9,'[6]Tabla Valoración controles'!$F$9,IF(U96=[6]FORMULAS!$A$10,0,'[6]Tabla Valoración controles'!$F$10))</f>
        <v>0</v>
      </c>
      <c r="AA96" s="203" t="s">
        <v>21</v>
      </c>
      <c r="AB96" s="204">
        <f>+IF(AA96='[6]Tabla Valoración controles'!$D$9,'[6]Tabla Valoración controles'!$F$9,IF(W96=[6]FORMULAS!$A$10,0,'[6]Tabla Valoración controles'!$F$10))</f>
        <v>0</v>
      </c>
      <c r="AC96" s="191" t="s">
        <v>100</v>
      </c>
      <c r="AD96" s="192">
        <f>+IF(AC96='[8]Tabla Valoración controles'!$D$13,'[8]Tabla Valoración controles'!$F$13,'[8]Tabla Valoración controles'!$F$14)</f>
        <v>0</v>
      </c>
      <c r="AE96" s="155">
        <f t="shared" ref="AE96" si="43">+V96+X96+Z96</f>
        <v>0.4</v>
      </c>
      <c r="AF96" s="155">
        <f>+IF(T96=[8]FORMULAS!$A$8,'[8]208-PLA-Ft-78 Mapa Gestión'!AE96*'[8]208-PLA-Ft-78 Mapa Gestión'!L96:L101,'[8]208-PLA-Ft-78 Mapa Gestión'!AE96*'[8]208-PLA-Ft-78 Mapa Gestión'!O96:O101)</f>
        <v>0</v>
      </c>
      <c r="AG96" s="155">
        <f>+IF(T96=[8]FORMULAS!$A$8,'[8]208-PLA-Ft-78 Mapa Gestión'!L96:L101-'[8]208-PLA-Ft-78 Mapa Gestión'!AF96,0)</f>
        <v>0</v>
      </c>
      <c r="AH96" s="191" t="s">
        <v>351</v>
      </c>
      <c r="AI96" s="194">
        <f>+IF(AH96=[8]CONTROLES!$C$50,[8]CONTROLES!$D$50,[8]CONTROLES!$D$51)</f>
        <v>15</v>
      </c>
      <c r="AJ96" s="194" t="s">
        <v>357</v>
      </c>
      <c r="AK96" s="194">
        <f>+IF(AJ96=[8]CONTROLES!$C$52,[8]CONTROLES!$D$52,[8]CONTROLES!$D$53)</f>
        <v>15</v>
      </c>
      <c r="AL96" s="194" t="s">
        <v>360</v>
      </c>
      <c r="AM96" s="194">
        <f>+IF(AL96=[8]CONTROLES!$C$54,[8]CONTROLES!$D$54,[8]CONTROLES!$D$55)</f>
        <v>15</v>
      </c>
      <c r="AN96" s="194" t="s">
        <v>363</v>
      </c>
      <c r="AO96" s="194">
        <f>+IF(AN96=[8]CONTROLES!$C$56,[8]CONTROLES!$D$56,IF(AN96=[8]CONTROLES!$C$57,[8]CONTROLES!$D$57,[8]CONTROLES!$D$58))</f>
        <v>15</v>
      </c>
      <c r="AP96" s="194" t="s">
        <v>367</v>
      </c>
      <c r="AQ96" s="194">
        <f>+IF(AP96=[8]CONTROLES!$C$59,[8]CONTROLES!$D$59,[8]CONTROLES!$D$60)</f>
        <v>15</v>
      </c>
      <c r="AR96" s="194" t="s">
        <v>370</v>
      </c>
      <c r="AS96" s="194">
        <f>+IF(AR96=[8]CONTROLES!$C$61,[8]CONTROLES!$D$61,[8]CONTROLES!$D$62)</f>
        <v>15</v>
      </c>
      <c r="AT96" s="194" t="s">
        <v>373</v>
      </c>
      <c r="AU96" s="194">
        <f>+IF(AT96=[8]CONTROLES!$C$63,[8]CONTROLES!$D$63,IF(AT96=[8]CONTROLES!$C$64,[8]CONTROLES!$D$64,[8]CONTROLES!$D$65))</f>
        <v>10</v>
      </c>
      <c r="AV96" s="194">
        <f>+AI96+AK96+AM96+AO96+AQ96+AS96+AU96</f>
        <v>100</v>
      </c>
      <c r="AW96" s="194" t="str">
        <f>IF(ISERROR(AV96)=TRUE,"",IF(AND(AV96&lt;=85),"Débil",IF(AND(AV96&gt;=85.01,AV96&lt;=95),"Moderado",IF(AND(AV96&gt;=95.1,AV96&lt;=100),"Fuerte",""))))</f>
        <v>Fuerte</v>
      </c>
      <c r="AX96" s="50" t="str">
        <f>IF(ISERROR(AW96)=TRUE,"",IF(AND(AW96&lt;=85),"Débil",IF(AND(AW96&gt;=85.01,AW96&lt;=95),"Moderado",IF(AND(AW96&gt;=95.1,AW96&lt;=100),"Fuerte",""))))</f>
        <v/>
      </c>
      <c r="AY96" s="303"/>
      <c r="AZ96" s="303"/>
      <c r="BA96" s="303"/>
      <c r="BB96" s="301"/>
      <c r="BC96" s="314"/>
      <c r="BD96" s="307"/>
      <c r="BE96" s="135"/>
      <c r="BF96" s="135"/>
      <c r="BG96" s="135"/>
      <c r="BH96" s="229"/>
      <c r="BI96" s="225"/>
      <c r="BJ96" s="135"/>
      <c r="BK96" s="135"/>
      <c r="BL96" s="135"/>
      <c r="BM96" s="307"/>
      <c r="BN96" s="135"/>
      <c r="BO96" s="135"/>
      <c r="BP96" s="135"/>
      <c r="BQ96" s="135"/>
      <c r="BR96" s="133"/>
      <c r="BS96" s="133"/>
      <c r="BT96" s="133"/>
      <c r="BU96" s="133"/>
      <c r="BV96" s="133"/>
      <c r="BW96" s="129"/>
      <c r="BX96" s="135"/>
      <c r="BY96" s="135"/>
      <c r="BZ96" s="135"/>
      <c r="CA96" s="133"/>
      <c r="CB96" s="133"/>
      <c r="CC96" s="133"/>
      <c r="CD96" s="133"/>
      <c r="CE96" s="133"/>
      <c r="CF96" s="129"/>
      <c r="CG96" s="135"/>
      <c r="CH96" s="135"/>
      <c r="CI96" s="135"/>
      <c r="CJ96" s="133"/>
      <c r="CK96" s="133"/>
      <c r="CL96" s="133"/>
      <c r="CM96" s="133"/>
      <c r="CN96" s="133"/>
      <c r="CO96" s="129"/>
      <c r="CP96" s="135"/>
      <c r="CQ96" s="135"/>
      <c r="CR96" s="135"/>
      <c r="CS96" s="133"/>
      <c r="CT96" s="133"/>
      <c r="CU96" s="133"/>
      <c r="CV96" s="133"/>
      <c r="CW96" s="133"/>
      <c r="CX96" s="129"/>
      <c r="CY96" s="135"/>
      <c r="CZ96" s="135"/>
      <c r="DA96" s="135"/>
      <c r="DB96" s="133"/>
      <c r="DC96" s="133"/>
      <c r="DD96" s="133"/>
      <c r="DE96" s="133"/>
      <c r="DF96" s="133"/>
      <c r="DG96" s="129"/>
      <c r="DH96" s="135"/>
      <c r="DI96" s="135"/>
      <c r="DJ96" s="135"/>
      <c r="DK96" s="133"/>
      <c r="DL96" s="133"/>
      <c r="DM96" s="133"/>
      <c r="DN96" s="133"/>
      <c r="DO96" s="133"/>
      <c r="DP96" s="129"/>
      <c r="DQ96" s="135"/>
      <c r="DR96" s="135"/>
      <c r="DS96" s="135"/>
      <c r="DT96" s="133"/>
      <c r="DU96" s="133"/>
      <c r="DV96" s="133"/>
      <c r="DW96" s="133"/>
      <c r="DX96" s="133"/>
      <c r="DY96" s="129"/>
      <c r="DZ96" s="135"/>
      <c r="EA96" s="135"/>
      <c r="EB96" s="135"/>
      <c r="EC96" s="133"/>
      <c r="ED96" s="133"/>
      <c r="EE96" s="133"/>
      <c r="EF96" s="133"/>
      <c r="EG96" s="133"/>
      <c r="EH96" s="129"/>
      <c r="EI96" s="135"/>
      <c r="EJ96" s="135"/>
      <c r="EK96" s="135"/>
      <c r="EL96" s="133"/>
      <c r="EM96" s="133"/>
      <c r="EN96" s="133"/>
      <c r="EO96" s="133"/>
      <c r="EP96" s="133"/>
      <c r="EQ96" s="129"/>
      <c r="ER96" s="135"/>
      <c r="ES96" s="135"/>
      <c r="ET96" s="135"/>
      <c r="EU96" s="133"/>
      <c r="EV96" s="133"/>
      <c r="EW96" s="133"/>
      <c r="EX96" s="133"/>
      <c r="EY96" s="133"/>
      <c r="EZ96" s="129"/>
      <c r="FA96" s="135"/>
      <c r="FB96" s="135"/>
      <c r="FC96" s="135"/>
      <c r="FD96" s="133"/>
      <c r="FE96" s="133"/>
      <c r="FF96" s="133"/>
      <c r="FG96" s="133"/>
      <c r="FH96" s="133"/>
      <c r="FI96" s="129"/>
      <c r="FJ96" s="135"/>
      <c r="FK96" s="135"/>
      <c r="FL96" s="135"/>
      <c r="FM96" s="133"/>
      <c r="FN96" s="133"/>
      <c r="FO96" s="133"/>
      <c r="FP96" s="133"/>
      <c r="FQ96" s="133"/>
      <c r="FR96" s="133"/>
      <c r="FS96" s="129"/>
      <c r="FT96" s="132"/>
      <c r="FU96" s="132"/>
      <c r="FV96" s="132"/>
      <c r="FW96" s="133"/>
      <c r="FX96" s="132"/>
      <c r="FY96" s="133"/>
      <c r="FZ96" s="133"/>
      <c r="GA96" s="132"/>
      <c r="GB96" s="132"/>
      <c r="GC96" s="132"/>
      <c r="GD96" s="132"/>
      <c r="GE96" s="132"/>
      <c r="GF96" s="129"/>
      <c r="GG96" s="132"/>
      <c r="GH96" s="132"/>
      <c r="GI96" s="132"/>
      <c r="GJ96" s="133"/>
      <c r="GK96" s="132"/>
      <c r="GL96" s="133"/>
      <c r="GM96" s="133"/>
      <c r="GN96" s="132"/>
      <c r="GO96" s="132"/>
      <c r="GP96" s="132"/>
      <c r="GQ96" s="132"/>
      <c r="GR96" s="132"/>
      <c r="GS96" s="129"/>
      <c r="GT96" s="132"/>
      <c r="GU96" s="132"/>
      <c r="GV96" s="132"/>
      <c r="GW96" s="133"/>
      <c r="GX96" s="132"/>
      <c r="GY96" s="133"/>
      <c r="GZ96" s="133"/>
      <c r="HA96" s="132"/>
      <c r="HB96" s="132"/>
      <c r="HC96" s="132"/>
      <c r="HD96" s="132"/>
    </row>
    <row r="97" spans="1:212" ht="17.25" customHeight="1" x14ac:dyDescent="0.2">
      <c r="A97" s="336"/>
      <c r="B97" s="396"/>
      <c r="C97" s="400"/>
      <c r="D97" s="400"/>
      <c r="E97" s="396"/>
      <c r="F97" s="411"/>
      <c r="G97" s="411"/>
      <c r="H97" s="411"/>
      <c r="I97" s="396"/>
      <c r="J97" s="323"/>
      <c r="K97" s="324"/>
      <c r="L97" s="399"/>
      <c r="M97" s="328"/>
      <c r="N97" s="329"/>
      <c r="O97" s="329"/>
      <c r="P97" s="392"/>
      <c r="Q97" s="393"/>
      <c r="R97" s="188"/>
      <c r="S97" s="178"/>
      <c r="T97" s="202" t="str">
        <f t="shared" si="30"/>
        <v>Tipo Control</v>
      </c>
      <c r="U97" s="54" t="s">
        <v>158</v>
      </c>
      <c r="V97" s="55">
        <f>+IF(U97='[7]Tabla Valoración controles'!$D$4,'[7]Tabla Valoración controles'!$F$4,IF('[7]208-PLA-Ft-78 Mapa Gestión'!U97='[7]Tabla Valoración controles'!$D$5,'[7]Tabla Valoración controles'!$F$5,IF(U97=[7]FORMULAS!$A$10,0,'[7]Tabla Valoración controles'!$F$6)))</f>
        <v>0</v>
      </c>
      <c r="W97" s="54"/>
      <c r="X97" s="56">
        <f>+IF(W97='[7]Tabla Valoración controles'!$D$7,'[7]Tabla Valoración controles'!$F$7,IF(U97=[7]FORMULAS!$A$10,0,'[7]Tabla Valoración controles'!$F$8))</f>
        <v>0</v>
      </c>
      <c r="Y97" s="54"/>
      <c r="Z97" s="55">
        <f>+IF(Y97='[7]Tabla Valoración controles'!$D$9,'[7]Tabla Valoración controles'!$F$9,IF(U97=[7]FORMULAS!$A$10,0,'[7]Tabla Valoración controles'!$F$10))</f>
        <v>0</v>
      </c>
      <c r="AA97" s="54"/>
      <c r="AB97" s="55">
        <f>+IF(AA97='[7]Tabla Valoración controles'!$D$9,'[7]Tabla Valoración controles'!$F$9,IF(W97=[7]FORMULAS!$A$10,0,'[7]Tabla Valoración controles'!$F$10))</f>
        <v>0</v>
      </c>
      <c r="AC97" s="54"/>
      <c r="AD97" s="55">
        <f>+IF(AC97='[7]Tabla Valoración controles'!$D$13,'[7]Tabla Valoración controles'!$F$13,'[7]Tabla Valoración controles'!$F$14)</f>
        <v>0</v>
      </c>
      <c r="AE97" s="100">
        <f t="shared" si="28"/>
        <v>0</v>
      </c>
      <c r="AF97" s="100">
        <f t="shared" ref="AF97:AF99" si="44">+AF96*AE97</f>
        <v>0</v>
      </c>
      <c r="AG97" s="100">
        <f t="shared" ref="AG97:AG99" si="45">+AG96-AF97</f>
        <v>0</v>
      </c>
      <c r="AH97" s="54"/>
      <c r="AI97" s="50">
        <f>+IF(AH97=[7]CONTROLES!$C$50,[7]CONTROLES!$D$50,[7]CONTROLES!$D$51)</f>
        <v>0</v>
      </c>
      <c r="AJ97" s="189"/>
      <c r="AK97" s="189">
        <f>+IF(AJ97=[7]CONTROLES!$C$52,[7]CONTROLES!$D$52,[7]CONTROLES!$D$53)</f>
        <v>0</v>
      </c>
      <c r="AL97" s="189"/>
      <c r="AM97" s="189">
        <f>+IF(AL97=[7]CONTROLES!$C$54,[7]CONTROLES!$D$54,[7]CONTROLES!$D$55)</f>
        <v>0</v>
      </c>
      <c r="AN97" s="190"/>
      <c r="AO97" s="190"/>
      <c r="AP97" s="189"/>
      <c r="AQ97" s="189"/>
      <c r="AR97" s="189"/>
      <c r="AS97" s="189"/>
      <c r="AT97" s="189"/>
      <c r="AU97" s="189"/>
      <c r="AV97" s="50">
        <f>+IF(AU97=[7]CONTROLES!$C$63,[7]CONTROLES!$D$63,IF(AU97=[7]CONTROLES!$C$64,[7]CONTROLES!$D$64,[7]CONTROLES!$D$65))</f>
        <v>0</v>
      </c>
      <c r="AW97" s="198" t="str">
        <f t="shared" si="32"/>
        <v>Débil</v>
      </c>
      <c r="AX97" s="50" t="str">
        <f t="shared" si="42"/>
        <v/>
      </c>
      <c r="AY97" s="303"/>
      <c r="AZ97" s="303"/>
      <c r="BA97" s="303"/>
      <c r="BB97" s="301"/>
      <c r="BC97" s="314"/>
      <c r="BD97" s="307"/>
      <c r="BE97" s="135"/>
      <c r="BF97" s="135"/>
      <c r="BG97" s="135"/>
      <c r="BH97" s="229"/>
      <c r="BI97" s="225"/>
      <c r="BJ97" s="135"/>
      <c r="BK97" s="135"/>
      <c r="BL97" s="135"/>
      <c r="BM97" s="307"/>
      <c r="BN97" s="135"/>
      <c r="BO97" s="135"/>
      <c r="BP97" s="135"/>
      <c r="BQ97" s="135"/>
      <c r="BR97" s="133"/>
      <c r="BS97" s="133"/>
      <c r="BT97" s="133"/>
      <c r="BU97" s="133"/>
      <c r="BV97" s="133"/>
      <c r="BW97" s="129"/>
      <c r="BX97" s="135"/>
      <c r="BY97" s="135"/>
      <c r="BZ97" s="135"/>
      <c r="CA97" s="133"/>
      <c r="CB97" s="133"/>
      <c r="CC97" s="133"/>
      <c r="CD97" s="133"/>
      <c r="CE97" s="133"/>
      <c r="CF97" s="129"/>
      <c r="CG97" s="135"/>
      <c r="CH97" s="135"/>
      <c r="CI97" s="135"/>
      <c r="CJ97" s="133"/>
      <c r="CK97" s="133"/>
      <c r="CL97" s="133"/>
      <c r="CM97" s="133"/>
      <c r="CN97" s="133"/>
      <c r="CO97" s="129"/>
      <c r="CP97" s="135"/>
      <c r="CQ97" s="135"/>
      <c r="CR97" s="135"/>
      <c r="CS97" s="133"/>
      <c r="CT97" s="133"/>
      <c r="CU97" s="133"/>
      <c r="CV97" s="133"/>
      <c r="CW97" s="133"/>
      <c r="CX97" s="129"/>
      <c r="CY97" s="135"/>
      <c r="CZ97" s="135"/>
      <c r="DA97" s="135"/>
      <c r="DB97" s="133"/>
      <c r="DC97" s="133"/>
      <c r="DD97" s="133"/>
      <c r="DE97" s="133"/>
      <c r="DF97" s="133"/>
      <c r="DG97" s="129"/>
      <c r="DH97" s="135"/>
      <c r="DI97" s="135"/>
      <c r="DJ97" s="135"/>
      <c r="DK97" s="133"/>
      <c r="DL97" s="133"/>
      <c r="DM97" s="133"/>
      <c r="DN97" s="133"/>
      <c r="DO97" s="133"/>
      <c r="DP97" s="129"/>
      <c r="DQ97" s="135"/>
      <c r="DR97" s="135"/>
      <c r="DS97" s="135"/>
      <c r="DT97" s="133"/>
      <c r="DU97" s="133"/>
      <c r="DV97" s="133"/>
      <c r="DW97" s="133"/>
      <c r="DX97" s="133"/>
      <c r="DY97" s="129"/>
      <c r="DZ97" s="135"/>
      <c r="EA97" s="135"/>
      <c r="EB97" s="135"/>
      <c r="EC97" s="133"/>
      <c r="ED97" s="133"/>
      <c r="EE97" s="133"/>
      <c r="EF97" s="133"/>
      <c r="EG97" s="133"/>
      <c r="EH97" s="129"/>
      <c r="EI97" s="135"/>
      <c r="EJ97" s="135"/>
      <c r="EK97" s="135"/>
      <c r="EL97" s="133"/>
      <c r="EM97" s="133"/>
      <c r="EN97" s="133"/>
      <c r="EO97" s="133"/>
      <c r="EP97" s="133"/>
      <c r="EQ97" s="129"/>
      <c r="ER97" s="135"/>
      <c r="ES97" s="135"/>
      <c r="ET97" s="135"/>
      <c r="EU97" s="133"/>
      <c r="EV97" s="133"/>
      <c r="EW97" s="133"/>
      <c r="EX97" s="133"/>
      <c r="EY97" s="133"/>
      <c r="EZ97" s="129"/>
      <c r="FA97" s="135"/>
      <c r="FB97" s="135"/>
      <c r="FC97" s="135"/>
      <c r="FD97" s="133"/>
      <c r="FE97" s="133"/>
      <c r="FF97" s="133"/>
      <c r="FG97" s="133"/>
      <c r="FH97" s="133"/>
      <c r="FI97" s="129"/>
      <c r="FJ97" s="135"/>
      <c r="FK97" s="135"/>
      <c r="FL97" s="135"/>
      <c r="FM97" s="133"/>
      <c r="FN97" s="133"/>
      <c r="FO97" s="133"/>
      <c r="FP97" s="133"/>
      <c r="FQ97" s="133"/>
      <c r="FR97" s="133"/>
      <c r="FS97" s="129"/>
      <c r="FT97" s="132"/>
      <c r="FU97" s="132"/>
      <c r="FV97" s="132"/>
      <c r="FW97" s="133"/>
      <c r="FX97" s="132"/>
      <c r="FY97" s="133"/>
      <c r="FZ97" s="133"/>
      <c r="GA97" s="132"/>
      <c r="GB97" s="132"/>
      <c r="GC97" s="132"/>
      <c r="GD97" s="132"/>
      <c r="GE97" s="132"/>
      <c r="GF97" s="129"/>
      <c r="GG97" s="132"/>
      <c r="GH97" s="132"/>
      <c r="GI97" s="132"/>
      <c r="GJ97" s="133"/>
      <c r="GK97" s="132"/>
      <c r="GL97" s="133"/>
      <c r="GM97" s="133"/>
      <c r="GN97" s="132"/>
      <c r="GO97" s="132"/>
      <c r="GP97" s="132"/>
      <c r="GQ97" s="132"/>
      <c r="GR97" s="132"/>
      <c r="GS97" s="129"/>
      <c r="GT97" s="132"/>
      <c r="GU97" s="132"/>
      <c r="GV97" s="132"/>
      <c r="GW97" s="133"/>
      <c r="GX97" s="132"/>
      <c r="GY97" s="133"/>
      <c r="GZ97" s="133"/>
      <c r="HA97" s="132"/>
      <c r="HB97" s="132"/>
      <c r="HC97" s="132"/>
      <c r="HD97" s="132"/>
    </row>
    <row r="98" spans="1:212" ht="17.25" customHeight="1" x14ac:dyDescent="0.2">
      <c r="A98" s="336"/>
      <c r="B98" s="396"/>
      <c r="C98" s="400"/>
      <c r="D98" s="400"/>
      <c r="E98" s="396"/>
      <c r="F98" s="411"/>
      <c r="G98" s="411"/>
      <c r="H98" s="411"/>
      <c r="I98" s="396"/>
      <c r="J98" s="323"/>
      <c r="K98" s="324"/>
      <c r="L98" s="399"/>
      <c r="M98" s="328"/>
      <c r="N98" s="329"/>
      <c r="O98" s="329"/>
      <c r="P98" s="392"/>
      <c r="Q98" s="393"/>
      <c r="R98" s="188"/>
      <c r="S98" s="178"/>
      <c r="T98" s="202" t="str">
        <f t="shared" si="30"/>
        <v>Tipo Control</v>
      </c>
      <c r="U98" s="54" t="s">
        <v>158</v>
      </c>
      <c r="V98" s="55">
        <f>+IF(U98='[7]Tabla Valoración controles'!$D$4,'[7]Tabla Valoración controles'!$F$4,IF('[7]208-PLA-Ft-78 Mapa Gestión'!U98='[7]Tabla Valoración controles'!$D$5,'[7]Tabla Valoración controles'!$F$5,IF(U98=[7]FORMULAS!$A$10,0,'[7]Tabla Valoración controles'!$F$6)))</f>
        <v>0</v>
      </c>
      <c r="W98" s="54"/>
      <c r="X98" s="56">
        <f>+IF(W98='[7]Tabla Valoración controles'!$D$7,'[7]Tabla Valoración controles'!$F$7,IF(U98=[7]FORMULAS!$A$10,0,'[7]Tabla Valoración controles'!$F$8))</f>
        <v>0</v>
      </c>
      <c r="Y98" s="54"/>
      <c r="Z98" s="55">
        <f>+IF(Y98='[7]Tabla Valoración controles'!$D$9,'[7]Tabla Valoración controles'!$F$9,IF(U98=[7]FORMULAS!$A$10,0,'[7]Tabla Valoración controles'!$F$10))</f>
        <v>0</v>
      </c>
      <c r="AA98" s="54"/>
      <c r="AB98" s="55">
        <f>+IF(AA98='[7]Tabla Valoración controles'!$D$9,'[7]Tabla Valoración controles'!$F$9,IF(W98=[7]FORMULAS!$A$10,0,'[7]Tabla Valoración controles'!$F$10))</f>
        <v>0</v>
      </c>
      <c r="AC98" s="54"/>
      <c r="AD98" s="55">
        <f>+IF(AC98='[7]Tabla Valoración controles'!$D$13,'[7]Tabla Valoración controles'!$F$13,'[7]Tabla Valoración controles'!$F$14)</f>
        <v>0</v>
      </c>
      <c r="AE98" s="100">
        <f t="shared" si="28"/>
        <v>0</v>
      </c>
      <c r="AF98" s="100">
        <f t="shared" si="44"/>
        <v>0</v>
      </c>
      <c r="AG98" s="100">
        <f t="shared" si="45"/>
        <v>0</v>
      </c>
      <c r="AH98" s="54"/>
      <c r="AI98" s="50">
        <f>+IF(AH98=[7]CONTROLES!$C$50,[7]CONTROLES!$D$50,[7]CONTROLES!$D$51)</f>
        <v>0</v>
      </c>
      <c r="AJ98" s="189"/>
      <c r="AK98" s="189">
        <f>+IF(AJ98=[7]CONTROLES!$C$52,[7]CONTROLES!$D$52,[7]CONTROLES!$D$53)</f>
        <v>0</v>
      </c>
      <c r="AL98" s="189"/>
      <c r="AM98" s="189">
        <f>+IF(AL98=[7]CONTROLES!$C$54,[7]CONTROLES!$D$54,[7]CONTROLES!$D$55)</f>
        <v>0</v>
      </c>
      <c r="AN98" s="190"/>
      <c r="AO98" s="190"/>
      <c r="AP98" s="189"/>
      <c r="AQ98" s="189"/>
      <c r="AR98" s="189"/>
      <c r="AS98" s="189"/>
      <c r="AT98" s="189"/>
      <c r="AU98" s="189"/>
      <c r="AV98" s="50">
        <f>+IF(AU98=[7]CONTROLES!$C$63,[7]CONTROLES!$D$63,IF(AU98=[7]CONTROLES!$C$64,[7]CONTROLES!$D$64,[7]CONTROLES!$D$65))</f>
        <v>0</v>
      </c>
      <c r="AW98" s="198" t="str">
        <f t="shared" si="32"/>
        <v>Débil</v>
      </c>
      <c r="AX98" s="50" t="str">
        <f t="shared" si="42"/>
        <v/>
      </c>
      <c r="AY98" s="303"/>
      <c r="AZ98" s="303"/>
      <c r="BA98" s="303"/>
      <c r="BB98" s="301"/>
      <c r="BC98" s="314"/>
      <c r="BD98" s="307"/>
      <c r="BE98" s="135"/>
      <c r="BF98" s="135"/>
      <c r="BG98" s="135"/>
      <c r="BH98" s="229"/>
      <c r="BI98" s="225"/>
      <c r="BJ98" s="135"/>
      <c r="BK98" s="135"/>
      <c r="BL98" s="135"/>
      <c r="BM98" s="307"/>
      <c r="BN98" s="135"/>
      <c r="BO98" s="135"/>
      <c r="BP98" s="135"/>
      <c r="BQ98" s="135"/>
      <c r="BR98" s="133"/>
      <c r="BS98" s="133"/>
      <c r="BT98" s="133"/>
      <c r="BU98" s="133"/>
      <c r="BV98" s="133"/>
      <c r="BW98" s="129"/>
      <c r="BX98" s="135"/>
      <c r="BY98" s="135"/>
      <c r="BZ98" s="135"/>
      <c r="CA98" s="133"/>
      <c r="CB98" s="133"/>
      <c r="CC98" s="133"/>
      <c r="CD98" s="133"/>
      <c r="CE98" s="133"/>
      <c r="CF98" s="129"/>
      <c r="CG98" s="135"/>
      <c r="CH98" s="135"/>
      <c r="CI98" s="135"/>
      <c r="CJ98" s="133"/>
      <c r="CK98" s="133"/>
      <c r="CL98" s="133"/>
      <c r="CM98" s="133"/>
      <c r="CN98" s="133"/>
      <c r="CO98" s="129"/>
      <c r="CP98" s="135"/>
      <c r="CQ98" s="135"/>
      <c r="CR98" s="135"/>
      <c r="CS98" s="133"/>
      <c r="CT98" s="133"/>
      <c r="CU98" s="133"/>
      <c r="CV98" s="133"/>
      <c r="CW98" s="133"/>
      <c r="CX98" s="129"/>
      <c r="CY98" s="135"/>
      <c r="CZ98" s="135"/>
      <c r="DA98" s="135"/>
      <c r="DB98" s="133"/>
      <c r="DC98" s="133"/>
      <c r="DD98" s="133"/>
      <c r="DE98" s="133"/>
      <c r="DF98" s="133"/>
      <c r="DG98" s="129"/>
      <c r="DH98" s="135"/>
      <c r="DI98" s="135"/>
      <c r="DJ98" s="135"/>
      <c r="DK98" s="133"/>
      <c r="DL98" s="133"/>
      <c r="DM98" s="133"/>
      <c r="DN98" s="133"/>
      <c r="DO98" s="133"/>
      <c r="DP98" s="129"/>
      <c r="DQ98" s="135"/>
      <c r="DR98" s="135"/>
      <c r="DS98" s="135"/>
      <c r="DT98" s="133"/>
      <c r="DU98" s="133"/>
      <c r="DV98" s="133"/>
      <c r="DW98" s="133"/>
      <c r="DX98" s="133"/>
      <c r="DY98" s="129"/>
      <c r="DZ98" s="135"/>
      <c r="EA98" s="135"/>
      <c r="EB98" s="135"/>
      <c r="EC98" s="133"/>
      <c r="ED98" s="133"/>
      <c r="EE98" s="133"/>
      <c r="EF98" s="133"/>
      <c r="EG98" s="133"/>
      <c r="EH98" s="129"/>
      <c r="EI98" s="135"/>
      <c r="EJ98" s="135"/>
      <c r="EK98" s="135"/>
      <c r="EL98" s="133"/>
      <c r="EM98" s="133"/>
      <c r="EN98" s="133"/>
      <c r="EO98" s="133"/>
      <c r="EP98" s="133"/>
      <c r="EQ98" s="129"/>
      <c r="ER98" s="135"/>
      <c r="ES98" s="135"/>
      <c r="ET98" s="135"/>
      <c r="EU98" s="133"/>
      <c r="EV98" s="133"/>
      <c r="EW98" s="133"/>
      <c r="EX98" s="133"/>
      <c r="EY98" s="133"/>
      <c r="EZ98" s="129"/>
      <c r="FA98" s="135"/>
      <c r="FB98" s="135"/>
      <c r="FC98" s="135"/>
      <c r="FD98" s="133"/>
      <c r="FE98" s="133"/>
      <c r="FF98" s="133"/>
      <c r="FG98" s="133"/>
      <c r="FH98" s="133"/>
      <c r="FI98" s="129"/>
      <c r="FJ98" s="135"/>
      <c r="FK98" s="135"/>
      <c r="FL98" s="135"/>
      <c r="FM98" s="133"/>
      <c r="FN98" s="133"/>
      <c r="FO98" s="133"/>
      <c r="FP98" s="133"/>
      <c r="FQ98" s="133"/>
      <c r="FR98" s="133"/>
      <c r="FS98" s="129"/>
      <c r="FT98" s="132"/>
      <c r="FU98" s="132"/>
      <c r="FV98" s="132"/>
      <c r="FW98" s="133"/>
      <c r="FX98" s="132"/>
      <c r="FY98" s="133"/>
      <c r="FZ98" s="133"/>
      <c r="GA98" s="132"/>
      <c r="GB98" s="132"/>
      <c r="GC98" s="132"/>
      <c r="GD98" s="132"/>
      <c r="GE98" s="132"/>
      <c r="GF98" s="129"/>
      <c r="GG98" s="132"/>
      <c r="GH98" s="132"/>
      <c r="GI98" s="132"/>
      <c r="GJ98" s="133"/>
      <c r="GK98" s="132"/>
      <c r="GL98" s="133"/>
      <c r="GM98" s="133"/>
      <c r="GN98" s="132"/>
      <c r="GO98" s="132"/>
      <c r="GP98" s="132"/>
      <c r="GQ98" s="132"/>
      <c r="GR98" s="132"/>
      <c r="GS98" s="129"/>
      <c r="GT98" s="132"/>
      <c r="GU98" s="132"/>
      <c r="GV98" s="132"/>
      <c r="GW98" s="133"/>
      <c r="GX98" s="132"/>
      <c r="GY98" s="133"/>
      <c r="GZ98" s="133"/>
      <c r="HA98" s="132"/>
      <c r="HB98" s="132"/>
      <c r="HC98" s="132"/>
      <c r="HD98" s="132"/>
    </row>
    <row r="99" spans="1:212" ht="17.25" customHeight="1" x14ac:dyDescent="0.2">
      <c r="A99" s="336"/>
      <c r="B99" s="396"/>
      <c r="C99" s="400"/>
      <c r="D99" s="400"/>
      <c r="E99" s="396"/>
      <c r="F99" s="411"/>
      <c r="G99" s="411"/>
      <c r="H99" s="411"/>
      <c r="I99" s="396"/>
      <c r="J99" s="323"/>
      <c r="K99" s="324"/>
      <c r="L99" s="399"/>
      <c r="M99" s="328"/>
      <c r="N99" s="329"/>
      <c r="O99" s="329"/>
      <c r="P99" s="392"/>
      <c r="Q99" s="393"/>
      <c r="R99" s="188"/>
      <c r="S99" s="178"/>
      <c r="T99" s="202" t="str">
        <f t="shared" si="30"/>
        <v>Tipo Control</v>
      </c>
      <c r="U99" s="54" t="s">
        <v>158</v>
      </c>
      <c r="V99" s="55">
        <f>+IF(U99='[7]Tabla Valoración controles'!$D$4,'[7]Tabla Valoración controles'!$F$4,IF('[7]208-PLA-Ft-78 Mapa Gestión'!U99='[7]Tabla Valoración controles'!$D$5,'[7]Tabla Valoración controles'!$F$5,IF(U99=[7]FORMULAS!$A$10,0,'[7]Tabla Valoración controles'!$F$6)))</f>
        <v>0</v>
      </c>
      <c r="W99" s="54"/>
      <c r="X99" s="56">
        <f>+IF(W99='[7]Tabla Valoración controles'!$D$7,'[7]Tabla Valoración controles'!$F$7,IF(U99=[7]FORMULAS!$A$10,0,'[7]Tabla Valoración controles'!$F$8))</f>
        <v>0</v>
      </c>
      <c r="Y99" s="54"/>
      <c r="Z99" s="55">
        <f>+IF(Y99='[7]Tabla Valoración controles'!$D$9,'[7]Tabla Valoración controles'!$F$9,IF(U99=[7]FORMULAS!$A$10,0,'[7]Tabla Valoración controles'!$F$10))</f>
        <v>0</v>
      </c>
      <c r="AA99" s="54"/>
      <c r="AB99" s="55">
        <f>+IF(AA99='[7]Tabla Valoración controles'!$D$9,'[7]Tabla Valoración controles'!$F$9,IF(W99=[7]FORMULAS!$A$10,0,'[7]Tabla Valoración controles'!$F$10))</f>
        <v>0</v>
      </c>
      <c r="AC99" s="54"/>
      <c r="AD99" s="55">
        <f>+IF(AC99='[7]Tabla Valoración controles'!$D$13,'[7]Tabla Valoración controles'!$F$13,'[7]Tabla Valoración controles'!$F$14)</f>
        <v>0</v>
      </c>
      <c r="AE99" s="100">
        <f t="shared" si="28"/>
        <v>0</v>
      </c>
      <c r="AF99" s="100">
        <f t="shared" si="44"/>
        <v>0</v>
      </c>
      <c r="AG99" s="100">
        <f t="shared" si="45"/>
        <v>0</v>
      </c>
      <c r="AH99" s="54"/>
      <c r="AI99" s="50">
        <f>+IF(AH99=[7]CONTROLES!$C$50,[7]CONTROLES!$D$50,[7]CONTROLES!$D$51)</f>
        <v>0</v>
      </c>
      <c r="AJ99" s="189"/>
      <c r="AK99" s="189">
        <f>+IF(AJ99=[7]CONTROLES!$C$52,[7]CONTROLES!$D$52,[7]CONTROLES!$D$53)</f>
        <v>0</v>
      </c>
      <c r="AL99" s="189"/>
      <c r="AM99" s="189">
        <f>+IF(AL99=[7]CONTROLES!$C$54,[7]CONTROLES!$D$54,[7]CONTROLES!$D$55)</f>
        <v>0</v>
      </c>
      <c r="AN99" s="190"/>
      <c r="AO99" s="190"/>
      <c r="AP99" s="189"/>
      <c r="AQ99" s="189"/>
      <c r="AR99" s="189"/>
      <c r="AS99" s="189"/>
      <c r="AT99" s="189"/>
      <c r="AU99" s="189"/>
      <c r="AV99" s="50">
        <f>+IF(AU99=[7]CONTROLES!$C$63,[7]CONTROLES!$D$63,IF(AU99=[7]CONTROLES!$C$64,[7]CONTROLES!$D$64,[7]CONTROLES!$D$65))</f>
        <v>0</v>
      </c>
      <c r="AW99" s="198" t="str">
        <f t="shared" si="32"/>
        <v>Débil</v>
      </c>
      <c r="AX99" s="50" t="str">
        <f t="shared" si="42"/>
        <v/>
      </c>
      <c r="AY99" s="303"/>
      <c r="AZ99" s="303"/>
      <c r="BA99" s="303"/>
      <c r="BB99" s="301"/>
      <c r="BC99" s="314"/>
      <c r="BD99" s="307"/>
      <c r="BE99" s="135"/>
      <c r="BF99" s="135"/>
      <c r="BG99" s="135"/>
      <c r="BH99" s="229"/>
      <c r="BI99" s="225"/>
      <c r="BJ99" s="135"/>
      <c r="BK99" s="135"/>
      <c r="BL99" s="135"/>
      <c r="BM99" s="307"/>
      <c r="BN99" s="135"/>
      <c r="BO99" s="135"/>
      <c r="BP99" s="135"/>
      <c r="BQ99" s="135"/>
      <c r="BR99" s="133"/>
      <c r="BS99" s="133"/>
      <c r="BT99" s="133"/>
      <c r="BU99" s="133"/>
      <c r="BV99" s="133"/>
      <c r="BW99" s="129"/>
      <c r="BX99" s="135"/>
      <c r="BY99" s="135"/>
      <c r="BZ99" s="135"/>
      <c r="CA99" s="133"/>
      <c r="CB99" s="133"/>
      <c r="CC99" s="133"/>
      <c r="CD99" s="133"/>
      <c r="CE99" s="133"/>
      <c r="CF99" s="129"/>
      <c r="CG99" s="135"/>
      <c r="CH99" s="135"/>
      <c r="CI99" s="135"/>
      <c r="CJ99" s="133"/>
      <c r="CK99" s="133"/>
      <c r="CL99" s="133"/>
      <c r="CM99" s="133"/>
      <c r="CN99" s="133"/>
      <c r="CO99" s="129"/>
      <c r="CP99" s="135"/>
      <c r="CQ99" s="135"/>
      <c r="CR99" s="135"/>
      <c r="CS99" s="133"/>
      <c r="CT99" s="133"/>
      <c r="CU99" s="133"/>
      <c r="CV99" s="133"/>
      <c r="CW99" s="133"/>
      <c r="CX99" s="129"/>
      <c r="CY99" s="135"/>
      <c r="CZ99" s="135"/>
      <c r="DA99" s="135"/>
      <c r="DB99" s="133"/>
      <c r="DC99" s="133"/>
      <c r="DD99" s="133"/>
      <c r="DE99" s="133"/>
      <c r="DF99" s="133"/>
      <c r="DG99" s="129"/>
      <c r="DH99" s="135"/>
      <c r="DI99" s="135"/>
      <c r="DJ99" s="135"/>
      <c r="DK99" s="133"/>
      <c r="DL99" s="133"/>
      <c r="DM99" s="133"/>
      <c r="DN99" s="133"/>
      <c r="DO99" s="133"/>
      <c r="DP99" s="129"/>
      <c r="DQ99" s="135"/>
      <c r="DR99" s="135"/>
      <c r="DS99" s="135"/>
      <c r="DT99" s="133"/>
      <c r="DU99" s="133"/>
      <c r="DV99" s="133"/>
      <c r="DW99" s="133"/>
      <c r="DX99" s="133"/>
      <c r="DY99" s="129"/>
      <c r="DZ99" s="135"/>
      <c r="EA99" s="135"/>
      <c r="EB99" s="135"/>
      <c r="EC99" s="133"/>
      <c r="ED99" s="133"/>
      <c r="EE99" s="133"/>
      <c r="EF99" s="133"/>
      <c r="EG99" s="133"/>
      <c r="EH99" s="129"/>
      <c r="EI99" s="135"/>
      <c r="EJ99" s="135"/>
      <c r="EK99" s="135"/>
      <c r="EL99" s="133"/>
      <c r="EM99" s="133"/>
      <c r="EN99" s="133"/>
      <c r="EO99" s="133"/>
      <c r="EP99" s="133"/>
      <c r="EQ99" s="129"/>
      <c r="ER99" s="135"/>
      <c r="ES99" s="135"/>
      <c r="ET99" s="135"/>
      <c r="EU99" s="133"/>
      <c r="EV99" s="133"/>
      <c r="EW99" s="133"/>
      <c r="EX99" s="133"/>
      <c r="EY99" s="133"/>
      <c r="EZ99" s="129"/>
      <c r="FA99" s="135"/>
      <c r="FB99" s="135"/>
      <c r="FC99" s="135"/>
      <c r="FD99" s="133"/>
      <c r="FE99" s="133"/>
      <c r="FF99" s="133"/>
      <c r="FG99" s="133"/>
      <c r="FH99" s="133"/>
      <c r="FI99" s="129"/>
      <c r="FJ99" s="135"/>
      <c r="FK99" s="135"/>
      <c r="FL99" s="135"/>
      <c r="FM99" s="133"/>
      <c r="FN99" s="133"/>
      <c r="FO99" s="133"/>
      <c r="FP99" s="133"/>
      <c r="FQ99" s="133"/>
      <c r="FR99" s="133"/>
      <c r="FS99" s="129"/>
      <c r="FT99" s="132"/>
      <c r="FU99" s="132"/>
      <c r="FV99" s="132"/>
      <c r="FW99" s="133"/>
      <c r="FX99" s="132"/>
      <c r="FY99" s="133"/>
      <c r="FZ99" s="133"/>
      <c r="GA99" s="132"/>
      <c r="GB99" s="132"/>
      <c r="GC99" s="132"/>
      <c r="GD99" s="132"/>
      <c r="GE99" s="132"/>
      <c r="GF99" s="129"/>
      <c r="GG99" s="132"/>
      <c r="GH99" s="132"/>
      <c r="GI99" s="132"/>
      <c r="GJ99" s="133"/>
      <c r="GK99" s="132"/>
      <c r="GL99" s="133"/>
      <c r="GM99" s="133"/>
      <c r="GN99" s="132"/>
      <c r="GO99" s="132"/>
      <c r="GP99" s="132"/>
      <c r="GQ99" s="132"/>
      <c r="GR99" s="132"/>
      <c r="GS99" s="129"/>
      <c r="GT99" s="132"/>
      <c r="GU99" s="132"/>
      <c r="GV99" s="132"/>
      <c r="GW99" s="133"/>
      <c r="GX99" s="132"/>
      <c r="GY99" s="133"/>
      <c r="GZ99" s="133"/>
      <c r="HA99" s="132"/>
      <c r="HB99" s="132"/>
      <c r="HC99" s="132"/>
      <c r="HD99" s="132"/>
    </row>
    <row r="100" spans="1:212" ht="67.5" customHeight="1" x14ac:dyDescent="0.2">
      <c r="A100" s="336">
        <v>16</v>
      </c>
      <c r="B100" s="396" t="s">
        <v>175</v>
      </c>
      <c r="C100" s="400" t="str">
        <f>VLOOKUP(B100,[8]FORMULAS!A$30:B$52,2,0)</f>
        <v>Atender, identificar, registrar, informar y direccionar a la ciudadanía sobre los trámites y servicios a los que pueden acceder, en torno a los programas que desarrolla la Caja de la Vivienda Popular, a través de los canales de atención dispuestos por la entidad, con el propósito de medir y evaluar el grado de satisfacción de los usuarios sobre los servicios prestados por la CVP y realizar el seguimiento y control a las PQRSD que ingresan a la entidad.</v>
      </c>
      <c r="D100" s="400" t="str">
        <f>VLOOKUP(B100,[8]FORMULAS!A$30:C$52,3,0)</f>
        <v>Director de Gestión Corporativa</v>
      </c>
      <c r="E100" s="396" t="s">
        <v>260</v>
      </c>
      <c r="F100" s="396" t="s">
        <v>536</v>
      </c>
      <c r="G100" s="321" t="s">
        <v>537</v>
      </c>
      <c r="H100" s="322" t="s">
        <v>538</v>
      </c>
      <c r="I100" s="396" t="s">
        <v>264</v>
      </c>
      <c r="J100" s="398">
        <v>600</v>
      </c>
      <c r="K100" s="324" t="str">
        <f>VLOOKUP(L100,'Tabla probabilidad'!$D$3:$E$8,2,0)</f>
        <v>Alta</v>
      </c>
      <c r="L100" s="399">
        <v>0.8</v>
      </c>
      <c r="M100" s="328" t="s">
        <v>91</v>
      </c>
      <c r="N100" s="329" t="str">
        <f>VLOOKUP(M100,'Tabla Impacto'!$D$3:$F$8,3,0)</f>
        <v>Moderado</v>
      </c>
      <c r="O100" s="329">
        <f>VLOOKUP(M100,'Tabla Impacto'!$D$3:$F$8,2,0)</f>
        <v>0.6</v>
      </c>
      <c r="P100" s="392" t="str">
        <f>CONCATENATE(N100,K100)</f>
        <v>ModeradoAlta</v>
      </c>
      <c r="Q100" s="393" t="str">
        <f>VLOOKUP(P100,[8]FORMULAS!$K$17:$L$42,2,0)</f>
        <v>Alto</v>
      </c>
      <c r="R100" s="183">
        <v>1</v>
      </c>
      <c r="S100" s="178" t="s">
        <v>539</v>
      </c>
      <c r="T100" s="202" t="str">
        <f t="shared" si="30"/>
        <v>Preventivo</v>
      </c>
      <c r="U100" s="191" t="s">
        <v>13</v>
      </c>
      <c r="V100" s="192">
        <f>+IF(U100='[8]Tabla Valoración controles'!$D$4,'[8]Tabla Valoración controles'!$F$4,IF('[8]208-PLA-Ft-78 Mapa Gestión'!U100='[8]Tabla Valoración controles'!$D$5,'[8]Tabla Valoración controles'!$F$5,IF(U100=[8]FORMULAS!$A$10,0,'[8]Tabla Valoración controles'!$F$6)))</f>
        <v>0.25</v>
      </c>
      <c r="W100" s="191" t="s">
        <v>8</v>
      </c>
      <c r="X100" s="193">
        <f>+IF(W100='[8]Tabla Valoración controles'!$D$7,'[8]Tabla Valoración controles'!$F$7,IF(U100=[8]FORMULAS!$A$10,0,'[8]Tabla Valoración controles'!$F$8))</f>
        <v>0.15</v>
      </c>
      <c r="Y100" s="191" t="s">
        <v>18</v>
      </c>
      <c r="Z100" s="192">
        <f>+IF(Y100='[8]Tabla Valoración controles'!$D$9,'[8]Tabla Valoración controles'!$F$9,'[8]Tabla Valoración controles'!$F$10)</f>
        <v>0</v>
      </c>
      <c r="AA100" s="191" t="s">
        <v>21</v>
      </c>
      <c r="AB100" s="192">
        <f>+IF(AA100='[8]Tabla Valoración controles'!$D$11,'[8]Tabla Valoración controles'!$F$11,'[8]Tabla Valoración controles'!$F$12)</f>
        <v>0</v>
      </c>
      <c r="AC100" s="191" t="s">
        <v>100</v>
      </c>
      <c r="AD100" s="192">
        <f>+IF(AC100='[8]Tabla Valoración controles'!$D$13,'[8]Tabla Valoración controles'!$F$13,'[8]Tabla Valoración controles'!$F$14)</f>
        <v>0</v>
      </c>
      <c r="AE100" s="155">
        <f t="shared" si="28"/>
        <v>0.4</v>
      </c>
      <c r="AF100" s="155" t="e">
        <f>+IF(T100=[8]FORMULAS!$A$8,'[8]208-PLA-Ft-78 Mapa Gestión'!AE100*'[8]208-PLA-Ft-78 Mapa Gestión'!L100:L105,'[8]208-PLA-Ft-78 Mapa Gestión'!AE100*'[8]208-PLA-Ft-78 Mapa Gestión'!O100:O105)</f>
        <v>#N/A</v>
      </c>
      <c r="AG100" s="155">
        <f>+IF(T100=[8]FORMULAS!$A$8,'[8]208-PLA-Ft-78 Mapa Gestión'!L100:L105-'[8]208-PLA-Ft-78 Mapa Gestión'!AF100,0)</f>
        <v>0</v>
      </c>
      <c r="AH100" s="191" t="s">
        <v>351</v>
      </c>
      <c r="AI100" s="194">
        <f>+IF(AH100=[8]CONTROLES!$C$50,[8]CONTROLES!$D$50,[8]CONTROLES!$D$51)</f>
        <v>15</v>
      </c>
      <c r="AJ100" s="194" t="s">
        <v>357</v>
      </c>
      <c r="AK100" s="194">
        <f>+IF(AJ100=[8]CONTROLES!$C$52,[8]CONTROLES!$D$52,[8]CONTROLES!$D$53)</f>
        <v>15</v>
      </c>
      <c r="AL100" s="194" t="s">
        <v>360</v>
      </c>
      <c r="AM100" s="194">
        <f>+IF(AL100=[8]CONTROLES!$C$54,[8]CONTROLES!$D$54,[8]CONTROLES!$D$55)</f>
        <v>15</v>
      </c>
      <c r="AN100" s="194" t="s">
        <v>363</v>
      </c>
      <c r="AO100" s="194">
        <f>+IF(AN100=[8]CONTROLES!$C$56,[8]CONTROLES!$D$56,IF(AN100=[8]CONTROLES!$C$57,[8]CONTROLES!$D$57,[8]CONTROLES!$D$58))</f>
        <v>15</v>
      </c>
      <c r="AP100" s="194" t="s">
        <v>367</v>
      </c>
      <c r="AQ100" s="194">
        <f>+IF(AP100=[8]CONTROLES!$C$59,[8]CONTROLES!$D$59,[8]CONTROLES!$D$60)</f>
        <v>15</v>
      </c>
      <c r="AR100" s="194" t="s">
        <v>370</v>
      </c>
      <c r="AS100" s="194">
        <f>+IF(AR100=[8]CONTROLES!$C$61,[8]CONTROLES!$D$61,[8]CONTROLES!$D$62)</f>
        <v>15</v>
      </c>
      <c r="AT100" s="194" t="s">
        <v>373</v>
      </c>
      <c r="AU100" s="194">
        <f>+IF(AT100=[8]CONTROLES!$C$63,[8]CONTROLES!$D$63,IF(AT100=[8]CONTROLES!$C$64,[8]CONTROLES!$D$64,[8]CONTROLES!$D$65))</f>
        <v>10</v>
      </c>
      <c r="AV100" s="194">
        <f>+AI100+AK100+AM100+AO100+AQ100+AS100+AU100</f>
        <v>100</v>
      </c>
      <c r="AW100" s="194" t="str">
        <f>IF(ISERROR(AV100)=TRUE,"",IF(AND(AV100&lt;=85),"Débil",IF(AND(AV100&gt;=85.01,AV100&lt;=95),"Moderado",IF(AND(AV100&gt;=95.1,AV100&lt;=100),"Fuerte",""))))</f>
        <v>Fuerte</v>
      </c>
      <c r="AX100" s="302">
        <f>+AG105</f>
        <v>0</v>
      </c>
      <c r="AY100" s="302" t="s">
        <v>5</v>
      </c>
      <c r="AZ100" s="302" t="s">
        <v>74</v>
      </c>
      <c r="BA100" s="302">
        <f>+IF(T100=[4]FORMULAS!B99,'[4]208-PLA-Ft-78 Mapa Gestión'!AG105,'[4]208-PLA-Ft-78 Mapa Gestión'!O100:O105)</f>
        <v>0</v>
      </c>
      <c r="BB100" s="301" t="str">
        <f>CONCATENATE(AZ100,AY100)</f>
        <v>ModeradoAlta</v>
      </c>
      <c r="BC100" s="314" t="str">
        <f>VLOOKUP(BB100,[4]FORMULAS!$K$17:$L$42,2,0)</f>
        <v>Alto</v>
      </c>
      <c r="BD100" s="307" t="s">
        <v>164</v>
      </c>
      <c r="BE100" s="135" t="s">
        <v>540</v>
      </c>
      <c r="BF100" s="135" t="s">
        <v>541</v>
      </c>
      <c r="BG100" s="217" t="s">
        <v>322</v>
      </c>
      <c r="BH100" s="225">
        <v>45293</v>
      </c>
      <c r="BI100" s="225">
        <v>45657</v>
      </c>
      <c r="BJ100" s="135" t="s">
        <v>542</v>
      </c>
      <c r="BK100" s="135" t="s">
        <v>543</v>
      </c>
      <c r="BL100" s="135" t="s">
        <v>236</v>
      </c>
      <c r="BM100" s="307" t="s">
        <v>544</v>
      </c>
      <c r="BN100" s="135"/>
      <c r="BO100" s="129"/>
      <c r="BP100" s="129"/>
      <c r="BQ100" s="135"/>
      <c r="BR100" s="142"/>
      <c r="BS100" s="142"/>
      <c r="BT100" s="142"/>
      <c r="BU100" s="142"/>
      <c r="BV100" s="142"/>
      <c r="BW100" s="129"/>
      <c r="BX100" s="129"/>
      <c r="BY100" s="129"/>
      <c r="BZ100" s="135"/>
      <c r="CA100" s="142"/>
      <c r="CB100" s="142"/>
      <c r="CC100" s="142"/>
      <c r="CD100" s="142"/>
      <c r="CE100" s="142"/>
      <c r="CF100" s="129"/>
      <c r="CG100" s="129"/>
      <c r="CH100" s="129"/>
      <c r="CI100" s="135"/>
      <c r="CJ100" s="142"/>
      <c r="CK100" s="142"/>
      <c r="CL100" s="142"/>
      <c r="CM100" s="142"/>
      <c r="CN100" s="142"/>
      <c r="CO100" s="129"/>
      <c r="CP100" s="129"/>
      <c r="CQ100" s="129"/>
      <c r="CR100" s="135"/>
      <c r="CS100" s="142"/>
      <c r="CT100" s="142"/>
      <c r="CU100" s="142"/>
      <c r="CV100" s="142"/>
      <c r="CW100" s="142"/>
      <c r="CX100" s="129"/>
      <c r="CY100" s="129"/>
      <c r="CZ100" s="129"/>
      <c r="DA100" s="135"/>
      <c r="DB100" s="142"/>
      <c r="DC100" s="142"/>
      <c r="DD100" s="142"/>
      <c r="DE100" s="142"/>
      <c r="DF100" s="142"/>
      <c r="DG100" s="129"/>
      <c r="DH100" s="129"/>
      <c r="DI100" s="129"/>
      <c r="DJ100" s="135"/>
      <c r="DK100" s="142"/>
      <c r="DL100" s="142"/>
      <c r="DM100" s="142"/>
      <c r="DN100" s="142"/>
      <c r="DO100" s="142"/>
      <c r="DP100" s="129"/>
      <c r="DQ100" s="129"/>
      <c r="DR100" s="129"/>
      <c r="DS100" s="135"/>
      <c r="DT100" s="142"/>
      <c r="DU100" s="142"/>
      <c r="DV100" s="142"/>
      <c r="DW100" s="142"/>
      <c r="DX100" s="142"/>
      <c r="DY100" s="129"/>
      <c r="DZ100" s="129"/>
      <c r="EA100" s="129"/>
      <c r="EB100" s="135"/>
      <c r="EC100" s="142"/>
      <c r="ED100" s="142"/>
      <c r="EE100" s="142"/>
      <c r="EF100" s="142"/>
      <c r="EG100" s="142"/>
      <c r="EH100" s="129"/>
      <c r="EI100" s="129"/>
      <c r="EJ100" s="129"/>
      <c r="EK100" s="135"/>
      <c r="EL100" s="142"/>
      <c r="EM100" s="142"/>
      <c r="EN100" s="142"/>
      <c r="EO100" s="142"/>
      <c r="EP100" s="142"/>
      <c r="EQ100" s="129"/>
      <c r="ER100" s="129"/>
      <c r="ES100" s="129"/>
      <c r="ET100" s="135"/>
      <c r="EU100" s="142"/>
      <c r="EV100" s="142"/>
      <c r="EW100" s="142"/>
      <c r="EX100" s="142"/>
      <c r="EY100" s="142"/>
      <c r="EZ100" s="129"/>
      <c r="FA100" s="129"/>
      <c r="FB100" s="129"/>
      <c r="FC100" s="135"/>
      <c r="FD100" s="142"/>
      <c r="FE100" s="142"/>
      <c r="FF100" s="142"/>
      <c r="FG100" s="142"/>
      <c r="FH100" s="142"/>
      <c r="FI100" s="129"/>
      <c r="FJ100" s="129"/>
      <c r="FK100" s="129"/>
      <c r="FL100" s="135"/>
      <c r="FM100" s="142"/>
      <c r="FN100" s="142"/>
      <c r="FO100" s="142"/>
      <c r="FP100" s="142"/>
      <c r="FQ100" s="142"/>
      <c r="FR100" s="142"/>
      <c r="FS100" s="129"/>
      <c r="FT100" s="132"/>
      <c r="FU100" s="132"/>
      <c r="FV100" s="132"/>
      <c r="FW100" s="133"/>
      <c r="FX100" s="132"/>
      <c r="FY100" s="142"/>
      <c r="FZ100" s="142"/>
      <c r="GA100" s="132"/>
      <c r="GB100" s="132"/>
      <c r="GC100" s="132"/>
      <c r="GD100" s="132"/>
      <c r="GE100" s="132"/>
      <c r="GF100" s="129"/>
      <c r="GG100" s="132"/>
      <c r="GH100" s="132"/>
      <c r="GI100" s="132"/>
      <c r="GJ100" s="133"/>
      <c r="GK100" s="132"/>
      <c r="GL100" s="142"/>
      <c r="GM100" s="142"/>
      <c r="GN100" s="132"/>
      <c r="GO100" s="132"/>
      <c r="GP100" s="132"/>
      <c r="GQ100" s="132"/>
      <c r="GR100" s="132"/>
      <c r="GS100" s="129"/>
      <c r="GT100" s="132"/>
      <c r="GU100" s="132"/>
      <c r="GV100" s="132"/>
      <c r="GW100" s="133"/>
      <c r="GX100" s="132"/>
      <c r="GY100" s="142"/>
      <c r="GZ100" s="142"/>
      <c r="HA100" s="132"/>
      <c r="HB100" s="132"/>
      <c r="HC100" s="132"/>
      <c r="HD100" s="132"/>
    </row>
    <row r="101" spans="1:212" ht="17.25" customHeight="1" x14ac:dyDescent="0.2">
      <c r="A101" s="336"/>
      <c r="B101" s="396"/>
      <c r="C101" s="400"/>
      <c r="D101" s="400"/>
      <c r="E101" s="396"/>
      <c r="F101" s="396"/>
      <c r="G101" s="321"/>
      <c r="H101" s="322"/>
      <c r="I101" s="396"/>
      <c r="J101" s="398"/>
      <c r="K101" s="324"/>
      <c r="L101" s="399"/>
      <c r="M101" s="328"/>
      <c r="N101" s="329"/>
      <c r="O101" s="329"/>
      <c r="P101" s="392"/>
      <c r="Q101" s="393"/>
      <c r="R101" s="183"/>
      <c r="S101" s="194"/>
      <c r="T101" s="202" t="str">
        <f t="shared" si="30"/>
        <v>Tipo Control</v>
      </c>
      <c r="U101" s="191" t="s">
        <v>158</v>
      </c>
      <c r="V101" s="192">
        <f>+IF(U101='[8]Tabla Valoración controles'!$D$4,'[8]Tabla Valoración controles'!$F$4,IF('[8]208-PLA-Ft-78 Mapa Gestión'!U101='[8]Tabla Valoración controles'!$D$5,'[8]Tabla Valoración controles'!$F$5,IF(U101=[8]FORMULAS!$A$10,0,'[8]Tabla Valoración controles'!$F$6)))</f>
        <v>0</v>
      </c>
      <c r="W101" s="191"/>
      <c r="X101" s="193">
        <f>+IF(W101='[8]Tabla Valoración controles'!$D$7,'[8]Tabla Valoración controles'!$F$7,IF(U101=[8]FORMULAS!$A$10,0,'[8]Tabla Valoración controles'!$F$8))</f>
        <v>0</v>
      </c>
      <c r="Y101" s="191"/>
      <c r="Z101" s="192">
        <f>+IF(Y101='[8]Tabla Valoración controles'!$D$9,'[8]Tabla Valoración controles'!$F$9,'[8]Tabla Valoración controles'!$F$10)</f>
        <v>0</v>
      </c>
      <c r="AA101" s="191"/>
      <c r="AB101" s="192">
        <f>+IF(AA101='[8]Tabla Valoración controles'!$D$9,'[8]Tabla Valoración controles'!$F$9,IF(W101=[8]FORMULAS!$A$10,0,'[8]Tabla Valoración controles'!$F$10))</f>
        <v>0</v>
      </c>
      <c r="AC101" s="191"/>
      <c r="AD101" s="192">
        <f>+IF(AC101='[8]Tabla Valoración controles'!$D$13,'[8]Tabla Valoración controles'!$F$13,'[8]Tabla Valoración controles'!$F$14)</f>
        <v>0</v>
      </c>
      <c r="AE101" s="155">
        <f t="shared" si="28"/>
        <v>0</v>
      </c>
      <c r="AF101" s="155">
        <f>+AE101*AG100</f>
        <v>0</v>
      </c>
      <c r="AG101" s="155">
        <f>+AG100-AF101</f>
        <v>0</v>
      </c>
      <c r="AH101" s="191"/>
      <c r="AI101" s="194">
        <f>+IF(AH101=[8]CONTROLES!$C$50,[8]CONTROLES!$D$50,[8]CONTROLES!$D$51)</f>
        <v>0</v>
      </c>
      <c r="AJ101" s="194"/>
      <c r="AK101" s="194">
        <f>+IF(AJ101=[8]CONTROLES!$C$52,[8]CONTROLES!$D$52,[8]CONTROLES!$D$53)</f>
        <v>0</v>
      </c>
      <c r="AL101" s="194"/>
      <c r="AM101" s="194">
        <f>+IF(AL101=[8]CONTROLES!$C$54,[8]CONTROLES!$D$54,[8]CONTROLES!$D$55)</f>
        <v>0</v>
      </c>
      <c r="AN101" s="194"/>
      <c r="AO101" s="194">
        <f>+IF(AN101=[8]CONTROLES!$C$56,[8]CONTROLES!$D$56,IF(AN101=[8]CONTROLES!$C$57,[8]CONTROLES!$D$57,[8]CONTROLES!$D$58))</f>
        <v>0</v>
      </c>
      <c r="AP101" s="194"/>
      <c r="AQ101" s="194">
        <f>+IF(AP101=[8]CONTROLES!$C$59,[8]CONTROLES!$D$59,[8]CONTROLES!$D$60)</f>
        <v>0</v>
      </c>
      <c r="AR101" s="194"/>
      <c r="AS101" s="194">
        <f>+IF(AR101=[8]CONTROLES!$C$61,[8]CONTROLES!$D$61,[8]CONTROLES!$D$62)</f>
        <v>0</v>
      </c>
      <c r="AT101" s="194"/>
      <c r="AU101" s="194">
        <f>+IF(AT101=[8]CONTROLES!$C$63,[8]CONTROLES!$D$63,IF(AT101=[8]CONTROLES!$C$64,[8]CONTROLES!$D$64,[8]CONTROLES!$D$65))</f>
        <v>0</v>
      </c>
      <c r="AV101" s="194">
        <f t="shared" ref="AV101:AV123" si="46">+AI101+AK101+AM101+AO101+AQ101+AS101+AU101</f>
        <v>0</v>
      </c>
      <c r="AW101" s="194" t="str">
        <f t="shared" ref="AW101:AW123" si="47">IF(ISERROR(AV101)=TRUE,"",IF(AND(AV101&lt;=85),"Débil",IF(AND(AV101&gt;=85.01,AV101&lt;=95),"Moderado",IF(AND(AV101&gt;=95.1,AV101&lt;=100),"Fuerte",""))))</f>
        <v>Débil</v>
      </c>
      <c r="AX101" s="303"/>
      <c r="AY101" s="303"/>
      <c r="AZ101" s="303"/>
      <c r="BA101" s="303"/>
      <c r="BB101" s="301"/>
      <c r="BC101" s="314"/>
      <c r="BD101" s="307"/>
      <c r="BE101" s="135"/>
      <c r="BF101" s="135"/>
      <c r="BG101" s="217"/>
      <c r="BH101" s="225"/>
      <c r="BI101" s="225"/>
      <c r="BJ101" s="135"/>
      <c r="BK101" s="135"/>
      <c r="BL101" s="135"/>
      <c r="BM101" s="307"/>
      <c r="BN101" s="135"/>
      <c r="BO101" s="135"/>
      <c r="BP101" s="135"/>
      <c r="BQ101" s="135"/>
      <c r="BR101" s="142"/>
      <c r="BS101" s="142"/>
      <c r="BT101" s="142"/>
      <c r="BU101" s="142"/>
      <c r="BV101" s="142"/>
      <c r="BW101" s="129"/>
      <c r="BX101" s="135"/>
      <c r="BY101" s="135"/>
      <c r="BZ101" s="135"/>
      <c r="CA101" s="142"/>
      <c r="CB101" s="142"/>
      <c r="CC101" s="142"/>
      <c r="CD101" s="142"/>
      <c r="CE101" s="142"/>
      <c r="CF101" s="129"/>
      <c r="CG101" s="135"/>
      <c r="CH101" s="135"/>
      <c r="CI101" s="135"/>
      <c r="CJ101" s="142"/>
      <c r="CK101" s="142"/>
      <c r="CL101" s="142"/>
      <c r="CM101" s="142"/>
      <c r="CN101" s="142"/>
      <c r="CO101" s="129"/>
      <c r="CP101" s="135"/>
      <c r="CQ101" s="135"/>
      <c r="CR101" s="135"/>
      <c r="CS101" s="142"/>
      <c r="CT101" s="142"/>
      <c r="CU101" s="142"/>
      <c r="CV101" s="142"/>
      <c r="CW101" s="142"/>
      <c r="CX101" s="129"/>
      <c r="CY101" s="135"/>
      <c r="CZ101" s="135"/>
      <c r="DA101" s="135"/>
      <c r="DB101" s="142"/>
      <c r="DC101" s="142"/>
      <c r="DD101" s="142"/>
      <c r="DE101" s="142"/>
      <c r="DF101" s="142"/>
      <c r="DG101" s="129"/>
      <c r="DH101" s="135"/>
      <c r="DI101" s="135"/>
      <c r="DJ101" s="135"/>
      <c r="DK101" s="142"/>
      <c r="DL101" s="142"/>
      <c r="DM101" s="142"/>
      <c r="DN101" s="142"/>
      <c r="DO101" s="142"/>
      <c r="DP101" s="129"/>
      <c r="DQ101" s="135"/>
      <c r="DR101" s="135"/>
      <c r="DS101" s="135"/>
      <c r="DT101" s="142"/>
      <c r="DU101" s="142"/>
      <c r="DV101" s="142"/>
      <c r="DW101" s="142"/>
      <c r="DX101" s="142"/>
      <c r="DY101" s="129"/>
      <c r="DZ101" s="135"/>
      <c r="EA101" s="135"/>
      <c r="EB101" s="135"/>
      <c r="EC101" s="142"/>
      <c r="ED101" s="142"/>
      <c r="EE101" s="142"/>
      <c r="EF101" s="142"/>
      <c r="EG101" s="142"/>
      <c r="EH101" s="129"/>
      <c r="EI101" s="135"/>
      <c r="EJ101" s="135"/>
      <c r="EK101" s="135"/>
      <c r="EL101" s="142"/>
      <c r="EM101" s="142"/>
      <c r="EN101" s="142"/>
      <c r="EO101" s="142"/>
      <c r="EP101" s="142"/>
      <c r="EQ101" s="129"/>
      <c r="ER101" s="135"/>
      <c r="ES101" s="135"/>
      <c r="ET101" s="135"/>
      <c r="EU101" s="142"/>
      <c r="EV101" s="142"/>
      <c r="EW101" s="142"/>
      <c r="EX101" s="142"/>
      <c r="EY101" s="142"/>
      <c r="EZ101" s="129"/>
      <c r="FA101" s="135"/>
      <c r="FB101" s="135"/>
      <c r="FC101" s="135"/>
      <c r="FD101" s="142"/>
      <c r="FE101" s="142"/>
      <c r="FF101" s="142"/>
      <c r="FG101" s="142"/>
      <c r="FH101" s="142"/>
      <c r="FI101" s="129"/>
      <c r="FJ101" s="135"/>
      <c r="FK101" s="135"/>
      <c r="FL101" s="135"/>
      <c r="FM101" s="142"/>
      <c r="FN101" s="142"/>
      <c r="FO101" s="142"/>
      <c r="FP101" s="142"/>
      <c r="FQ101" s="142"/>
      <c r="FR101" s="142"/>
      <c r="FS101" s="129"/>
      <c r="FT101" s="132"/>
      <c r="FU101" s="132"/>
      <c r="FV101" s="132"/>
      <c r="FW101" s="133"/>
      <c r="FX101" s="132"/>
      <c r="FY101" s="142"/>
      <c r="FZ101" s="142"/>
      <c r="GA101" s="132"/>
      <c r="GB101" s="132"/>
      <c r="GC101" s="132"/>
      <c r="GD101" s="132"/>
      <c r="GE101" s="132"/>
      <c r="GF101" s="129"/>
      <c r="GG101" s="132"/>
      <c r="GH101" s="132"/>
      <c r="GI101" s="132"/>
      <c r="GJ101" s="133"/>
      <c r="GK101" s="132"/>
      <c r="GL101" s="142"/>
      <c r="GM101" s="142"/>
      <c r="GN101" s="132"/>
      <c r="GO101" s="132"/>
      <c r="GP101" s="132"/>
      <c r="GQ101" s="132"/>
      <c r="GR101" s="132"/>
      <c r="GS101" s="129"/>
      <c r="GT101" s="132"/>
      <c r="GU101" s="132"/>
      <c r="GV101" s="132"/>
      <c r="GW101" s="133"/>
      <c r="GX101" s="132"/>
      <c r="GY101" s="142"/>
      <c r="GZ101" s="142"/>
      <c r="HA101" s="132"/>
      <c r="HB101" s="132"/>
      <c r="HC101" s="132"/>
      <c r="HD101" s="132"/>
    </row>
    <row r="102" spans="1:212" ht="17.25" customHeight="1" x14ac:dyDescent="0.2">
      <c r="A102" s="336"/>
      <c r="B102" s="396"/>
      <c r="C102" s="400"/>
      <c r="D102" s="400"/>
      <c r="E102" s="396"/>
      <c r="F102" s="396"/>
      <c r="G102" s="321"/>
      <c r="H102" s="322"/>
      <c r="I102" s="396"/>
      <c r="J102" s="398"/>
      <c r="K102" s="324"/>
      <c r="L102" s="399"/>
      <c r="M102" s="328"/>
      <c r="N102" s="329"/>
      <c r="O102" s="329"/>
      <c r="P102" s="392"/>
      <c r="Q102" s="393"/>
      <c r="R102" s="183"/>
      <c r="S102" s="195"/>
      <c r="T102" s="202" t="str">
        <f t="shared" si="30"/>
        <v>Tipo Control</v>
      </c>
      <c r="U102" s="191" t="s">
        <v>158</v>
      </c>
      <c r="V102" s="192">
        <f>+IF(U102='[8]Tabla Valoración controles'!$D$4,'[8]Tabla Valoración controles'!$F$4,IF('[8]208-PLA-Ft-78 Mapa Gestión'!U102='[8]Tabla Valoración controles'!$D$5,'[8]Tabla Valoración controles'!$F$5,IF(U102=[8]FORMULAS!$A$10,0,'[8]Tabla Valoración controles'!$F$6)))</f>
        <v>0</v>
      </c>
      <c r="W102" s="191"/>
      <c r="X102" s="193">
        <f>+IF(W102='[8]Tabla Valoración controles'!$D$7,'[8]Tabla Valoración controles'!$F$7,IF(U102=[8]FORMULAS!$A$10,0,'[8]Tabla Valoración controles'!$F$8))</f>
        <v>0</v>
      </c>
      <c r="Y102" s="191"/>
      <c r="Z102" s="192">
        <f>+IF(Y102='[8]Tabla Valoración controles'!$D$9,'[8]Tabla Valoración controles'!$F$9,IF(U102=[8]FORMULAS!$A$10,0,'[8]Tabla Valoración controles'!$F$10))</f>
        <v>0</v>
      </c>
      <c r="AA102" s="191"/>
      <c r="AB102" s="192">
        <f>+IF(AA102='[8]Tabla Valoración controles'!$D$9,'[8]Tabla Valoración controles'!$F$9,IF(W102=[8]FORMULAS!$A$10,0,'[8]Tabla Valoración controles'!$F$10))</f>
        <v>0</v>
      </c>
      <c r="AC102" s="191"/>
      <c r="AD102" s="192">
        <f>+IF(AC102='[8]Tabla Valoración controles'!$D$13,'[8]Tabla Valoración controles'!$F$13,'[8]Tabla Valoración controles'!$F$14)</f>
        <v>0</v>
      </c>
      <c r="AE102" s="155">
        <f t="shared" si="28"/>
        <v>0</v>
      </c>
      <c r="AF102" s="155">
        <f>+AF101*AE102</f>
        <v>0</v>
      </c>
      <c r="AG102" s="155">
        <f t="shared" ref="AG102:AG104" si="48">+AG101-AF102</f>
        <v>0</v>
      </c>
      <c r="AH102" s="191"/>
      <c r="AI102" s="194">
        <f>+IF(AH102=[8]CONTROLES!$C$50,[8]CONTROLES!$D$50,[8]CONTROLES!$D$51)</f>
        <v>0</v>
      </c>
      <c r="AJ102" s="194"/>
      <c r="AK102" s="194">
        <f>+IF(AJ102=[8]CONTROLES!$C$52,[8]CONTROLES!$D$52,[8]CONTROLES!$D$53)</f>
        <v>0</v>
      </c>
      <c r="AL102" s="194"/>
      <c r="AM102" s="194">
        <f>+IF(AL102=[8]CONTROLES!$C$54,[8]CONTROLES!$D$54,[8]CONTROLES!$D$55)</f>
        <v>0</v>
      </c>
      <c r="AN102" s="194"/>
      <c r="AO102" s="194">
        <f>+IF(AN102=[8]CONTROLES!$C$56,[8]CONTROLES!$D$56,IF(AN102=[8]CONTROLES!$C$57,[8]CONTROLES!$D$57,[8]CONTROLES!$D$58))</f>
        <v>0</v>
      </c>
      <c r="AP102" s="194"/>
      <c r="AQ102" s="194">
        <f>+IF(AP102=[8]CONTROLES!$C$59,[8]CONTROLES!$D$59,[8]CONTROLES!$D$60)</f>
        <v>0</v>
      </c>
      <c r="AR102" s="194"/>
      <c r="AS102" s="194">
        <f>+IF(AR102=[8]CONTROLES!$C$61,[8]CONTROLES!$D$61,[8]CONTROLES!$D$62)</f>
        <v>0</v>
      </c>
      <c r="AT102" s="194"/>
      <c r="AU102" s="194">
        <f>+IF(AT102=[8]CONTROLES!$C$63,[8]CONTROLES!$D$63,IF(AT102=[8]CONTROLES!$C$64,[8]CONTROLES!$D$64,[8]CONTROLES!$D$65))</f>
        <v>0</v>
      </c>
      <c r="AV102" s="194">
        <f t="shared" si="46"/>
        <v>0</v>
      </c>
      <c r="AW102" s="194" t="str">
        <f t="shared" si="47"/>
        <v>Débil</v>
      </c>
      <c r="AX102" s="303"/>
      <c r="AY102" s="303"/>
      <c r="AZ102" s="303"/>
      <c r="BA102" s="303"/>
      <c r="BB102" s="301"/>
      <c r="BC102" s="314"/>
      <c r="BD102" s="307"/>
      <c r="BE102" s="135"/>
      <c r="BF102" s="135"/>
      <c r="BG102" s="217"/>
      <c r="BH102" s="225"/>
      <c r="BI102" s="225"/>
      <c r="BJ102" s="135"/>
      <c r="BK102" s="135"/>
      <c r="BL102" s="135"/>
      <c r="BM102" s="307"/>
      <c r="BN102" s="135"/>
      <c r="BO102" s="129"/>
      <c r="BP102" s="129"/>
      <c r="BQ102" s="129"/>
      <c r="BR102" s="129"/>
      <c r="BS102" s="129"/>
      <c r="BT102" s="129"/>
      <c r="BU102" s="129"/>
      <c r="BV102" s="129"/>
      <c r="BW102" s="129"/>
      <c r="BX102" s="129"/>
      <c r="BY102" s="129"/>
      <c r="BZ102" s="129"/>
      <c r="CA102" s="129"/>
      <c r="CB102" s="129"/>
      <c r="CC102" s="129"/>
      <c r="CD102" s="129"/>
      <c r="CE102" s="129"/>
      <c r="CF102" s="129"/>
      <c r="CG102" s="129"/>
      <c r="CH102" s="129"/>
      <c r="CI102" s="129"/>
      <c r="CJ102" s="129"/>
      <c r="CK102" s="129"/>
      <c r="CL102" s="129"/>
      <c r="CM102" s="129"/>
      <c r="CN102" s="129"/>
      <c r="CO102" s="129"/>
      <c r="CP102" s="129"/>
      <c r="CQ102" s="129"/>
      <c r="CR102" s="129"/>
      <c r="CS102" s="129"/>
      <c r="CT102" s="129"/>
      <c r="CU102" s="129"/>
      <c r="CV102" s="129"/>
      <c r="CW102" s="129"/>
      <c r="CX102" s="129"/>
      <c r="CY102" s="129"/>
      <c r="CZ102" s="129"/>
      <c r="DA102" s="129"/>
      <c r="DB102" s="129"/>
      <c r="DC102" s="129"/>
      <c r="DD102" s="129"/>
      <c r="DE102" s="129"/>
      <c r="DF102" s="129"/>
      <c r="DG102" s="129"/>
      <c r="DH102" s="129"/>
      <c r="DI102" s="129"/>
      <c r="DJ102" s="129"/>
      <c r="DK102" s="129"/>
      <c r="DL102" s="129"/>
      <c r="DM102" s="129"/>
      <c r="DN102" s="129"/>
      <c r="DO102" s="129"/>
      <c r="DP102" s="129"/>
      <c r="DQ102" s="129"/>
      <c r="DR102" s="129"/>
      <c r="DS102" s="129"/>
      <c r="DT102" s="129"/>
      <c r="DU102" s="129"/>
      <c r="DV102" s="129"/>
      <c r="DW102" s="129"/>
      <c r="DX102" s="129"/>
      <c r="DY102" s="129"/>
      <c r="DZ102" s="129"/>
      <c r="EA102" s="129"/>
      <c r="EB102" s="129"/>
      <c r="EC102" s="129"/>
      <c r="ED102" s="129"/>
      <c r="EE102" s="129"/>
      <c r="EF102" s="129"/>
      <c r="EG102" s="129"/>
      <c r="EH102" s="129"/>
      <c r="EI102" s="129"/>
      <c r="EJ102" s="129"/>
      <c r="EK102" s="129"/>
      <c r="EL102" s="129"/>
      <c r="EM102" s="129"/>
      <c r="EN102" s="129"/>
      <c r="EO102" s="129"/>
      <c r="EP102" s="129"/>
      <c r="EQ102" s="129"/>
      <c r="ER102" s="129"/>
      <c r="ES102" s="129"/>
      <c r="ET102" s="129"/>
      <c r="EU102" s="129"/>
      <c r="EV102" s="129"/>
      <c r="EW102" s="129"/>
      <c r="EX102" s="129"/>
      <c r="EY102" s="129"/>
      <c r="EZ102" s="129"/>
      <c r="FA102" s="129"/>
      <c r="FB102" s="129"/>
      <c r="FC102" s="129"/>
      <c r="FD102" s="129"/>
      <c r="FE102" s="129"/>
      <c r="FF102" s="129"/>
      <c r="FG102" s="129"/>
      <c r="FH102" s="129"/>
      <c r="FI102" s="129"/>
      <c r="FJ102" s="129"/>
      <c r="FK102" s="129"/>
      <c r="FL102" s="129"/>
      <c r="FM102" s="129"/>
      <c r="FN102" s="129"/>
      <c r="FO102" s="129"/>
      <c r="FP102" s="129"/>
      <c r="FQ102" s="129"/>
      <c r="FR102" s="129"/>
      <c r="FS102" s="129"/>
      <c r="FT102" s="132"/>
      <c r="FU102" s="132"/>
      <c r="FV102" s="132"/>
      <c r="FW102" s="133"/>
      <c r="FX102" s="132"/>
      <c r="FY102" s="129"/>
      <c r="FZ102" s="129"/>
      <c r="GA102" s="132"/>
      <c r="GB102" s="132"/>
      <c r="GC102" s="132"/>
      <c r="GD102" s="132"/>
      <c r="GE102" s="132"/>
      <c r="GF102" s="129"/>
      <c r="GG102" s="132"/>
      <c r="GH102" s="132"/>
      <c r="GI102" s="132"/>
      <c r="GJ102" s="133"/>
      <c r="GK102" s="132"/>
      <c r="GL102" s="129"/>
      <c r="GM102" s="129"/>
      <c r="GN102" s="132"/>
      <c r="GO102" s="132"/>
      <c r="GP102" s="132"/>
      <c r="GQ102" s="132"/>
      <c r="GR102" s="132"/>
      <c r="GS102" s="129"/>
      <c r="GT102" s="132"/>
      <c r="GU102" s="132"/>
      <c r="GV102" s="132"/>
      <c r="GW102" s="133"/>
      <c r="GX102" s="132"/>
      <c r="GY102" s="129"/>
      <c r="GZ102" s="129"/>
      <c r="HA102" s="132"/>
      <c r="HB102" s="132"/>
      <c r="HC102" s="132"/>
      <c r="HD102" s="132"/>
    </row>
    <row r="103" spans="1:212" ht="17.25" customHeight="1" x14ac:dyDescent="0.2">
      <c r="A103" s="336"/>
      <c r="B103" s="396"/>
      <c r="C103" s="400"/>
      <c r="D103" s="400"/>
      <c r="E103" s="396"/>
      <c r="F103" s="396"/>
      <c r="G103" s="321"/>
      <c r="H103" s="322"/>
      <c r="I103" s="396"/>
      <c r="J103" s="398"/>
      <c r="K103" s="324"/>
      <c r="L103" s="399"/>
      <c r="M103" s="328"/>
      <c r="N103" s="329"/>
      <c r="O103" s="329"/>
      <c r="P103" s="392"/>
      <c r="Q103" s="393"/>
      <c r="R103" s="183"/>
      <c r="S103" s="194"/>
      <c r="T103" s="202" t="str">
        <f t="shared" si="30"/>
        <v>Tipo Control</v>
      </c>
      <c r="U103" s="191" t="s">
        <v>158</v>
      </c>
      <c r="V103" s="192">
        <f>+IF(U103='[8]Tabla Valoración controles'!$D$4,'[8]Tabla Valoración controles'!$F$4,IF('[8]208-PLA-Ft-78 Mapa Gestión'!U103='[8]Tabla Valoración controles'!$D$5,'[8]Tabla Valoración controles'!$F$5,IF(U103=[8]FORMULAS!$A$10,0,'[8]Tabla Valoración controles'!$F$6)))</f>
        <v>0</v>
      </c>
      <c r="W103" s="191"/>
      <c r="X103" s="193">
        <f>+IF(W103='[8]Tabla Valoración controles'!$D$7,'[8]Tabla Valoración controles'!$F$7,IF(U103=[8]FORMULAS!$A$10,0,'[8]Tabla Valoración controles'!$F$8))</f>
        <v>0</v>
      </c>
      <c r="Y103" s="191"/>
      <c r="Z103" s="192">
        <f>+IF(Y103='[8]Tabla Valoración controles'!$D$9,'[8]Tabla Valoración controles'!$F$9,IF(U103=[8]FORMULAS!$A$10,0,'[8]Tabla Valoración controles'!$F$10))</f>
        <v>0</v>
      </c>
      <c r="AA103" s="191"/>
      <c r="AB103" s="192">
        <f>+IF(AA103='[8]Tabla Valoración controles'!$D$9,'[8]Tabla Valoración controles'!$F$9,IF(W103=[8]FORMULAS!$A$10,0,'[8]Tabla Valoración controles'!$F$10))</f>
        <v>0</v>
      </c>
      <c r="AC103" s="191"/>
      <c r="AD103" s="192">
        <f>+IF(AC103='[8]Tabla Valoración controles'!$D$13,'[8]Tabla Valoración controles'!$F$13,'[8]Tabla Valoración controles'!$F$14)</f>
        <v>0</v>
      </c>
      <c r="AE103" s="155">
        <f t="shared" si="28"/>
        <v>0</v>
      </c>
      <c r="AF103" s="155">
        <f>+AF102*AE103</f>
        <v>0</v>
      </c>
      <c r="AG103" s="155">
        <f t="shared" si="48"/>
        <v>0</v>
      </c>
      <c r="AH103" s="191"/>
      <c r="AI103" s="194">
        <f>+IF(AH103=[8]CONTROLES!$C$50,[8]CONTROLES!$D$50,[8]CONTROLES!$D$51)</f>
        <v>0</v>
      </c>
      <c r="AJ103" s="194"/>
      <c r="AK103" s="194">
        <f>+IF(AJ103=[8]CONTROLES!$C$52,[8]CONTROLES!$D$52,[8]CONTROLES!$D$53)</f>
        <v>0</v>
      </c>
      <c r="AL103" s="194"/>
      <c r="AM103" s="194">
        <f>+IF(AL103=[8]CONTROLES!$C$54,[8]CONTROLES!$D$54,[8]CONTROLES!$D$55)</f>
        <v>0</v>
      </c>
      <c r="AN103" s="194"/>
      <c r="AO103" s="194">
        <f>+IF(AN103=[8]CONTROLES!$C$56,[8]CONTROLES!$D$56,IF(AN103=[8]CONTROLES!$C$57,[8]CONTROLES!$D$57,[8]CONTROLES!$D$58))</f>
        <v>0</v>
      </c>
      <c r="AP103" s="194"/>
      <c r="AQ103" s="194">
        <f>+IF(AP103=[8]CONTROLES!$C$59,[8]CONTROLES!$D$59,[8]CONTROLES!$D$60)</f>
        <v>0</v>
      </c>
      <c r="AR103" s="194"/>
      <c r="AS103" s="194">
        <f>+IF(AR103=[8]CONTROLES!$C$61,[8]CONTROLES!$D$61,[8]CONTROLES!$D$62)</f>
        <v>0</v>
      </c>
      <c r="AT103" s="194"/>
      <c r="AU103" s="194">
        <f>+IF(AT103=[8]CONTROLES!$C$63,[8]CONTROLES!$D$63,IF(AT103=[8]CONTROLES!$C$64,[8]CONTROLES!$D$64,[8]CONTROLES!$D$65))</f>
        <v>0</v>
      </c>
      <c r="AV103" s="194">
        <f t="shared" si="46"/>
        <v>0</v>
      </c>
      <c r="AW103" s="194" t="str">
        <f t="shared" si="47"/>
        <v>Débil</v>
      </c>
      <c r="AX103" s="303"/>
      <c r="AY103" s="303"/>
      <c r="AZ103" s="303"/>
      <c r="BA103" s="303"/>
      <c r="BB103" s="301"/>
      <c r="BC103" s="314"/>
      <c r="BD103" s="307"/>
      <c r="BE103" s="135"/>
      <c r="BF103" s="135"/>
      <c r="BG103" s="217"/>
      <c r="BH103" s="225"/>
      <c r="BI103" s="225"/>
      <c r="BJ103" s="135"/>
      <c r="BK103" s="135"/>
      <c r="BL103" s="135"/>
      <c r="BM103" s="307"/>
      <c r="BN103" s="135"/>
      <c r="BO103" s="135"/>
      <c r="BP103" s="135"/>
      <c r="BQ103" s="135"/>
      <c r="BR103" s="133"/>
      <c r="BS103" s="133"/>
      <c r="BT103" s="133"/>
      <c r="BU103" s="133"/>
      <c r="BV103" s="133"/>
      <c r="BW103" s="129"/>
      <c r="BX103" s="135"/>
      <c r="BY103" s="135"/>
      <c r="BZ103" s="135"/>
      <c r="CA103" s="133"/>
      <c r="CB103" s="133"/>
      <c r="CC103" s="133"/>
      <c r="CD103" s="133"/>
      <c r="CE103" s="133"/>
      <c r="CF103" s="129"/>
      <c r="CG103" s="135"/>
      <c r="CH103" s="135"/>
      <c r="CI103" s="135"/>
      <c r="CJ103" s="133"/>
      <c r="CK103" s="133"/>
      <c r="CL103" s="133"/>
      <c r="CM103" s="133"/>
      <c r="CN103" s="133"/>
      <c r="CO103" s="129"/>
      <c r="CP103" s="135"/>
      <c r="CQ103" s="135"/>
      <c r="CR103" s="135"/>
      <c r="CS103" s="133"/>
      <c r="CT103" s="133"/>
      <c r="CU103" s="133"/>
      <c r="CV103" s="133"/>
      <c r="CW103" s="133"/>
      <c r="CX103" s="129"/>
      <c r="CY103" s="135"/>
      <c r="CZ103" s="135"/>
      <c r="DA103" s="135"/>
      <c r="DB103" s="133"/>
      <c r="DC103" s="133"/>
      <c r="DD103" s="133"/>
      <c r="DE103" s="133"/>
      <c r="DF103" s="133"/>
      <c r="DG103" s="129"/>
      <c r="DH103" s="135"/>
      <c r="DI103" s="135"/>
      <c r="DJ103" s="135"/>
      <c r="DK103" s="133"/>
      <c r="DL103" s="133"/>
      <c r="DM103" s="133"/>
      <c r="DN103" s="133"/>
      <c r="DO103" s="133"/>
      <c r="DP103" s="129"/>
      <c r="DQ103" s="135"/>
      <c r="DR103" s="135"/>
      <c r="DS103" s="135"/>
      <c r="DT103" s="133"/>
      <c r="DU103" s="133"/>
      <c r="DV103" s="133"/>
      <c r="DW103" s="133"/>
      <c r="DX103" s="133"/>
      <c r="DY103" s="129"/>
      <c r="DZ103" s="135"/>
      <c r="EA103" s="135"/>
      <c r="EB103" s="135"/>
      <c r="EC103" s="133"/>
      <c r="ED103" s="133"/>
      <c r="EE103" s="133"/>
      <c r="EF103" s="133"/>
      <c r="EG103" s="133"/>
      <c r="EH103" s="129"/>
      <c r="EI103" s="135"/>
      <c r="EJ103" s="135"/>
      <c r="EK103" s="135"/>
      <c r="EL103" s="133"/>
      <c r="EM103" s="133"/>
      <c r="EN103" s="133"/>
      <c r="EO103" s="133"/>
      <c r="EP103" s="133"/>
      <c r="EQ103" s="129"/>
      <c r="ER103" s="135"/>
      <c r="ES103" s="135"/>
      <c r="ET103" s="135"/>
      <c r="EU103" s="133"/>
      <c r="EV103" s="133"/>
      <c r="EW103" s="133"/>
      <c r="EX103" s="133"/>
      <c r="EY103" s="133"/>
      <c r="EZ103" s="129"/>
      <c r="FA103" s="135"/>
      <c r="FB103" s="135"/>
      <c r="FC103" s="135"/>
      <c r="FD103" s="133"/>
      <c r="FE103" s="133"/>
      <c r="FF103" s="133"/>
      <c r="FG103" s="133"/>
      <c r="FH103" s="133"/>
      <c r="FI103" s="129"/>
      <c r="FJ103" s="135"/>
      <c r="FK103" s="135"/>
      <c r="FL103" s="135"/>
      <c r="FM103" s="133"/>
      <c r="FN103" s="133"/>
      <c r="FO103" s="133"/>
      <c r="FP103" s="133"/>
      <c r="FQ103" s="133"/>
      <c r="FR103" s="133"/>
      <c r="FS103" s="129"/>
      <c r="FT103" s="132"/>
      <c r="FU103" s="132"/>
      <c r="FV103" s="132"/>
      <c r="FW103" s="133"/>
      <c r="FX103" s="132"/>
      <c r="FY103" s="133"/>
      <c r="FZ103" s="133"/>
      <c r="GA103" s="132"/>
      <c r="GB103" s="132"/>
      <c r="GC103" s="132"/>
      <c r="GD103" s="132"/>
      <c r="GE103" s="132"/>
      <c r="GF103" s="129"/>
      <c r="GG103" s="132"/>
      <c r="GH103" s="132"/>
      <c r="GI103" s="132"/>
      <c r="GJ103" s="133"/>
      <c r="GK103" s="132"/>
      <c r="GL103" s="133"/>
      <c r="GM103" s="133"/>
      <c r="GN103" s="132"/>
      <c r="GO103" s="132"/>
      <c r="GP103" s="132"/>
      <c r="GQ103" s="132"/>
      <c r="GR103" s="132"/>
      <c r="GS103" s="129"/>
      <c r="GT103" s="132"/>
      <c r="GU103" s="132"/>
      <c r="GV103" s="132"/>
      <c r="GW103" s="133"/>
      <c r="GX103" s="132"/>
      <c r="GY103" s="133"/>
      <c r="GZ103" s="133"/>
      <c r="HA103" s="132"/>
      <c r="HB103" s="132"/>
      <c r="HC103" s="132"/>
      <c r="HD103" s="132"/>
    </row>
    <row r="104" spans="1:212" ht="17.25" customHeight="1" x14ac:dyDescent="0.2">
      <c r="A104" s="336"/>
      <c r="B104" s="396"/>
      <c r="C104" s="400"/>
      <c r="D104" s="400"/>
      <c r="E104" s="396"/>
      <c r="F104" s="396"/>
      <c r="G104" s="321"/>
      <c r="H104" s="322"/>
      <c r="I104" s="396"/>
      <c r="J104" s="398"/>
      <c r="K104" s="324"/>
      <c r="L104" s="399"/>
      <c r="M104" s="328"/>
      <c r="N104" s="329"/>
      <c r="O104" s="329"/>
      <c r="P104" s="392"/>
      <c r="Q104" s="393"/>
      <c r="R104" s="183"/>
      <c r="S104" s="194"/>
      <c r="T104" s="202" t="str">
        <f t="shared" si="30"/>
        <v>Tipo Control</v>
      </c>
      <c r="U104" s="191" t="s">
        <v>158</v>
      </c>
      <c r="V104" s="192">
        <f>+IF(U104='[8]Tabla Valoración controles'!$D$4,'[8]Tabla Valoración controles'!$F$4,IF('[8]208-PLA-Ft-78 Mapa Gestión'!U104='[8]Tabla Valoración controles'!$D$5,'[8]Tabla Valoración controles'!$F$5,IF(U104=[8]FORMULAS!$A$10,0,'[8]Tabla Valoración controles'!$F$6)))</f>
        <v>0</v>
      </c>
      <c r="W104" s="191"/>
      <c r="X104" s="193">
        <f>+IF(W104='[8]Tabla Valoración controles'!$D$7,'[8]Tabla Valoración controles'!$F$7,IF(U104=[8]FORMULAS!$A$10,0,'[8]Tabla Valoración controles'!$F$8))</f>
        <v>0</v>
      </c>
      <c r="Y104" s="191"/>
      <c r="Z104" s="192">
        <f>+IF(Y104='[8]Tabla Valoración controles'!$D$9,'[8]Tabla Valoración controles'!$F$9,IF(U104=[8]FORMULAS!$A$10,0,'[8]Tabla Valoración controles'!$F$10))</f>
        <v>0</v>
      </c>
      <c r="AA104" s="191"/>
      <c r="AB104" s="192">
        <f>+IF(AA104='[8]Tabla Valoración controles'!$D$9,'[8]Tabla Valoración controles'!$F$9,IF(W104=[8]FORMULAS!$A$10,0,'[8]Tabla Valoración controles'!$F$10))</f>
        <v>0</v>
      </c>
      <c r="AC104" s="191"/>
      <c r="AD104" s="192">
        <f>+IF(AC104='[8]Tabla Valoración controles'!$D$13,'[8]Tabla Valoración controles'!$F$13,'[8]Tabla Valoración controles'!$F$14)</f>
        <v>0</v>
      </c>
      <c r="AE104" s="155">
        <f t="shared" si="28"/>
        <v>0</v>
      </c>
      <c r="AF104" s="155">
        <f t="shared" ref="AF104:AF105" si="49">+AF103*AE104</f>
        <v>0</v>
      </c>
      <c r="AG104" s="155">
        <f t="shared" si="48"/>
        <v>0</v>
      </c>
      <c r="AH104" s="191"/>
      <c r="AI104" s="194">
        <f>+IF(AH104=[8]CONTROLES!$C$50,[8]CONTROLES!$D$50,[8]CONTROLES!$D$51)</f>
        <v>0</v>
      </c>
      <c r="AJ104" s="194"/>
      <c r="AK104" s="194">
        <f>+IF(AJ104=[8]CONTROLES!$C$52,[8]CONTROLES!$D$52,[8]CONTROLES!$D$53)</f>
        <v>0</v>
      </c>
      <c r="AL104" s="194"/>
      <c r="AM104" s="194">
        <f>+IF(AL104=[8]CONTROLES!$C$54,[8]CONTROLES!$D$54,[8]CONTROLES!$D$55)</f>
        <v>0</v>
      </c>
      <c r="AN104" s="194"/>
      <c r="AO104" s="194">
        <f>+IF(AN104=[8]CONTROLES!$C$56,[8]CONTROLES!$D$56,IF(AN104=[8]CONTROLES!$C$57,[8]CONTROLES!$D$57,[8]CONTROLES!$D$58))</f>
        <v>0</v>
      </c>
      <c r="AP104" s="194"/>
      <c r="AQ104" s="194">
        <f>+IF(AP104=[8]CONTROLES!$C$59,[8]CONTROLES!$D$59,[8]CONTROLES!$D$60)</f>
        <v>0</v>
      </c>
      <c r="AR104" s="194"/>
      <c r="AS104" s="194">
        <f>+IF(AR104=[8]CONTROLES!$C$61,[8]CONTROLES!$D$61,[8]CONTROLES!$D$62)</f>
        <v>0</v>
      </c>
      <c r="AT104" s="194"/>
      <c r="AU104" s="194">
        <f>+IF(AT104=[8]CONTROLES!$C$63,[8]CONTROLES!$D$63,IF(AT104=[8]CONTROLES!$C$64,[8]CONTROLES!$D$64,[8]CONTROLES!$D$65))</f>
        <v>0</v>
      </c>
      <c r="AV104" s="194">
        <f t="shared" si="46"/>
        <v>0</v>
      </c>
      <c r="AW104" s="194" t="str">
        <f t="shared" si="47"/>
        <v>Débil</v>
      </c>
      <c r="AX104" s="303"/>
      <c r="AY104" s="303"/>
      <c r="AZ104" s="303"/>
      <c r="BA104" s="303"/>
      <c r="BB104" s="301"/>
      <c r="BC104" s="314"/>
      <c r="BD104" s="307"/>
      <c r="BE104" s="135"/>
      <c r="BF104" s="135"/>
      <c r="BG104" s="217"/>
      <c r="BH104" s="225"/>
      <c r="BI104" s="225"/>
      <c r="BJ104" s="135"/>
      <c r="BK104" s="135"/>
      <c r="BL104" s="135"/>
      <c r="BM104" s="307"/>
      <c r="BN104" s="135"/>
      <c r="BO104" s="135"/>
      <c r="BP104" s="135"/>
      <c r="BQ104" s="135"/>
      <c r="BR104" s="133"/>
      <c r="BS104" s="133"/>
      <c r="BT104" s="133"/>
      <c r="BU104" s="133"/>
      <c r="BV104" s="133"/>
      <c r="BW104" s="129"/>
      <c r="BX104" s="135"/>
      <c r="BY104" s="135"/>
      <c r="BZ104" s="135"/>
      <c r="CA104" s="133"/>
      <c r="CB104" s="133"/>
      <c r="CC104" s="133"/>
      <c r="CD104" s="133"/>
      <c r="CE104" s="133"/>
      <c r="CF104" s="129"/>
      <c r="CG104" s="135"/>
      <c r="CH104" s="135"/>
      <c r="CI104" s="135"/>
      <c r="CJ104" s="133"/>
      <c r="CK104" s="133"/>
      <c r="CL104" s="133"/>
      <c r="CM104" s="133"/>
      <c r="CN104" s="133"/>
      <c r="CO104" s="129"/>
      <c r="CP104" s="135"/>
      <c r="CQ104" s="135"/>
      <c r="CR104" s="135"/>
      <c r="CS104" s="133"/>
      <c r="CT104" s="133"/>
      <c r="CU104" s="133"/>
      <c r="CV104" s="133"/>
      <c r="CW104" s="133"/>
      <c r="CX104" s="129"/>
      <c r="CY104" s="135"/>
      <c r="CZ104" s="135"/>
      <c r="DA104" s="135"/>
      <c r="DB104" s="133"/>
      <c r="DC104" s="133"/>
      <c r="DD104" s="133"/>
      <c r="DE104" s="133"/>
      <c r="DF104" s="133"/>
      <c r="DG104" s="129"/>
      <c r="DH104" s="135"/>
      <c r="DI104" s="135"/>
      <c r="DJ104" s="135"/>
      <c r="DK104" s="133"/>
      <c r="DL104" s="133"/>
      <c r="DM104" s="133"/>
      <c r="DN104" s="133"/>
      <c r="DO104" s="133"/>
      <c r="DP104" s="129"/>
      <c r="DQ104" s="135"/>
      <c r="DR104" s="135"/>
      <c r="DS104" s="135"/>
      <c r="DT104" s="133"/>
      <c r="DU104" s="133"/>
      <c r="DV104" s="133"/>
      <c r="DW104" s="133"/>
      <c r="DX104" s="133"/>
      <c r="DY104" s="129"/>
      <c r="DZ104" s="135"/>
      <c r="EA104" s="135"/>
      <c r="EB104" s="135"/>
      <c r="EC104" s="133"/>
      <c r="ED104" s="133"/>
      <c r="EE104" s="133"/>
      <c r="EF104" s="133"/>
      <c r="EG104" s="133"/>
      <c r="EH104" s="129"/>
      <c r="EI104" s="135"/>
      <c r="EJ104" s="135"/>
      <c r="EK104" s="135"/>
      <c r="EL104" s="133"/>
      <c r="EM104" s="133"/>
      <c r="EN104" s="133"/>
      <c r="EO104" s="133"/>
      <c r="EP104" s="133"/>
      <c r="EQ104" s="129"/>
      <c r="ER104" s="135"/>
      <c r="ES104" s="135"/>
      <c r="ET104" s="135"/>
      <c r="EU104" s="133"/>
      <c r="EV104" s="133"/>
      <c r="EW104" s="133"/>
      <c r="EX104" s="133"/>
      <c r="EY104" s="133"/>
      <c r="EZ104" s="129"/>
      <c r="FA104" s="135"/>
      <c r="FB104" s="135"/>
      <c r="FC104" s="135"/>
      <c r="FD104" s="133"/>
      <c r="FE104" s="133"/>
      <c r="FF104" s="133"/>
      <c r="FG104" s="133"/>
      <c r="FH104" s="133"/>
      <c r="FI104" s="129"/>
      <c r="FJ104" s="135"/>
      <c r="FK104" s="135"/>
      <c r="FL104" s="135"/>
      <c r="FM104" s="133"/>
      <c r="FN104" s="133"/>
      <c r="FO104" s="133"/>
      <c r="FP104" s="133"/>
      <c r="FQ104" s="133"/>
      <c r="FR104" s="133"/>
      <c r="FS104" s="129"/>
      <c r="FT104" s="132"/>
      <c r="FU104" s="132"/>
      <c r="FV104" s="132"/>
      <c r="FW104" s="133"/>
      <c r="FX104" s="132"/>
      <c r="FY104" s="133"/>
      <c r="FZ104" s="133"/>
      <c r="GA104" s="132"/>
      <c r="GB104" s="132"/>
      <c r="GC104" s="132"/>
      <c r="GD104" s="132"/>
      <c r="GE104" s="132"/>
      <c r="GF104" s="129"/>
      <c r="GG104" s="132"/>
      <c r="GH104" s="132"/>
      <c r="GI104" s="132"/>
      <c r="GJ104" s="133"/>
      <c r="GK104" s="132"/>
      <c r="GL104" s="133"/>
      <c r="GM104" s="133"/>
      <c r="GN104" s="132"/>
      <c r="GO104" s="132"/>
      <c r="GP104" s="132"/>
      <c r="GQ104" s="132"/>
      <c r="GR104" s="132"/>
      <c r="GS104" s="129"/>
      <c r="GT104" s="132"/>
      <c r="GU104" s="132"/>
      <c r="GV104" s="132"/>
      <c r="GW104" s="133"/>
      <c r="GX104" s="132"/>
      <c r="GY104" s="133"/>
      <c r="GZ104" s="133"/>
      <c r="HA104" s="132"/>
      <c r="HB104" s="132"/>
      <c r="HC104" s="132"/>
      <c r="HD104" s="132"/>
    </row>
    <row r="105" spans="1:212" ht="17.25" customHeight="1" x14ac:dyDescent="0.2">
      <c r="A105" s="336"/>
      <c r="B105" s="396"/>
      <c r="C105" s="400"/>
      <c r="D105" s="400"/>
      <c r="E105" s="396"/>
      <c r="F105" s="396"/>
      <c r="G105" s="321"/>
      <c r="H105" s="322"/>
      <c r="I105" s="396"/>
      <c r="J105" s="398"/>
      <c r="K105" s="324"/>
      <c r="L105" s="399"/>
      <c r="M105" s="328"/>
      <c r="N105" s="329"/>
      <c r="O105" s="329"/>
      <c r="P105" s="392"/>
      <c r="Q105" s="393"/>
      <c r="R105" s="183"/>
      <c r="S105" s="194"/>
      <c r="T105" s="202" t="str">
        <f t="shared" si="30"/>
        <v>Tipo Control</v>
      </c>
      <c r="U105" s="191" t="s">
        <v>158</v>
      </c>
      <c r="V105" s="192">
        <f>+IF(U105='[8]Tabla Valoración controles'!$D$4,'[8]Tabla Valoración controles'!$F$4,IF('[8]208-PLA-Ft-78 Mapa Gestión'!U105='[8]Tabla Valoración controles'!$D$5,'[8]Tabla Valoración controles'!$F$5,IF(U105=[8]FORMULAS!$A$10,0,'[8]Tabla Valoración controles'!$F$6)))</f>
        <v>0</v>
      </c>
      <c r="W105" s="191"/>
      <c r="X105" s="193">
        <f>+IF(W105='[8]Tabla Valoración controles'!$D$7,'[8]Tabla Valoración controles'!$F$7,IF(U105=[8]FORMULAS!$A$10,0,'[8]Tabla Valoración controles'!$F$8))</f>
        <v>0</v>
      </c>
      <c r="Y105" s="191"/>
      <c r="Z105" s="192">
        <f>+IF(Y105='[8]Tabla Valoración controles'!$D$9,'[8]Tabla Valoración controles'!$F$9,IF(U105=[8]FORMULAS!$A$10,0,'[8]Tabla Valoración controles'!$F$10))</f>
        <v>0</v>
      </c>
      <c r="AA105" s="191"/>
      <c r="AB105" s="192">
        <f>+IF(AA105='[8]Tabla Valoración controles'!$D$9,'[8]Tabla Valoración controles'!$F$9,IF(W105=[8]FORMULAS!$A$10,0,'[8]Tabla Valoración controles'!$F$10))</f>
        <v>0</v>
      </c>
      <c r="AC105" s="191"/>
      <c r="AD105" s="192">
        <f>+IF(AC105='[8]Tabla Valoración controles'!$D$13,'[8]Tabla Valoración controles'!$F$13,'[8]Tabla Valoración controles'!$F$14)</f>
        <v>0</v>
      </c>
      <c r="AE105" s="155">
        <f t="shared" si="28"/>
        <v>0</v>
      </c>
      <c r="AF105" s="155">
        <f t="shared" si="49"/>
        <v>0</v>
      </c>
      <c r="AG105" s="155">
        <f>+AG104-AF105</f>
        <v>0</v>
      </c>
      <c r="AH105" s="191"/>
      <c r="AI105" s="194">
        <f>+IF(AH105=[8]CONTROLES!$C$50,[8]CONTROLES!$D$50,[8]CONTROLES!$D$51)</f>
        <v>0</v>
      </c>
      <c r="AJ105" s="194"/>
      <c r="AK105" s="194">
        <f>+IF(AJ105=[8]CONTROLES!$C$52,[8]CONTROLES!$D$52,[8]CONTROLES!$D$53)</f>
        <v>0</v>
      </c>
      <c r="AL105" s="194"/>
      <c r="AM105" s="194">
        <f>+IF(AL105=[8]CONTROLES!$C$54,[8]CONTROLES!$D$54,[8]CONTROLES!$D$55)</f>
        <v>0</v>
      </c>
      <c r="AN105" s="194"/>
      <c r="AO105" s="194">
        <f>+IF(AN105=[8]CONTROLES!$C$56,[8]CONTROLES!$D$56,IF(AN105=[8]CONTROLES!$C$57,[8]CONTROLES!$D$57,[8]CONTROLES!$D$58))</f>
        <v>0</v>
      </c>
      <c r="AP105" s="194"/>
      <c r="AQ105" s="194">
        <f>+IF(AP105=[8]CONTROLES!$C$59,[8]CONTROLES!$D$59,[8]CONTROLES!$D$60)</f>
        <v>0</v>
      </c>
      <c r="AR105" s="194"/>
      <c r="AS105" s="194">
        <f>+IF(AR105=[8]CONTROLES!$C$61,[8]CONTROLES!$D$61,[8]CONTROLES!$D$62)</f>
        <v>0</v>
      </c>
      <c r="AT105" s="194"/>
      <c r="AU105" s="194">
        <f>+IF(AT105=[8]CONTROLES!$C$63,[8]CONTROLES!$D$63,IF(AT105=[8]CONTROLES!$C$64,[8]CONTROLES!$D$64,[8]CONTROLES!$D$65))</f>
        <v>0</v>
      </c>
      <c r="AV105" s="194">
        <f t="shared" si="46"/>
        <v>0</v>
      </c>
      <c r="AW105" s="194" t="str">
        <f t="shared" si="47"/>
        <v>Débil</v>
      </c>
      <c r="AX105" s="303"/>
      <c r="AY105" s="303"/>
      <c r="AZ105" s="303"/>
      <c r="BA105" s="303"/>
      <c r="BB105" s="301"/>
      <c r="BC105" s="314"/>
      <c r="BD105" s="307"/>
      <c r="BE105" s="135"/>
      <c r="BF105" s="135"/>
      <c r="BG105" s="217"/>
      <c r="BH105" s="225"/>
      <c r="BI105" s="225"/>
      <c r="BJ105" s="135"/>
      <c r="BK105" s="135"/>
      <c r="BL105" s="135"/>
      <c r="BM105" s="307"/>
      <c r="BN105" s="135"/>
      <c r="BO105" s="135"/>
      <c r="BP105" s="135"/>
      <c r="BQ105" s="135"/>
      <c r="BR105" s="133"/>
      <c r="BS105" s="133"/>
      <c r="BT105" s="133"/>
      <c r="BU105" s="133"/>
      <c r="BV105" s="133"/>
      <c r="BW105" s="129"/>
      <c r="BX105" s="135"/>
      <c r="BY105" s="135"/>
      <c r="BZ105" s="135"/>
      <c r="CA105" s="133"/>
      <c r="CB105" s="133"/>
      <c r="CC105" s="133"/>
      <c r="CD105" s="133"/>
      <c r="CE105" s="133"/>
      <c r="CF105" s="129"/>
      <c r="CG105" s="135"/>
      <c r="CH105" s="135"/>
      <c r="CI105" s="135"/>
      <c r="CJ105" s="133"/>
      <c r="CK105" s="133"/>
      <c r="CL105" s="133"/>
      <c r="CM105" s="133"/>
      <c r="CN105" s="133"/>
      <c r="CO105" s="129"/>
      <c r="CP105" s="135"/>
      <c r="CQ105" s="135"/>
      <c r="CR105" s="135"/>
      <c r="CS105" s="133"/>
      <c r="CT105" s="133"/>
      <c r="CU105" s="133"/>
      <c r="CV105" s="133"/>
      <c r="CW105" s="133"/>
      <c r="CX105" s="129"/>
      <c r="CY105" s="135"/>
      <c r="CZ105" s="135"/>
      <c r="DA105" s="135"/>
      <c r="DB105" s="133"/>
      <c r="DC105" s="133"/>
      <c r="DD105" s="133"/>
      <c r="DE105" s="133"/>
      <c r="DF105" s="133"/>
      <c r="DG105" s="129"/>
      <c r="DH105" s="135"/>
      <c r="DI105" s="135"/>
      <c r="DJ105" s="135"/>
      <c r="DK105" s="133"/>
      <c r="DL105" s="133"/>
      <c r="DM105" s="133"/>
      <c r="DN105" s="133"/>
      <c r="DO105" s="133"/>
      <c r="DP105" s="129"/>
      <c r="DQ105" s="135"/>
      <c r="DR105" s="135"/>
      <c r="DS105" s="135"/>
      <c r="DT105" s="133"/>
      <c r="DU105" s="133"/>
      <c r="DV105" s="133"/>
      <c r="DW105" s="133"/>
      <c r="DX105" s="133"/>
      <c r="DY105" s="129"/>
      <c r="DZ105" s="135"/>
      <c r="EA105" s="135"/>
      <c r="EB105" s="135"/>
      <c r="EC105" s="133"/>
      <c r="ED105" s="133"/>
      <c r="EE105" s="133"/>
      <c r="EF105" s="133"/>
      <c r="EG105" s="133"/>
      <c r="EH105" s="129"/>
      <c r="EI105" s="135"/>
      <c r="EJ105" s="135"/>
      <c r="EK105" s="135"/>
      <c r="EL105" s="133"/>
      <c r="EM105" s="133"/>
      <c r="EN105" s="133"/>
      <c r="EO105" s="133"/>
      <c r="EP105" s="133"/>
      <c r="EQ105" s="129"/>
      <c r="ER105" s="135"/>
      <c r="ES105" s="135"/>
      <c r="ET105" s="135"/>
      <c r="EU105" s="133"/>
      <c r="EV105" s="133"/>
      <c r="EW105" s="133"/>
      <c r="EX105" s="133"/>
      <c r="EY105" s="133"/>
      <c r="EZ105" s="129"/>
      <c r="FA105" s="135"/>
      <c r="FB105" s="135"/>
      <c r="FC105" s="135"/>
      <c r="FD105" s="133"/>
      <c r="FE105" s="133"/>
      <c r="FF105" s="133"/>
      <c r="FG105" s="133"/>
      <c r="FH105" s="133"/>
      <c r="FI105" s="129"/>
      <c r="FJ105" s="135"/>
      <c r="FK105" s="135"/>
      <c r="FL105" s="135"/>
      <c r="FM105" s="133"/>
      <c r="FN105" s="133"/>
      <c r="FO105" s="133"/>
      <c r="FP105" s="133"/>
      <c r="FQ105" s="133"/>
      <c r="FR105" s="133"/>
      <c r="FS105" s="129"/>
      <c r="FT105" s="132"/>
      <c r="FU105" s="132"/>
      <c r="FV105" s="132"/>
      <c r="FW105" s="133"/>
      <c r="FX105" s="132"/>
      <c r="FY105" s="133"/>
      <c r="FZ105" s="133"/>
      <c r="GA105" s="132"/>
      <c r="GB105" s="132"/>
      <c r="GC105" s="132"/>
      <c r="GD105" s="132"/>
      <c r="GE105" s="132"/>
      <c r="GF105" s="129"/>
      <c r="GG105" s="132"/>
      <c r="GH105" s="132"/>
      <c r="GI105" s="132"/>
      <c r="GJ105" s="133"/>
      <c r="GK105" s="132"/>
      <c r="GL105" s="133"/>
      <c r="GM105" s="133"/>
      <c r="GN105" s="132"/>
      <c r="GO105" s="132"/>
      <c r="GP105" s="132"/>
      <c r="GQ105" s="132"/>
      <c r="GR105" s="132"/>
      <c r="GS105" s="129"/>
      <c r="GT105" s="132"/>
      <c r="GU105" s="132"/>
      <c r="GV105" s="132"/>
      <c r="GW105" s="133"/>
      <c r="GX105" s="132"/>
      <c r="GY105" s="133"/>
      <c r="GZ105" s="133"/>
      <c r="HA105" s="132"/>
      <c r="HB105" s="132"/>
      <c r="HC105" s="132"/>
      <c r="HD105" s="132"/>
    </row>
    <row r="106" spans="1:212" ht="67.5" customHeight="1" x14ac:dyDescent="0.2">
      <c r="A106" s="336">
        <v>17</v>
      </c>
      <c r="B106" s="396" t="s">
        <v>183</v>
      </c>
      <c r="C106" s="400" t="str">
        <f>VLOOKUP(B106,[8]FORMULAS!A$30:B$52,2,0)</f>
        <v>Coordinar la adquisición de los bienes y servicios necesarios en la Caja de la Vivienda Popular, según la normatividad contractual legal vigente.</v>
      </c>
      <c r="D106" s="400" t="str">
        <f>VLOOKUP(B106,[8]FORMULAS!A$30:C$52,3,0)</f>
        <v>Director de Gestión Corporativa</v>
      </c>
      <c r="E106" s="396" t="s">
        <v>113</v>
      </c>
      <c r="F106" s="321" t="s">
        <v>545</v>
      </c>
      <c r="G106" s="321" t="s">
        <v>546</v>
      </c>
      <c r="H106" s="322" t="s">
        <v>547</v>
      </c>
      <c r="I106" s="396" t="s">
        <v>152</v>
      </c>
      <c r="J106" s="398">
        <v>700</v>
      </c>
      <c r="K106" s="324" t="str">
        <f>VLOOKUP(L106,'Tabla probabilidad'!$D$3:$E$8,2,0)</f>
        <v>Alta</v>
      </c>
      <c r="L106" s="399">
        <v>0.8</v>
      </c>
      <c r="M106" s="328" t="s">
        <v>91</v>
      </c>
      <c r="N106" s="329" t="str">
        <f>VLOOKUP(M106,'Tabla Impacto'!$D$3:$F$8,3,0)</f>
        <v>Moderado</v>
      </c>
      <c r="O106" s="329">
        <f>VLOOKUP(M106,'Tabla Impacto'!$D$3:$F$8,2,0)</f>
        <v>0.6</v>
      </c>
      <c r="P106" s="392" t="str">
        <f t="shared" ref="P106" si="50">CONCATENATE(N106,K106)</f>
        <v>ModeradoAlta</v>
      </c>
      <c r="Q106" s="393" t="str">
        <f>VLOOKUP(P106,[8]FORMULAS!$K$17:$L$42,2,0)</f>
        <v>Alto</v>
      </c>
      <c r="R106" s="183">
        <v>1</v>
      </c>
      <c r="S106" s="188" t="s">
        <v>548</v>
      </c>
      <c r="T106" s="202" t="str">
        <f t="shared" si="30"/>
        <v>Preventivo</v>
      </c>
      <c r="U106" s="191" t="s">
        <v>13</v>
      </c>
      <c r="V106" s="192">
        <f>+IF(U106='[8]Tabla Valoración controles'!$D$4,'[8]Tabla Valoración controles'!$F$4,IF('[8]208-PLA-Ft-78 Mapa Gestión'!U106='[8]Tabla Valoración controles'!$D$5,'[8]Tabla Valoración controles'!$F$5,IF(U106=[8]FORMULAS!$A$10,0,'[8]Tabla Valoración controles'!$F$6)))</f>
        <v>0.25</v>
      </c>
      <c r="W106" s="191" t="s">
        <v>8</v>
      </c>
      <c r="X106" s="193">
        <f>+IF(W106='[8]Tabla Valoración controles'!$D$7,'[8]Tabla Valoración controles'!$F$7,IF(U106=[8]FORMULAS!$A$10,0,'[8]Tabla Valoración controles'!$F$8))</f>
        <v>0.15</v>
      </c>
      <c r="Y106" s="191" t="s">
        <v>18</v>
      </c>
      <c r="Z106" s="192">
        <f>+IF(Y106='[8]Tabla Valoración controles'!$D$9,'[8]Tabla Valoración controles'!$F$9,'[8]Tabla Valoración controles'!$F$10)</f>
        <v>0</v>
      </c>
      <c r="AA106" s="191" t="s">
        <v>21</v>
      </c>
      <c r="AB106" s="192">
        <f>+IF(AA106='[8]Tabla Valoración controles'!$D$11,'[8]Tabla Valoración controles'!$F$11,'[8]Tabla Valoración controles'!$F$12)</f>
        <v>0</v>
      </c>
      <c r="AC106" s="191" t="s">
        <v>100</v>
      </c>
      <c r="AD106" s="192">
        <f>+IF(AC106='[8]Tabla Valoración controles'!$D$13,'[8]Tabla Valoración controles'!$F$13,'[8]Tabla Valoración controles'!$F$14)</f>
        <v>0</v>
      </c>
      <c r="AE106" s="155">
        <f t="shared" si="28"/>
        <v>0.4</v>
      </c>
      <c r="AF106" s="155" t="e">
        <f>+IF(T106=[8]FORMULAS!$A$8,'[8]208-PLA-Ft-78 Mapa Gestión'!AE106*'[8]208-PLA-Ft-78 Mapa Gestión'!L106:L111,'[8]208-PLA-Ft-78 Mapa Gestión'!AE106*'[8]208-PLA-Ft-78 Mapa Gestión'!O106:O111)</f>
        <v>#N/A</v>
      </c>
      <c r="AG106" s="155">
        <f>+IF(T106=[8]FORMULAS!$A$8,'[8]208-PLA-Ft-78 Mapa Gestión'!L106:L111-'[8]208-PLA-Ft-78 Mapa Gestión'!AF106,0)</f>
        <v>0</v>
      </c>
      <c r="AH106" s="191" t="s">
        <v>351</v>
      </c>
      <c r="AI106" s="194">
        <f>+IF(AH106=[8]CONTROLES!$C$50,[8]CONTROLES!$D$50,[8]CONTROLES!$D$51)</f>
        <v>15</v>
      </c>
      <c r="AJ106" s="194" t="s">
        <v>357</v>
      </c>
      <c r="AK106" s="194">
        <f>+IF(AJ106=[8]CONTROLES!$C$52,[8]CONTROLES!$D$52,[8]CONTROLES!$D$53)</f>
        <v>15</v>
      </c>
      <c r="AL106" s="194" t="s">
        <v>360</v>
      </c>
      <c r="AM106" s="194">
        <f>+IF(AL106=[8]CONTROLES!$C$54,[8]CONTROLES!$D$54,[8]CONTROLES!$D$55)</f>
        <v>15</v>
      </c>
      <c r="AN106" s="194" t="s">
        <v>363</v>
      </c>
      <c r="AO106" s="194">
        <f>+IF(AN106=[8]CONTROLES!$C$56,[8]CONTROLES!$D$56,IF(AN106=[8]CONTROLES!$C$57,[8]CONTROLES!$D$57,[8]CONTROLES!$D$58))</f>
        <v>15</v>
      </c>
      <c r="AP106" s="194" t="s">
        <v>367</v>
      </c>
      <c r="AQ106" s="194">
        <f>+IF(AP106=[8]CONTROLES!$C$59,[8]CONTROLES!$D$59,[8]CONTROLES!$D$60)</f>
        <v>15</v>
      </c>
      <c r="AR106" s="194" t="s">
        <v>370</v>
      </c>
      <c r="AS106" s="194">
        <f>+IF(AR106=[8]CONTROLES!$C$61,[8]CONTROLES!$D$61,[8]CONTROLES!$D$62)</f>
        <v>15</v>
      </c>
      <c r="AT106" s="194" t="s">
        <v>373</v>
      </c>
      <c r="AU106" s="194">
        <f>+IF(AT106=[8]CONTROLES!$C$63,[8]CONTROLES!$D$63,IF(AT106=[8]CONTROLES!$C$64,[8]CONTROLES!$D$64,[8]CONTROLES!$D$65))</f>
        <v>10</v>
      </c>
      <c r="AV106" s="194">
        <f t="shared" si="46"/>
        <v>100</v>
      </c>
      <c r="AW106" s="194" t="str">
        <f t="shared" si="47"/>
        <v>Fuerte</v>
      </c>
      <c r="AX106" s="302">
        <f>+AG111</f>
        <v>0</v>
      </c>
      <c r="AY106" s="302" t="s">
        <v>98</v>
      </c>
      <c r="AZ106" s="302" t="s">
        <v>74</v>
      </c>
      <c r="BA106" s="302" t="e">
        <f>+IF(T106=[8]FORMULAS!B105,'[8]208-PLA-Ft-78 Mapa Gestión'!AG111,'[8]208-PLA-Ft-78 Mapa Gestión'!O106:O111)</f>
        <v>#N/A</v>
      </c>
      <c r="BB106" s="301" t="str">
        <f>CONCATENATE(AZ106,AY106)</f>
        <v>ModeradoMedia</v>
      </c>
      <c r="BC106" s="314" t="str">
        <f>VLOOKUP(BB106,[8]FORMULAS!$K$17:$L$42,2,0)</f>
        <v>Moderado</v>
      </c>
      <c r="BD106" s="307" t="s">
        <v>164</v>
      </c>
      <c r="BE106" s="135" t="s">
        <v>549</v>
      </c>
      <c r="BF106" s="135" t="s">
        <v>541</v>
      </c>
      <c r="BG106" s="217" t="s">
        <v>325</v>
      </c>
      <c r="BH106" s="225">
        <v>45293</v>
      </c>
      <c r="BI106" s="225">
        <v>45657</v>
      </c>
      <c r="BJ106" s="135" t="s">
        <v>550</v>
      </c>
      <c r="BK106" s="135" t="s">
        <v>551</v>
      </c>
      <c r="BL106" s="135" t="s">
        <v>236</v>
      </c>
      <c r="BM106" s="307" t="s">
        <v>552</v>
      </c>
      <c r="BN106" s="129"/>
      <c r="BO106" s="133"/>
      <c r="BP106" s="133"/>
      <c r="BQ106" s="133"/>
      <c r="BR106" s="133"/>
      <c r="BS106" s="133"/>
      <c r="BT106" s="133"/>
      <c r="BU106" s="133"/>
      <c r="BV106" s="133"/>
      <c r="BW106" s="129"/>
      <c r="BX106" s="133"/>
      <c r="BY106" s="133"/>
      <c r="BZ106" s="133"/>
      <c r="CA106" s="133"/>
      <c r="CB106" s="133"/>
      <c r="CC106" s="133"/>
      <c r="CD106" s="133"/>
      <c r="CE106" s="133"/>
      <c r="CF106" s="129"/>
      <c r="CG106" s="133"/>
      <c r="CH106" s="133"/>
      <c r="CI106" s="133"/>
      <c r="CJ106" s="133"/>
      <c r="CK106" s="133"/>
      <c r="CL106" s="133"/>
      <c r="CM106" s="133"/>
      <c r="CN106" s="133"/>
      <c r="CO106" s="129"/>
      <c r="CP106" s="133"/>
      <c r="CQ106" s="133"/>
      <c r="CR106" s="133"/>
      <c r="CS106" s="133"/>
      <c r="CT106" s="133"/>
      <c r="CU106" s="133"/>
      <c r="CV106" s="133"/>
      <c r="CW106" s="133"/>
      <c r="CX106" s="129"/>
      <c r="CY106" s="133"/>
      <c r="CZ106" s="133"/>
      <c r="DA106" s="133"/>
      <c r="DB106" s="133"/>
      <c r="DC106" s="133"/>
      <c r="DD106" s="133"/>
      <c r="DE106" s="133"/>
      <c r="DF106" s="133"/>
      <c r="DG106" s="129"/>
      <c r="DH106" s="133"/>
      <c r="DI106" s="133"/>
      <c r="DJ106" s="133"/>
      <c r="DK106" s="133"/>
      <c r="DL106" s="133"/>
      <c r="DM106" s="133"/>
      <c r="DN106" s="133"/>
      <c r="DO106" s="133"/>
      <c r="DP106" s="129"/>
      <c r="DQ106" s="133"/>
      <c r="DR106" s="133"/>
      <c r="DS106" s="133"/>
      <c r="DT106" s="133"/>
      <c r="DU106" s="133"/>
      <c r="DV106" s="133"/>
      <c r="DW106" s="133"/>
      <c r="DX106" s="133"/>
      <c r="DY106" s="129"/>
      <c r="DZ106" s="133"/>
      <c r="EA106" s="133"/>
      <c r="EB106" s="133"/>
      <c r="EC106" s="133"/>
      <c r="ED106" s="133"/>
      <c r="EE106" s="133"/>
      <c r="EF106" s="133"/>
      <c r="EG106" s="133"/>
      <c r="EH106" s="129"/>
      <c r="EI106" s="133"/>
      <c r="EJ106" s="133"/>
      <c r="EK106" s="133"/>
      <c r="EL106" s="133"/>
      <c r="EM106" s="133"/>
      <c r="EN106" s="133"/>
      <c r="EO106" s="133"/>
      <c r="EP106" s="133"/>
      <c r="EQ106" s="129"/>
      <c r="ER106" s="133"/>
      <c r="ES106" s="133"/>
      <c r="ET106" s="133"/>
      <c r="EU106" s="133"/>
      <c r="EV106" s="133"/>
      <c r="EW106" s="133"/>
      <c r="EX106" s="133"/>
      <c r="EY106" s="133"/>
      <c r="EZ106" s="129"/>
      <c r="FA106" s="133"/>
      <c r="FB106" s="133"/>
      <c r="FC106" s="133"/>
      <c r="FD106" s="133"/>
      <c r="FE106" s="133"/>
      <c r="FF106" s="133"/>
      <c r="FG106" s="133"/>
      <c r="FH106" s="133"/>
      <c r="FI106" s="129"/>
      <c r="FJ106" s="133"/>
      <c r="FK106" s="133"/>
      <c r="FL106" s="133"/>
      <c r="FM106" s="133"/>
      <c r="FN106" s="133"/>
      <c r="FO106" s="133"/>
      <c r="FP106" s="133"/>
      <c r="FQ106" s="133"/>
      <c r="FR106" s="133"/>
      <c r="FS106" s="129"/>
      <c r="FT106" s="132"/>
      <c r="FU106" s="132"/>
      <c r="FV106" s="132"/>
      <c r="FW106" s="133"/>
      <c r="FX106" s="132"/>
      <c r="FY106" s="133"/>
      <c r="FZ106" s="133"/>
      <c r="GA106" s="132"/>
      <c r="GB106" s="132"/>
      <c r="GC106" s="132"/>
      <c r="GD106" s="132"/>
      <c r="GE106" s="132"/>
      <c r="GF106" s="129"/>
      <c r="GG106" s="132"/>
      <c r="GH106" s="132"/>
      <c r="GI106" s="132"/>
      <c r="GJ106" s="133"/>
      <c r="GK106" s="132"/>
      <c r="GL106" s="133"/>
      <c r="GM106" s="133"/>
      <c r="GN106" s="132"/>
      <c r="GO106" s="132"/>
      <c r="GP106" s="132"/>
      <c r="GQ106" s="132"/>
      <c r="GR106" s="132"/>
      <c r="GS106" s="129"/>
      <c r="GT106" s="132"/>
      <c r="GU106" s="132"/>
      <c r="GV106" s="132"/>
      <c r="GW106" s="133"/>
      <c r="GX106" s="132"/>
      <c r="GY106" s="133"/>
      <c r="GZ106" s="133"/>
      <c r="HA106" s="132"/>
      <c r="HB106" s="132"/>
      <c r="HC106" s="132"/>
      <c r="HD106" s="132"/>
    </row>
    <row r="107" spans="1:212" ht="17.25" customHeight="1" x14ac:dyDescent="0.2">
      <c r="A107" s="336"/>
      <c r="B107" s="396"/>
      <c r="C107" s="400"/>
      <c r="D107" s="400"/>
      <c r="E107" s="396"/>
      <c r="F107" s="321"/>
      <c r="G107" s="321"/>
      <c r="H107" s="322"/>
      <c r="I107" s="396"/>
      <c r="J107" s="398"/>
      <c r="K107" s="324"/>
      <c r="L107" s="399"/>
      <c r="M107" s="328"/>
      <c r="N107" s="329"/>
      <c r="O107" s="329"/>
      <c r="P107" s="392"/>
      <c r="Q107" s="393"/>
      <c r="R107" s="183"/>
      <c r="S107" s="178"/>
      <c r="T107" s="202" t="str">
        <f t="shared" si="30"/>
        <v>Tipo Control</v>
      </c>
      <c r="U107" s="191" t="s">
        <v>158</v>
      </c>
      <c r="V107" s="192">
        <f>+IF(U107='[8]Tabla Valoración controles'!$D$4,'[8]Tabla Valoración controles'!$F$4,IF('[8]208-PLA-Ft-78 Mapa Gestión'!U107='[8]Tabla Valoración controles'!$D$5,'[8]Tabla Valoración controles'!$F$5,IF(U107=[8]FORMULAS!$A$10,0,'[8]Tabla Valoración controles'!$F$6)))</f>
        <v>0</v>
      </c>
      <c r="W107" s="191"/>
      <c r="X107" s="193">
        <f>+IF(W107='[8]Tabla Valoración controles'!$D$7,'[8]Tabla Valoración controles'!$F$7,IF(U107=[8]FORMULAS!$A$10,0,'[8]Tabla Valoración controles'!$F$8))</f>
        <v>0</v>
      </c>
      <c r="Y107" s="191"/>
      <c r="Z107" s="192">
        <f>+IF(Y107='[8]Tabla Valoración controles'!$D$9,'[8]Tabla Valoración controles'!$F$9,IF(U107=[8]FORMULAS!$A$10,0,'[8]Tabla Valoración controles'!$F$10))</f>
        <v>0</v>
      </c>
      <c r="AA107" s="191"/>
      <c r="AB107" s="192">
        <f>+IF(AA107='[8]Tabla Valoración controles'!$D$9,'[8]Tabla Valoración controles'!$F$9,IF(W107=[8]FORMULAS!$A$10,0,'[8]Tabla Valoración controles'!$F$10))</f>
        <v>0</v>
      </c>
      <c r="AC107" s="191"/>
      <c r="AD107" s="192">
        <f>+IF(AC107='[8]Tabla Valoración controles'!$D$13,'[8]Tabla Valoración controles'!$F$13,'[8]Tabla Valoración controles'!$F$14)</f>
        <v>0</v>
      </c>
      <c r="AE107" s="155">
        <f t="shared" si="28"/>
        <v>0</v>
      </c>
      <c r="AF107" s="155">
        <f>+AE107*AG106</f>
        <v>0</v>
      </c>
      <c r="AG107" s="155">
        <f>+AG106-AF107</f>
        <v>0</v>
      </c>
      <c r="AH107" s="191"/>
      <c r="AI107" s="194">
        <f>+IF(AH107=[8]CONTROLES!$C$50,[8]CONTROLES!$D$50,[8]CONTROLES!$D$51)</f>
        <v>0</v>
      </c>
      <c r="AJ107" s="194"/>
      <c r="AK107" s="194">
        <f>+IF(AJ107=[8]CONTROLES!$C$52,[8]CONTROLES!$D$52,[8]CONTROLES!$D$53)</f>
        <v>0</v>
      </c>
      <c r="AL107" s="194"/>
      <c r="AM107" s="194">
        <f>+IF(AL107=[8]CONTROLES!$C$54,[8]CONTROLES!$D$54,[8]CONTROLES!$D$55)</f>
        <v>0</v>
      </c>
      <c r="AN107" s="194"/>
      <c r="AO107" s="194">
        <f>+IF(AN107=[8]CONTROLES!$C$56,[8]CONTROLES!$D$56,IF(AN107=[8]CONTROLES!$C$57,[8]CONTROLES!$D$57,[8]CONTROLES!$D$58))</f>
        <v>0</v>
      </c>
      <c r="AP107" s="194"/>
      <c r="AQ107" s="194">
        <f>+IF(AP107=[8]CONTROLES!$C$59,[8]CONTROLES!$D$59,[8]CONTROLES!$D$60)</f>
        <v>0</v>
      </c>
      <c r="AR107" s="194"/>
      <c r="AS107" s="194">
        <f>+IF(AR107=[8]CONTROLES!$C$61,[8]CONTROLES!$D$61,[8]CONTROLES!$D$62)</f>
        <v>0</v>
      </c>
      <c r="AT107" s="194"/>
      <c r="AU107" s="194">
        <f>+IF(AT107=[8]CONTROLES!$C$63,[8]CONTROLES!$D$63,IF(AT107=[8]CONTROLES!$C$64,[8]CONTROLES!$D$64,[8]CONTROLES!$D$65))</f>
        <v>0</v>
      </c>
      <c r="AV107" s="194">
        <f t="shared" si="46"/>
        <v>0</v>
      </c>
      <c r="AW107" s="194" t="str">
        <f t="shared" si="47"/>
        <v>Débil</v>
      </c>
      <c r="AX107" s="303"/>
      <c r="AY107" s="303"/>
      <c r="AZ107" s="303"/>
      <c r="BA107" s="303"/>
      <c r="BB107" s="301"/>
      <c r="BC107" s="314"/>
      <c r="BD107" s="307"/>
      <c r="BE107" s="135"/>
      <c r="BF107" s="135"/>
      <c r="BG107" s="217"/>
      <c r="BH107" s="225"/>
      <c r="BI107" s="225"/>
      <c r="BJ107" s="135"/>
      <c r="BK107" s="135"/>
      <c r="BL107" s="135"/>
      <c r="BM107" s="307"/>
      <c r="BN107" s="129"/>
      <c r="BO107" s="133"/>
      <c r="BP107" s="133"/>
      <c r="BQ107" s="133"/>
      <c r="BR107" s="133"/>
      <c r="BS107" s="133"/>
      <c r="BT107" s="133"/>
      <c r="BU107" s="133"/>
      <c r="BV107" s="133"/>
      <c r="BW107" s="129"/>
      <c r="BX107" s="133"/>
      <c r="BY107" s="133"/>
      <c r="BZ107" s="133"/>
      <c r="CA107" s="133"/>
      <c r="CB107" s="133"/>
      <c r="CC107" s="133"/>
      <c r="CD107" s="133"/>
      <c r="CE107" s="133"/>
      <c r="CF107" s="129"/>
      <c r="CG107" s="133"/>
      <c r="CH107" s="133"/>
      <c r="CI107" s="133"/>
      <c r="CJ107" s="133"/>
      <c r="CK107" s="133"/>
      <c r="CL107" s="133"/>
      <c r="CM107" s="133"/>
      <c r="CN107" s="133"/>
      <c r="CO107" s="129"/>
      <c r="CP107" s="133"/>
      <c r="CQ107" s="133"/>
      <c r="CR107" s="133"/>
      <c r="CS107" s="133"/>
      <c r="CT107" s="133"/>
      <c r="CU107" s="133"/>
      <c r="CV107" s="133"/>
      <c r="CW107" s="133"/>
      <c r="CX107" s="129"/>
      <c r="CY107" s="133"/>
      <c r="CZ107" s="133"/>
      <c r="DA107" s="133"/>
      <c r="DB107" s="133"/>
      <c r="DC107" s="133"/>
      <c r="DD107" s="133"/>
      <c r="DE107" s="133"/>
      <c r="DF107" s="133"/>
      <c r="DG107" s="129"/>
      <c r="DH107" s="133"/>
      <c r="DI107" s="133"/>
      <c r="DJ107" s="133"/>
      <c r="DK107" s="133"/>
      <c r="DL107" s="133"/>
      <c r="DM107" s="133"/>
      <c r="DN107" s="133"/>
      <c r="DO107" s="133"/>
      <c r="DP107" s="129"/>
      <c r="DQ107" s="133"/>
      <c r="DR107" s="133"/>
      <c r="DS107" s="133"/>
      <c r="DT107" s="133"/>
      <c r="DU107" s="133"/>
      <c r="DV107" s="133"/>
      <c r="DW107" s="133"/>
      <c r="DX107" s="133"/>
      <c r="DY107" s="129"/>
      <c r="DZ107" s="133"/>
      <c r="EA107" s="133"/>
      <c r="EB107" s="133"/>
      <c r="EC107" s="133"/>
      <c r="ED107" s="133"/>
      <c r="EE107" s="133"/>
      <c r="EF107" s="133"/>
      <c r="EG107" s="133"/>
      <c r="EH107" s="129"/>
      <c r="EI107" s="133"/>
      <c r="EJ107" s="133"/>
      <c r="EK107" s="133"/>
      <c r="EL107" s="133"/>
      <c r="EM107" s="133"/>
      <c r="EN107" s="133"/>
      <c r="EO107" s="133"/>
      <c r="EP107" s="133"/>
      <c r="EQ107" s="129"/>
      <c r="ER107" s="133"/>
      <c r="ES107" s="133"/>
      <c r="ET107" s="133"/>
      <c r="EU107" s="133"/>
      <c r="EV107" s="133"/>
      <c r="EW107" s="133"/>
      <c r="EX107" s="133"/>
      <c r="EY107" s="133"/>
      <c r="EZ107" s="129"/>
      <c r="FA107" s="133"/>
      <c r="FB107" s="133"/>
      <c r="FC107" s="133"/>
      <c r="FD107" s="133"/>
      <c r="FE107" s="133"/>
      <c r="FF107" s="133"/>
      <c r="FG107" s="133"/>
      <c r="FH107" s="133"/>
      <c r="FI107" s="129"/>
      <c r="FJ107" s="133"/>
      <c r="FK107" s="133"/>
      <c r="FL107" s="133"/>
      <c r="FM107" s="133"/>
      <c r="FN107" s="133"/>
      <c r="FO107" s="133"/>
      <c r="FP107" s="133"/>
      <c r="FQ107" s="133"/>
      <c r="FR107" s="133"/>
      <c r="FS107" s="129"/>
      <c r="FT107" s="132"/>
      <c r="FU107" s="132"/>
      <c r="FV107" s="132"/>
      <c r="FW107" s="133"/>
      <c r="FX107" s="132"/>
      <c r="FY107" s="133"/>
      <c r="FZ107" s="133"/>
      <c r="GA107" s="132"/>
      <c r="GB107" s="132"/>
      <c r="GC107" s="132"/>
      <c r="GD107" s="132"/>
      <c r="GE107" s="132"/>
      <c r="GF107" s="129"/>
      <c r="GG107" s="132"/>
      <c r="GH107" s="132"/>
      <c r="GI107" s="132"/>
      <c r="GJ107" s="133"/>
      <c r="GK107" s="132"/>
      <c r="GL107" s="133"/>
      <c r="GM107" s="133"/>
      <c r="GN107" s="132"/>
      <c r="GO107" s="132"/>
      <c r="GP107" s="132"/>
      <c r="GQ107" s="132"/>
      <c r="GR107" s="132"/>
      <c r="GS107" s="129"/>
      <c r="GT107" s="132"/>
      <c r="GU107" s="132"/>
      <c r="GV107" s="132"/>
      <c r="GW107" s="133"/>
      <c r="GX107" s="132"/>
      <c r="GY107" s="133"/>
      <c r="GZ107" s="133"/>
      <c r="HA107" s="132"/>
      <c r="HB107" s="132"/>
      <c r="HC107" s="132"/>
      <c r="HD107" s="132"/>
    </row>
    <row r="108" spans="1:212" ht="17.25" customHeight="1" x14ac:dyDescent="0.2">
      <c r="A108" s="336"/>
      <c r="B108" s="396"/>
      <c r="C108" s="400"/>
      <c r="D108" s="400"/>
      <c r="E108" s="396"/>
      <c r="F108" s="321"/>
      <c r="G108" s="321"/>
      <c r="H108" s="322"/>
      <c r="I108" s="396"/>
      <c r="J108" s="398"/>
      <c r="K108" s="324"/>
      <c r="L108" s="399"/>
      <c r="M108" s="328"/>
      <c r="N108" s="329"/>
      <c r="O108" s="329"/>
      <c r="P108" s="392"/>
      <c r="Q108" s="393"/>
      <c r="R108" s="183"/>
      <c r="S108" s="178"/>
      <c r="T108" s="202" t="str">
        <f t="shared" si="30"/>
        <v>Tipo Control</v>
      </c>
      <c r="U108" s="191" t="s">
        <v>158</v>
      </c>
      <c r="V108" s="192">
        <f>+IF(U108='[8]Tabla Valoración controles'!$D$4,'[8]Tabla Valoración controles'!$F$4,IF('[8]208-PLA-Ft-78 Mapa Gestión'!U108='[8]Tabla Valoración controles'!$D$5,'[8]Tabla Valoración controles'!$F$5,IF(U108=[8]FORMULAS!$A$10,0,'[8]Tabla Valoración controles'!$F$6)))</f>
        <v>0</v>
      </c>
      <c r="W108" s="191"/>
      <c r="X108" s="193">
        <f>+IF(W108='[8]Tabla Valoración controles'!$D$7,'[8]Tabla Valoración controles'!$F$7,IF(U108=[8]FORMULAS!$A$10,0,'[8]Tabla Valoración controles'!$F$8))</f>
        <v>0</v>
      </c>
      <c r="Y108" s="191"/>
      <c r="Z108" s="192">
        <f>+IF(Y108='[8]Tabla Valoración controles'!$D$9,'[8]Tabla Valoración controles'!$F$9,IF(U108=[8]FORMULAS!$A$10,0,'[8]Tabla Valoración controles'!$F$10))</f>
        <v>0</v>
      </c>
      <c r="AA108" s="191"/>
      <c r="AB108" s="192">
        <f>+IF(AA108='[8]Tabla Valoración controles'!$D$9,'[8]Tabla Valoración controles'!$F$9,IF(W108=[8]FORMULAS!$A$10,0,'[8]Tabla Valoración controles'!$F$10))</f>
        <v>0</v>
      </c>
      <c r="AC108" s="191"/>
      <c r="AD108" s="192">
        <f>+IF(AC108='[8]Tabla Valoración controles'!$D$13,'[8]Tabla Valoración controles'!$F$13,'[8]Tabla Valoración controles'!$F$14)</f>
        <v>0</v>
      </c>
      <c r="AE108" s="155">
        <f t="shared" si="28"/>
        <v>0</v>
      </c>
      <c r="AF108" s="155">
        <f>+AF107*AE108</f>
        <v>0</v>
      </c>
      <c r="AG108" s="155">
        <f t="shared" ref="AG108:AG111" si="51">+AG107-AF108</f>
        <v>0</v>
      </c>
      <c r="AH108" s="191"/>
      <c r="AI108" s="194">
        <f>+IF(AH108=[8]CONTROLES!$C$50,[8]CONTROLES!$D$50,[8]CONTROLES!$D$51)</f>
        <v>0</v>
      </c>
      <c r="AJ108" s="194"/>
      <c r="AK108" s="194">
        <f>+IF(AJ108=[8]CONTROLES!$C$52,[8]CONTROLES!$D$52,[8]CONTROLES!$D$53)</f>
        <v>0</v>
      </c>
      <c r="AL108" s="194"/>
      <c r="AM108" s="194">
        <f>+IF(AL108=[8]CONTROLES!$C$54,[8]CONTROLES!$D$54,[8]CONTROLES!$D$55)</f>
        <v>0</v>
      </c>
      <c r="AN108" s="194"/>
      <c r="AO108" s="194">
        <f>+IF(AN108=[8]CONTROLES!$C$56,[8]CONTROLES!$D$56,IF(AN108=[8]CONTROLES!$C$57,[8]CONTROLES!$D$57,[8]CONTROLES!$D$58))</f>
        <v>0</v>
      </c>
      <c r="AP108" s="194"/>
      <c r="AQ108" s="194">
        <f>+IF(AP108=[8]CONTROLES!$C$59,[8]CONTROLES!$D$59,[8]CONTROLES!$D$60)</f>
        <v>0</v>
      </c>
      <c r="AR108" s="194"/>
      <c r="AS108" s="194">
        <f>+IF(AR108=[8]CONTROLES!$C$61,[8]CONTROLES!$D$61,[8]CONTROLES!$D$62)</f>
        <v>0</v>
      </c>
      <c r="AT108" s="194"/>
      <c r="AU108" s="194">
        <f>+IF(AT108=[8]CONTROLES!$C$63,[8]CONTROLES!$D$63,IF(AT108=[8]CONTROLES!$C$64,[8]CONTROLES!$D$64,[8]CONTROLES!$D$65))</f>
        <v>0</v>
      </c>
      <c r="AV108" s="194">
        <f t="shared" si="46"/>
        <v>0</v>
      </c>
      <c r="AW108" s="194" t="str">
        <f t="shared" si="47"/>
        <v>Débil</v>
      </c>
      <c r="AX108" s="303"/>
      <c r="AY108" s="303"/>
      <c r="AZ108" s="303"/>
      <c r="BA108" s="303"/>
      <c r="BB108" s="301"/>
      <c r="BC108" s="314"/>
      <c r="BD108" s="307"/>
      <c r="BE108" s="135"/>
      <c r="BF108" s="135"/>
      <c r="BG108" s="217"/>
      <c r="BH108" s="225"/>
      <c r="BI108" s="225"/>
      <c r="BJ108" s="135"/>
      <c r="BK108" s="135"/>
      <c r="BL108" s="135"/>
      <c r="BM108" s="307"/>
      <c r="BN108" s="129"/>
      <c r="BO108" s="133"/>
      <c r="BP108" s="133"/>
      <c r="BQ108" s="133"/>
      <c r="BR108" s="133"/>
      <c r="BS108" s="133"/>
      <c r="BT108" s="133"/>
      <c r="BU108" s="133"/>
      <c r="BV108" s="133"/>
      <c r="BW108" s="129"/>
      <c r="BX108" s="133"/>
      <c r="BY108" s="133"/>
      <c r="BZ108" s="133"/>
      <c r="CA108" s="133"/>
      <c r="CB108" s="133"/>
      <c r="CC108" s="133"/>
      <c r="CD108" s="133"/>
      <c r="CE108" s="133"/>
      <c r="CF108" s="129"/>
      <c r="CG108" s="133"/>
      <c r="CH108" s="133"/>
      <c r="CI108" s="133"/>
      <c r="CJ108" s="133"/>
      <c r="CK108" s="133"/>
      <c r="CL108" s="133"/>
      <c r="CM108" s="133"/>
      <c r="CN108" s="133"/>
      <c r="CO108" s="129"/>
      <c r="CP108" s="133"/>
      <c r="CQ108" s="133"/>
      <c r="CR108" s="133"/>
      <c r="CS108" s="133"/>
      <c r="CT108" s="133"/>
      <c r="CU108" s="133"/>
      <c r="CV108" s="133"/>
      <c r="CW108" s="133"/>
      <c r="CX108" s="129"/>
      <c r="CY108" s="133"/>
      <c r="CZ108" s="133"/>
      <c r="DA108" s="133"/>
      <c r="DB108" s="133"/>
      <c r="DC108" s="133"/>
      <c r="DD108" s="133"/>
      <c r="DE108" s="133"/>
      <c r="DF108" s="133"/>
      <c r="DG108" s="129"/>
      <c r="DH108" s="133"/>
      <c r="DI108" s="133"/>
      <c r="DJ108" s="133"/>
      <c r="DK108" s="133"/>
      <c r="DL108" s="133"/>
      <c r="DM108" s="133"/>
      <c r="DN108" s="133"/>
      <c r="DO108" s="133"/>
      <c r="DP108" s="129"/>
      <c r="DQ108" s="133"/>
      <c r="DR108" s="133"/>
      <c r="DS108" s="133"/>
      <c r="DT108" s="133"/>
      <c r="DU108" s="133"/>
      <c r="DV108" s="133"/>
      <c r="DW108" s="133"/>
      <c r="DX108" s="133"/>
      <c r="DY108" s="129"/>
      <c r="DZ108" s="133"/>
      <c r="EA108" s="133"/>
      <c r="EB108" s="133"/>
      <c r="EC108" s="133"/>
      <c r="ED108" s="133"/>
      <c r="EE108" s="133"/>
      <c r="EF108" s="133"/>
      <c r="EG108" s="133"/>
      <c r="EH108" s="129"/>
      <c r="EI108" s="133"/>
      <c r="EJ108" s="133"/>
      <c r="EK108" s="133"/>
      <c r="EL108" s="133"/>
      <c r="EM108" s="133"/>
      <c r="EN108" s="133"/>
      <c r="EO108" s="133"/>
      <c r="EP108" s="133"/>
      <c r="EQ108" s="129"/>
      <c r="ER108" s="133"/>
      <c r="ES108" s="133"/>
      <c r="ET108" s="133"/>
      <c r="EU108" s="133"/>
      <c r="EV108" s="133"/>
      <c r="EW108" s="133"/>
      <c r="EX108" s="133"/>
      <c r="EY108" s="133"/>
      <c r="EZ108" s="129"/>
      <c r="FA108" s="133"/>
      <c r="FB108" s="133"/>
      <c r="FC108" s="133"/>
      <c r="FD108" s="133"/>
      <c r="FE108" s="133"/>
      <c r="FF108" s="133"/>
      <c r="FG108" s="133"/>
      <c r="FH108" s="133"/>
      <c r="FI108" s="129"/>
      <c r="FJ108" s="133"/>
      <c r="FK108" s="133"/>
      <c r="FL108" s="133"/>
      <c r="FM108" s="133"/>
      <c r="FN108" s="133"/>
      <c r="FO108" s="133"/>
      <c r="FP108" s="133"/>
      <c r="FQ108" s="133"/>
      <c r="FR108" s="133"/>
      <c r="FS108" s="129"/>
      <c r="FT108" s="132"/>
      <c r="FU108" s="132"/>
      <c r="FV108" s="132"/>
      <c r="FW108" s="133"/>
      <c r="FX108" s="132"/>
      <c r="FY108" s="133"/>
      <c r="FZ108" s="133"/>
      <c r="GA108" s="132"/>
      <c r="GB108" s="132"/>
      <c r="GC108" s="132"/>
      <c r="GD108" s="132"/>
      <c r="GE108" s="132"/>
      <c r="GF108" s="129"/>
      <c r="GG108" s="132"/>
      <c r="GH108" s="132"/>
      <c r="GI108" s="132"/>
      <c r="GJ108" s="133"/>
      <c r="GK108" s="132"/>
      <c r="GL108" s="133"/>
      <c r="GM108" s="133"/>
      <c r="GN108" s="132"/>
      <c r="GO108" s="132"/>
      <c r="GP108" s="132"/>
      <c r="GQ108" s="132"/>
      <c r="GR108" s="132"/>
      <c r="GS108" s="129"/>
      <c r="GT108" s="132"/>
      <c r="GU108" s="132"/>
      <c r="GV108" s="132"/>
      <c r="GW108" s="133"/>
      <c r="GX108" s="132"/>
      <c r="GY108" s="133"/>
      <c r="GZ108" s="133"/>
      <c r="HA108" s="132"/>
      <c r="HB108" s="132"/>
      <c r="HC108" s="132"/>
      <c r="HD108" s="132"/>
    </row>
    <row r="109" spans="1:212" ht="17.25" customHeight="1" x14ac:dyDescent="0.2">
      <c r="A109" s="336"/>
      <c r="B109" s="396"/>
      <c r="C109" s="400"/>
      <c r="D109" s="400"/>
      <c r="E109" s="396"/>
      <c r="F109" s="321"/>
      <c r="G109" s="321"/>
      <c r="H109" s="322"/>
      <c r="I109" s="396"/>
      <c r="J109" s="398"/>
      <c r="K109" s="324"/>
      <c r="L109" s="399"/>
      <c r="M109" s="328"/>
      <c r="N109" s="329"/>
      <c r="O109" s="329"/>
      <c r="P109" s="392"/>
      <c r="Q109" s="393"/>
      <c r="R109" s="183"/>
      <c r="S109" s="178"/>
      <c r="T109" s="202" t="str">
        <f t="shared" si="30"/>
        <v>Tipo Control</v>
      </c>
      <c r="U109" s="191" t="s">
        <v>158</v>
      </c>
      <c r="V109" s="192">
        <f>+IF(U109='[8]Tabla Valoración controles'!$D$4,'[8]Tabla Valoración controles'!$F$4,IF('[8]208-PLA-Ft-78 Mapa Gestión'!U109='[8]Tabla Valoración controles'!$D$5,'[8]Tabla Valoración controles'!$F$5,IF(U109=[8]FORMULAS!$A$10,0,'[8]Tabla Valoración controles'!$F$6)))</f>
        <v>0</v>
      </c>
      <c r="W109" s="191"/>
      <c r="X109" s="193">
        <f>+IF(W109='[8]Tabla Valoración controles'!$D$7,'[8]Tabla Valoración controles'!$F$7,IF(U109=[8]FORMULAS!$A$10,0,'[8]Tabla Valoración controles'!$F$8))</f>
        <v>0</v>
      </c>
      <c r="Y109" s="191"/>
      <c r="Z109" s="192">
        <f>+IF(Y109='[8]Tabla Valoración controles'!$D$9,'[8]Tabla Valoración controles'!$F$9,IF(U109=[8]FORMULAS!$A$10,0,'[8]Tabla Valoración controles'!$F$10))</f>
        <v>0</v>
      </c>
      <c r="AA109" s="191"/>
      <c r="AB109" s="192">
        <f>+IF(AA109='[8]Tabla Valoración controles'!$D$9,'[8]Tabla Valoración controles'!$F$9,IF(W109=[8]FORMULAS!$A$10,0,'[8]Tabla Valoración controles'!$F$10))</f>
        <v>0</v>
      </c>
      <c r="AC109" s="191"/>
      <c r="AD109" s="192">
        <f>+IF(AC109='[8]Tabla Valoración controles'!$D$13,'[8]Tabla Valoración controles'!$F$13,'[8]Tabla Valoración controles'!$F$14)</f>
        <v>0</v>
      </c>
      <c r="AE109" s="155">
        <f t="shared" si="28"/>
        <v>0</v>
      </c>
      <c r="AF109" s="155">
        <f>+AF108*AE109</f>
        <v>0</v>
      </c>
      <c r="AG109" s="155">
        <f t="shared" si="51"/>
        <v>0</v>
      </c>
      <c r="AH109" s="191"/>
      <c r="AI109" s="194">
        <f>+IF(AH109=[8]CONTROLES!$C$50,[8]CONTROLES!$D$50,[8]CONTROLES!$D$51)</f>
        <v>0</v>
      </c>
      <c r="AJ109" s="194"/>
      <c r="AK109" s="194">
        <f>+IF(AJ109=[8]CONTROLES!$C$52,[8]CONTROLES!$D$52,[8]CONTROLES!$D$53)</f>
        <v>0</v>
      </c>
      <c r="AL109" s="194"/>
      <c r="AM109" s="194">
        <f>+IF(AL109=[8]CONTROLES!$C$54,[8]CONTROLES!$D$54,[8]CONTROLES!$D$55)</f>
        <v>0</v>
      </c>
      <c r="AN109" s="194"/>
      <c r="AO109" s="194">
        <f>+IF(AN109=[8]CONTROLES!$C$56,[8]CONTROLES!$D$56,IF(AN109=[8]CONTROLES!$C$57,[8]CONTROLES!$D$57,[8]CONTROLES!$D$58))</f>
        <v>0</v>
      </c>
      <c r="AP109" s="194"/>
      <c r="AQ109" s="194">
        <f>+IF(AP109=[8]CONTROLES!$C$59,[8]CONTROLES!$D$59,[8]CONTROLES!$D$60)</f>
        <v>0</v>
      </c>
      <c r="AR109" s="194"/>
      <c r="AS109" s="194">
        <f>+IF(AR109=[8]CONTROLES!$C$61,[8]CONTROLES!$D$61,[8]CONTROLES!$D$62)</f>
        <v>0</v>
      </c>
      <c r="AT109" s="194"/>
      <c r="AU109" s="194">
        <f>+IF(AT109=[8]CONTROLES!$C$63,[8]CONTROLES!$D$63,IF(AT109=[8]CONTROLES!$C$64,[8]CONTROLES!$D$64,[8]CONTROLES!$D$65))</f>
        <v>0</v>
      </c>
      <c r="AV109" s="194">
        <f t="shared" si="46"/>
        <v>0</v>
      </c>
      <c r="AW109" s="194" t="str">
        <f t="shared" si="47"/>
        <v>Débil</v>
      </c>
      <c r="AX109" s="303"/>
      <c r="AY109" s="303"/>
      <c r="AZ109" s="303"/>
      <c r="BA109" s="303"/>
      <c r="BB109" s="301"/>
      <c r="BC109" s="314"/>
      <c r="BD109" s="307"/>
      <c r="BE109" s="135"/>
      <c r="BF109" s="135"/>
      <c r="BG109" s="217"/>
      <c r="BH109" s="225"/>
      <c r="BI109" s="225"/>
      <c r="BJ109" s="135"/>
      <c r="BK109" s="135"/>
      <c r="BL109" s="135"/>
      <c r="BM109" s="307"/>
      <c r="BN109" s="129"/>
      <c r="BO109" s="133"/>
      <c r="BP109" s="133"/>
      <c r="BQ109" s="133"/>
      <c r="BR109" s="133"/>
      <c r="BS109" s="133"/>
      <c r="BT109" s="133"/>
      <c r="BU109" s="133"/>
      <c r="BV109" s="133"/>
      <c r="BW109" s="129"/>
      <c r="BX109" s="133"/>
      <c r="BY109" s="133"/>
      <c r="BZ109" s="133"/>
      <c r="CA109" s="133"/>
      <c r="CB109" s="133"/>
      <c r="CC109" s="133"/>
      <c r="CD109" s="133"/>
      <c r="CE109" s="133"/>
      <c r="CF109" s="129"/>
      <c r="CG109" s="133"/>
      <c r="CH109" s="133"/>
      <c r="CI109" s="133"/>
      <c r="CJ109" s="133"/>
      <c r="CK109" s="133"/>
      <c r="CL109" s="133"/>
      <c r="CM109" s="133"/>
      <c r="CN109" s="133"/>
      <c r="CO109" s="129"/>
      <c r="CP109" s="133"/>
      <c r="CQ109" s="133"/>
      <c r="CR109" s="133"/>
      <c r="CS109" s="133"/>
      <c r="CT109" s="133"/>
      <c r="CU109" s="133"/>
      <c r="CV109" s="133"/>
      <c r="CW109" s="133"/>
      <c r="CX109" s="129"/>
      <c r="CY109" s="133"/>
      <c r="CZ109" s="133"/>
      <c r="DA109" s="133"/>
      <c r="DB109" s="133"/>
      <c r="DC109" s="133"/>
      <c r="DD109" s="133"/>
      <c r="DE109" s="133"/>
      <c r="DF109" s="133"/>
      <c r="DG109" s="129"/>
      <c r="DH109" s="133"/>
      <c r="DI109" s="133"/>
      <c r="DJ109" s="133"/>
      <c r="DK109" s="133"/>
      <c r="DL109" s="133"/>
      <c r="DM109" s="133"/>
      <c r="DN109" s="133"/>
      <c r="DO109" s="133"/>
      <c r="DP109" s="129"/>
      <c r="DQ109" s="133"/>
      <c r="DR109" s="133"/>
      <c r="DS109" s="133"/>
      <c r="DT109" s="133"/>
      <c r="DU109" s="133"/>
      <c r="DV109" s="133"/>
      <c r="DW109" s="133"/>
      <c r="DX109" s="133"/>
      <c r="DY109" s="129"/>
      <c r="DZ109" s="133"/>
      <c r="EA109" s="133"/>
      <c r="EB109" s="133"/>
      <c r="EC109" s="133"/>
      <c r="ED109" s="133"/>
      <c r="EE109" s="133"/>
      <c r="EF109" s="133"/>
      <c r="EG109" s="133"/>
      <c r="EH109" s="129"/>
      <c r="EI109" s="133"/>
      <c r="EJ109" s="133"/>
      <c r="EK109" s="133"/>
      <c r="EL109" s="133"/>
      <c r="EM109" s="133"/>
      <c r="EN109" s="133"/>
      <c r="EO109" s="133"/>
      <c r="EP109" s="133"/>
      <c r="EQ109" s="129"/>
      <c r="ER109" s="133"/>
      <c r="ES109" s="133"/>
      <c r="ET109" s="133"/>
      <c r="EU109" s="133"/>
      <c r="EV109" s="133"/>
      <c r="EW109" s="133"/>
      <c r="EX109" s="133"/>
      <c r="EY109" s="133"/>
      <c r="EZ109" s="129"/>
      <c r="FA109" s="133"/>
      <c r="FB109" s="133"/>
      <c r="FC109" s="133"/>
      <c r="FD109" s="133"/>
      <c r="FE109" s="133"/>
      <c r="FF109" s="133"/>
      <c r="FG109" s="133"/>
      <c r="FH109" s="133"/>
      <c r="FI109" s="129"/>
      <c r="FJ109" s="133"/>
      <c r="FK109" s="133"/>
      <c r="FL109" s="133"/>
      <c r="FM109" s="133"/>
      <c r="FN109" s="133"/>
      <c r="FO109" s="133"/>
      <c r="FP109" s="133"/>
      <c r="FQ109" s="133"/>
      <c r="FR109" s="133"/>
      <c r="FS109" s="129"/>
      <c r="FT109" s="132"/>
      <c r="FU109" s="132"/>
      <c r="FV109" s="132"/>
      <c r="FW109" s="133"/>
      <c r="FX109" s="132"/>
      <c r="FY109" s="133"/>
      <c r="FZ109" s="133"/>
      <c r="GA109" s="132"/>
      <c r="GB109" s="132"/>
      <c r="GC109" s="132"/>
      <c r="GD109" s="132"/>
      <c r="GE109" s="132"/>
      <c r="GF109" s="129"/>
      <c r="GG109" s="132"/>
      <c r="GH109" s="132"/>
      <c r="GI109" s="132"/>
      <c r="GJ109" s="133"/>
      <c r="GK109" s="132"/>
      <c r="GL109" s="133"/>
      <c r="GM109" s="133"/>
      <c r="GN109" s="132"/>
      <c r="GO109" s="132"/>
      <c r="GP109" s="132"/>
      <c r="GQ109" s="132"/>
      <c r="GR109" s="132"/>
      <c r="GS109" s="129"/>
      <c r="GT109" s="132"/>
      <c r="GU109" s="132"/>
      <c r="GV109" s="132"/>
      <c r="GW109" s="133"/>
      <c r="GX109" s="132"/>
      <c r="GY109" s="133"/>
      <c r="GZ109" s="133"/>
      <c r="HA109" s="132"/>
      <c r="HB109" s="132"/>
      <c r="HC109" s="132"/>
      <c r="HD109" s="132"/>
    </row>
    <row r="110" spans="1:212" ht="17.25" customHeight="1" x14ac:dyDescent="0.2">
      <c r="A110" s="336"/>
      <c r="B110" s="396"/>
      <c r="C110" s="400"/>
      <c r="D110" s="400"/>
      <c r="E110" s="396"/>
      <c r="F110" s="321"/>
      <c r="G110" s="321"/>
      <c r="H110" s="322"/>
      <c r="I110" s="396"/>
      <c r="J110" s="398"/>
      <c r="K110" s="324"/>
      <c r="L110" s="399"/>
      <c r="M110" s="328"/>
      <c r="N110" s="329"/>
      <c r="O110" s="329"/>
      <c r="P110" s="392"/>
      <c r="Q110" s="393"/>
      <c r="R110" s="183"/>
      <c r="S110" s="178"/>
      <c r="T110" s="202" t="str">
        <f t="shared" si="30"/>
        <v>Tipo Control</v>
      </c>
      <c r="U110" s="191" t="s">
        <v>158</v>
      </c>
      <c r="V110" s="192">
        <f>+IF(U110='[8]Tabla Valoración controles'!$D$4,'[8]Tabla Valoración controles'!$F$4,IF('[8]208-PLA-Ft-78 Mapa Gestión'!U110='[8]Tabla Valoración controles'!$D$5,'[8]Tabla Valoración controles'!$F$5,IF(U110=[8]FORMULAS!$A$10,0,'[8]Tabla Valoración controles'!$F$6)))</f>
        <v>0</v>
      </c>
      <c r="W110" s="191"/>
      <c r="X110" s="193">
        <f>+IF(W110='[8]Tabla Valoración controles'!$D$7,'[8]Tabla Valoración controles'!$F$7,IF(U110=[8]FORMULAS!$A$10,0,'[8]Tabla Valoración controles'!$F$8))</f>
        <v>0</v>
      </c>
      <c r="Y110" s="191"/>
      <c r="Z110" s="192">
        <f>+IF(Y110='[8]Tabla Valoración controles'!$D$9,'[8]Tabla Valoración controles'!$F$9,IF(U110=[8]FORMULAS!$A$10,0,'[8]Tabla Valoración controles'!$F$10))</f>
        <v>0</v>
      </c>
      <c r="AA110" s="191"/>
      <c r="AB110" s="192">
        <f>+IF(AA110='[8]Tabla Valoración controles'!$D$9,'[8]Tabla Valoración controles'!$F$9,IF(W110=[8]FORMULAS!$A$10,0,'[8]Tabla Valoración controles'!$F$10))</f>
        <v>0</v>
      </c>
      <c r="AC110" s="191"/>
      <c r="AD110" s="192">
        <f>+IF(AC110='[8]Tabla Valoración controles'!$D$13,'[8]Tabla Valoración controles'!$F$13,'[8]Tabla Valoración controles'!$F$14)</f>
        <v>0</v>
      </c>
      <c r="AE110" s="155">
        <f t="shared" si="28"/>
        <v>0</v>
      </c>
      <c r="AF110" s="155">
        <f t="shared" ref="AF110:AF111" si="52">+AF109*AE110</f>
        <v>0</v>
      </c>
      <c r="AG110" s="155">
        <f t="shared" si="51"/>
        <v>0</v>
      </c>
      <c r="AH110" s="191"/>
      <c r="AI110" s="194">
        <f>+IF(AH110=[8]CONTROLES!$C$50,[8]CONTROLES!$D$50,[8]CONTROLES!$D$51)</f>
        <v>0</v>
      </c>
      <c r="AJ110" s="194"/>
      <c r="AK110" s="194">
        <f>+IF(AJ110=[8]CONTROLES!$C$52,[8]CONTROLES!$D$52,[8]CONTROLES!$D$53)</f>
        <v>0</v>
      </c>
      <c r="AL110" s="194"/>
      <c r="AM110" s="194">
        <f>+IF(AL110=[8]CONTROLES!$C$54,[8]CONTROLES!$D$54,[8]CONTROLES!$D$55)</f>
        <v>0</v>
      </c>
      <c r="AN110" s="194"/>
      <c r="AO110" s="194">
        <f>+IF(AN110=[8]CONTROLES!$C$56,[8]CONTROLES!$D$56,IF(AN110=[8]CONTROLES!$C$57,[8]CONTROLES!$D$57,[8]CONTROLES!$D$58))</f>
        <v>0</v>
      </c>
      <c r="AP110" s="194"/>
      <c r="AQ110" s="194">
        <f>+IF(AP110=[8]CONTROLES!$C$59,[8]CONTROLES!$D$59,[8]CONTROLES!$D$60)</f>
        <v>0</v>
      </c>
      <c r="AR110" s="194"/>
      <c r="AS110" s="194">
        <f>+IF(AR110=[8]CONTROLES!$C$61,[8]CONTROLES!$D$61,[8]CONTROLES!$D$62)</f>
        <v>0</v>
      </c>
      <c r="AT110" s="194"/>
      <c r="AU110" s="194">
        <f>+IF(AT110=[8]CONTROLES!$C$63,[8]CONTROLES!$D$63,IF(AT110=[8]CONTROLES!$C$64,[8]CONTROLES!$D$64,[8]CONTROLES!$D$65))</f>
        <v>0</v>
      </c>
      <c r="AV110" s="194">
        <f t="shared" si="46"/>
        <v>0</v>
      </c>
      <c r="AW110" s="194" t="str">
        <f t="shared" si="47"/>
        <v>Débil</v>
      </c>
      <c r="AX110" s="303"/>
      <c r="AY110" s="303"/>
      <c r="AZ110" s="303"/>
      <c r="BA110" s="303"/>
      <c r="BB110" s="301"/>
      <c r="BC110" s="314"/>
      <c r="BD110" s="307"/>
      <c r="BE110" s="135"/>
      <c r="BF110" s="135"/>
      <c r="BG110" s="217"/>
      <c r="BH110" s="225"/>
      <c r="BI110" s="225"/>
      <c r="BJ110" s="135"/>
      <c r="BK110" s="135"/>
      <c r="BL110" s="135"/>
      <c r="BM110" s="307"/>
      <c r="BN110" s="129"/>
      <c r="BO110" s="133"/>
      <c r="BP110" s="133"/>
      <c r="BQ110" s="133"/>
      <c r="BR110" s="133"/>
      <c r="BS110" s="133"/>
      <c r="BT110" s="133"/>
      <c r="BU110" s="133"/>
      <c r="BV110" s="133"/>
      <c r="BW110" s="129"/>
      <c r="BX110" s="133"/>
      <c r="BY110" s="133"/>
      <c r="BZ110" s="133"/>
      <c r="CA110" s="133"/>
      <c r="CB110" s="133"/>
      <c r="CC110" s="133"/>
      <c r="CD110" s="133"/>
      <c r="CE110" s="133"/>
      <c r="CF110" s="129"/>
      <c r="CG110" s="133"/>
      <c r="CH110" s="133"/>
      <c r="CI110" s="133"/>
      <c r="CJ110" s="133"/>
      <c r="CK110" s="133"/>
      <c r="CL110" s="133"/>
      <c r="CM110" s="133"/>
      <c r="CN110" s="133"/>
      <c r="CO110" s="129"/>
      <c r="CP110" s="133"/>
      <c r="CQ110" s="133"/>
      <c r="CR110" s="133"/>
      <c r="CS110" s="133"/>
      <c r="CT110" s="133"/>
      <c r="CU110" s="133"/>
      <c r="CV110" s="133"/>
      <c r="CW110" s="133"/>
      <c r="CX110" s="129"/>
      <c r="CY110" s="133"/>
      <c r="CZ110" s="133"/>
      <c r="DA110" s="133"/>
      <c r="DB110" s="133"/>
      <c r="DC110" s="133"/>
      <c r="DD110" s="133"/>
      <c r="DE110" s="133"/>
      <c r="DF110" s="133"/>
      <c r="DG110" s="129"/>
      <c r="DH110" s="133"/>
      <c r="DI110" s="133"/>
      <c r="DJ110" s="133"/>
      <c r="DK110" s="133"/>
      <c r="DL110" s="133"/>
      <c r="DM110" s="133"/>
      <c r="DN110" s="133"/>
      <c r="DO110" s="133"/>
      <c r="DP110" s="129"/>
      <c r="DQ110" s="133"/>
      <c r="DR110" s="133"/>
      <c r="DS110" s="133"/>
      <c r="DT110" s="133"/>
      <c r="DU110" s="133"/>
      <c r="DV110" s="133"/>
      <c r="DW110" s="133"/>
      <c r="DX110" s="133"/>
      <c r="DY110" s="129"/>
      <c r="DZ110" s="133"/>
      <c r="EA110" s="133"/>
      <c r="EB110" s="133"/>
      <c r="EC110" s="133"/>
      <c r="ED110" s="133"/>
      <c r="EE110" s="133"/>
      <c r="EF110" s="133"/>
      <c r="EG110" s="133"/>
      <c r="EH110" s="129"/>
      <c r="EI110" s="133"/>
      <c r="EJ110" s="133"/>
      <c r="EK110" s="133"/>
      <c r="EL110" s="133"/>
      <c r="EM110" s="133"/>
      <c r="EN110" s="133"/>
      <c r="EO110" s="133"/>
      <c r="EP110" s="133"/>
      <c r="EQ110" s="129"/>
      <c r="ER110" s="133"/>
      <c r="ES110" s="133"/>
      <c r="ET110" s="133"/>
      <c r="EU110" s="133"/>
      <c r="EV110" s="133"/>
      <c r="EW110" s="133"/>
      <c r="EX110" s="133"/>
      <c r="EY110" s="133"/>
      <c r="EZ110" s="129"/>
      <c r="FA110" s="133"/>
      <c r="FB110" s="133"/>
      <c r="FC110" s="133"/>
      <c r="FD110" s="133"/>
      <c r="FE110" s="133"/>
      <c r="FF110" s="133"/>
      <c r="FG110" s="133"/>
      <c r="FH110" s="133"/>
      <c r="FI110" s="129"/>
      <c r="FJ110" s="133"/>
      <c r="FK110" s="133"/>
      <c r="FL110" s="133"/>
      <c r="FM110" s="133"/>
      <c r="FN110" s="133"/>
      <c r="FO110" s="133"/>
      <c r="FP110" s="133"/>
      <c r="FQ110" s="133"/>
      <c r="FR110" s="133"/>
      <c r="FS110" s="129"/>
      <c r="FT110" s="132"/>
      <c r="FU110" s="132"/>
      <c r="FV110" s="132"/>
      <c r="FW110" s="133"/>
      <c r="FX110" s="132"/>
      <c r="FY110" s="133"/>
      <c r="FZ110" s="133"/>
      <c r="GA110" s="132"/>
      <c r="GB110" s="132"/>
      <c r="GC110" s="132"/>
      <c r="GD110" s="132"/>
      <c r="GE110" s="132"/>
      <c r="GF110" s="129"/>
      <c r="GG110" s="132"/>
      <c r="GH110" s="132"/>
      <c r="GI110" s="132"/>
      <c r="GJ110" s="133"/>
      <c r="GK110" s="132"/>
      <c r="GL110" s="133"/>
      <c r="GM110" s="133"/>
      <c r="GN110" s="132"/>
      <c r="GO110" s="132"/>
      <c r="GP110" s="132"/>
      <c r="GQ110" s="132"/>
      <c r="GR110" s="132"/>
      <c r="GS110" s="129"/>
      <c r="GT110" s="132"/>
      <c r="GU110" s="132"/>
      <c r="GV110" s="132"/>
      <c r="GW110" s="133"/>
      <c r="GX110" s="132"/>
      <c r="GY110" s="133"/>
      <c r="GZ110" s="133"/>
      <c r="HA110" s="132"/>
      <c r="HB110" s="132"/>
      <c r="HC110" s="132"/>
      <c r="HD110" s="132"/>
    </row>
    <row r="111" spans="1:212" ht="17.25" customHeight="1" x14ac:dyDescent="0.2">
      <c r="A111" s="336"/>
      <c r="B111" s="396"/>
      <c r="C111" s="400"/>
      <c r="D111" s="400"/>
      <c r="E111" s="396"/>
      <c r="F111" s="321"/>
      <c r="G111" s="321"/>
      <c r="H111" s="322"/>
      <c r="I111" s="396"/>
      <c r="J111" s="398"/>
      <c r="K111" s="324"/>
      <c r="L111" s="399"/>
      <c r="M111" s="328"/>
      <c r="N111" s="329"/>
      <c r="O111" s="329"/>
      <c r="P111" s="392"/>
      <c r="Q111" s="393"/>
      <c r="R111" s="183"/>
      <c r="S111" s="178"/>
      <c r="T111" s="202" t="str">
        <f t="shared" si="30"/>
        <v>Tipo Control</v>
      </c>
      <c r="U111" s="191" t="s">
        <v>158</v>
      </c>
      <c r="V111" s="192">
        <f>+IF(U111='[8]Tabla Valoración controles'!$D$4,'[8]Tabla Valoración controles'!$F$4,IF('[8]208-PLA-Ft-78 Mapa Gestión'!U111='[8]Tabla Valoración controles'!$D$5,'[8]Tabla Valoración controles'!$F$5,IF(U111=[8]FORMULAS!$A$10,0,'[8]Tabla Valoración controles'!$F$6)))</f>
        <v>0</v>
      </c>
      <c r="W111" s="191"/>
      <c r="X111" s="193">
        <f>+IF(W111='[8]Tabla Valoración controles'!$D$7,'[8]Tabla Valoración controles'!$F$7,IF(U111=[8]FORMULAS!$A$10,0,'[8]Tabla Valoración controles'!$F$8))</f>
        <v>0</v>
      </c>
      <c r="Y111" s="191"/>
      <c r="Z111" s="192">
        <f>+IF(Y111='[8]Tabla Valoración controles'!$D$9,'[8]Tabla Valoración controles'!$F$9,IF(U111=[8]FORMULAS!$A$10,0,'[8]Tabla Valoración controles'!$F$10))</f>
        <v>0</v>
      </c>
      <c r="AA111" s="191"/>
      <c r="AB111" s="192">
        <f>+IF(AA111='[8]Tabla Valoración controles'!$D$9,'[8]Tabla Valoración controles'!$F$9,IF(W111=[8]FORMULAS!$A$10,0,'[8]Tabla Valoración controles'!$F$10))</f>
        <v>0</v>
      </c>
      <c r="AC111" s="191"/>
      <c r="AD111" s="192">
        <f>+IF(AC111='[8]Tabla Valoración controles'!$D$13,'[8]Tabla Valoración controles'!$F$13,'[8]Tabla Valoración controles'!$F$14)</f>
        <v>0</v>
      </c>
      <c r="AE111" s="155">
        <f t="shared" si="28"/>
        <v>0</v>
      </c>
      <c r="AF111" s="155">
        <f t="shared" si="52"/>
        <v>0</v>
      </c>
      <c r="AG111" s="155">
        <f t="shared" si="51"/>
        <v>0</v>
      </c>
      <c r="AH111" s="191"/>
      <c r="AI111" s="194">
        <f>+IF(AH111=[8]CONTROLES!$C$50,[8]CONTROLES!$D$50,[8]CONTROLES!$D$51)</f>
        <v>0</v>
      </c>
      <c r="AJ111" s="194"/>
      <c r="AK111" s="194">
        <f>+IF(AJ111=[8]CONTROLES!$C$52,[8]CONTROLES!$D$52,[8]CONTROLES!$D$53)</f>
        <v>0</v>
      </c>
      <c r="AL111" s="194"/>
      <c r="AM111" s="194">
        <f>+IF(AL111=[8]CONTROLES!$C$54,[8]CONTROLES!$D$54,[8]CONTROLES!$D$55)</f>
        <v>0</v>
      </c>
      <c r="AN111" s="194"/>
      <c r="AO111" s="194">
        <f>+IF(AN111=[8]CONTROLES!$C$56,[8]CONTROLES!$D$56,IF(AN111=[8]CONTROLES!$C$57,[8]CONTROLES!$D$57,[8]CONTROLES!$D$58))</f>
        <v>0</v>
      </c>
      <c r="AP111" s="194"/>
      <c r="AQ111" s="194">
        <f>+IF(AP111=[8]CONTROLES!$C$59,[8]CONTROLES!$D$59,[8]CONTROLES!$D$60)</f>
        <v>0</v>
      </c>
      <c r="AR111" s="194"/>
      <c r="AS111" s="194">
        <f>+IF(AR111=[8]CONTROLES!$C$61,[8]CONTROLES!$D$61,[8]CONTROLES!$D$62)</f>
        <v>0</v>
      </c>
      <c r="AT111" s="194"/>
      <c r="AU111" s="194">
        <f>+IF(AT111=[8]CONTROLES!$C$63,[8]CONTROLES!$D$63,IF(AT111=[8]CONTROLES!$C$64,[8]CONTROLES!$D$64,[8]CONTROLES!$D$65))</f>
        <v>0</v>
      </c>
      <c r="AV111" s="194">
        <f t="shared" si="46"/>
        <v>0</v>
      </c>
      <c r="AW111" s="194" t="str">
        <f t="shared" si="47"/>
        <v>Débil</v>
      </c>
      <c r="AX111" s="303"/>
      <c r="AY111" s="303"/>
      <c r="AZ111" s="303"/>
      <c r="BA111" s="303"/>
      <c r="BB111" s="301"/>
      <c r="BC111" s="314"/>
      <c r="BD111" s="307"/>
      <c r="BE111" s="135"/>
      <c r="BF111" s="135"/>
      <c r="BG111" s="217"/>
      <c r="BH111" s="225"/>
      <c r="BI111" s="225"/>
      <c r="BJ111" s="135"/>
      <c r="BK111" s="135"/>
      <c r="BL111" s="135"/>
      <c r="BM111" s="307"/>
      <c r="BN111" s="129"/>
      <c r="BO111" s="133"/>
      <c r="BP111" s="133"/>
      <c r="BQ111" s="133"/>
      <c r="BR111" s="133"/>
      <c r="BS111" s="133"/>
      <c r="BT111" s="133"/>
      <c r="BU111" s="133"/>
      <c r="BV111" s="133"/>
      <c r="BW111" s="129"/>
      <c r="BX111" s="133"/>
      <c r="BY111" s="133"/>
      <c r="BZ111" s="133"/>
      <c r="CA111" s="133"/>
      <c r="CB111" s="133"/>
      <c r="CC111" s="133"/>
      <c r="CD111" s="133"/>
      <c r="CE111" s="133"/>
      <c r="CF111" s="129"/>
      <c r="CG111" s="133"/>
      <c r="CH111" s="133"/>
      <c r="CI111" s="133"/>
      <c r="CJ111" s="133"/>
      <c r="CK111" s="133"/>
      <c r="CL111" s="133"/>
      <c r="CM111" s="133"/>
      <c r="CN111" s="133"/>
      <c r="CO111" s="129"/>
      <c r="CP111" s="133"/>
      <c r="CQ111" s="133"/>
      <c r="CR111" s="133"/>
      <c r="CS111" s="133"/>
      <c r="CT111" s="133"/>
      <c r="CU111" s="133"/>
      <c r="CV111" s="133"/>
      <c r="CW111" s="133"/>
      <c r="CX111" s="129"/>
      <c r="CY111" s="133"/>
      <c r="CZ111" s="133"/>
      <c r="DA111" s="133"/>
      <c r="DB111" s="133"/>
      <c r="DC111" s="133"/>
      <c r="DD111" s="133"/>
      <c r="DE111" s="133"/>
      <c r="DF111" s="133"/>
      <c r="DG111" s="129"/>
      <c r="DH111" s="133"/>
      <c r="DI111" s="133"/>
      <c r="DJ111" s="133"/>
      <c r="DK111" s="133"/>
      <c r="DL111" s="133"/>
      <c r="DM111" s="133"/>
      <c r="DN111" s="133"/>
      <c r="DO111" s="133"/>
      <c r="DP111" s="129"/>
      <c r="DQ111" s="133"/>
      <c r="DR111" s="133"/>
      <c r="DS111" s="133"/>
      <c r="DT111" s="133"/>
      <c r="DU111" s="133"/>
      <c r="DV111" s="133"/>
      <c r="DW111" s="133"/>
      <c r="DX111" s="133"/>
      <c r="DY111" s="129"/>
      <c r="DZ111" s="133"/>
      <c r="EA111" s="133"/>
      <c r="EB111" s="133"/>
      <c r="EC111" s="133"/>
      <c r="ED111" s="133"/>
      <c r="EE111" s="133"/>
      <c r="EF111" s="133"/>
      <c r="EG111" s="133"/>
      <c r="EH111" s="129"/>
      <c r="EI111" s="133"/>
      <c r="EJ111" s="133"/>
      <c r="EK111" s="133"/>
      <c r="EL111" s="133"/>
      <c r="EM111" s="133"/>
      <c r="EN111" s="133"/>
      <c r="EO111" s="133"/>
      <c r="EP111" s="133"/>
      <c r="EQ111" s="129"/>
      <c r="ER111" s="133"/>
      <c r="ES111" s="133"/>
      <c r="ET111" s="133"/>
      <c r="EU111" s="133"/>
      <c r="EV111" s="133"/>
      <c r="EW111" s="133"/>
      <c r="EX111" s="133"/>
      <c r="EY111" s="133"/>
      <c r="EZ111" s="129"/>
      <c r="FA111" s="133"/>
      <c r="FB111" s="133"/>
      <c r="FC111" s="133"/>
      <c r="FD111" s="133"/>
      <c r="FE111" s="133"/>
      <c r="FF111" s="133"/>
      <c r="FG111" s="133"/>
      <c r="FH111" s="133"/>
      <c r="FI111" s="129"/>
      <c r="FJ111" s="133"/>
      <c r="FK111" s="133"/>
      <c r="FL111" s="133"/>
      <c r="FM111" s="133"/>
      <c r="FN111" s="133"/>
      <c r="FO111" s="133"/>
      <c r="FP111" s="133"/>
      <c r="FQ111" s="133"/>
      <c r="FR111" s="133"/>
      <c r="FS111" s="129"/>
      <c r="FT111" s="132"/>
      <c r="FU111" s="132"/>
      <c r="FV111" s="132"/>
      <c r="FW111" s="133"/>
      <c r="FX111" s="132"/>
      <c r="FY111" s="133"/>
      <c r="FZ111" s="133"/>
      <c r="GA111" s="132"/>
      <c r="GB111" s="132"/>
      <c r="GC111" s="132"/>
      <c r="GD111" s="132"/>
      <c r="GE111" s="132"/>
      <c r="GF111" s="129"/>
      <c r="GG111" s="132"/>
      <c r="GH111" s="132"/>
      <c r="GI111" s="132"/>
      <c r="GJ111" s="133"/>
      <c r="GK111" s="132"/>
      <c r="GL111" s="133"/>
      <c r="GM111" s="133"/>
      <c r="GN111" s="132"/>
      <c r="GO111" s="132"/>
      <c r="GP111" s="132"/>
      <c r="GQ111" s="132"/>
      <c r="GR111" s="132"/>
      <c r="GS111" s="129"/>
      <c r="GT111" s="132"/>
      <c r="GU111" s="132"/>
      <c r="GV111" s="132"/>
      <c r="GW111" s="133"/>
      <c r="GX111" s="132"/>
      <c r="GY111" s="133"/>
      <c r="GZ111" s="133"/>
      <c r="HA111" s="132"/>
      <c r="HB111" s="132"/>
      <c r="HC111" s="132"/>
      <c r="HD111" s="132"/>
    </row>
    <row r="112" spans="1:212" ht="67.5" customHeight="1" x14ac:dyDescent="0.2">
      <c r="A112" s="336">
        <v>18</v>
      </c>
      <c r="B112" s="396" t="s">
        <v>183</v>
      </c>
      <c r="C112" s="400" t="str">
        <f>VLOOKUP(B112,[8]FORMULAS!A$30:B$52,2,0)</f>
        <v>Coordinar la adquisición de los bienes y servicios necesarios en la Caja de la Vivienda Popular, según la normatividad contractual legal vigente.</v>
      </c>
      <c r="D112" s="400" t="str">
        <f>VLOOKUP(B112,[8]FORMULAS!A$30:C$52,3,0)</f>
        <v>Director de Gestión Corporativa</v>
      </c>
      <c r="E112" s="396" t="s">
        <v>113</v>
      </c>
      <c r="F112" s="410" t="s">
        <v>553</v>
      </c>
      <c r="G112" s="321" t="s">
        <v>554</v>
      </c>
      <c r="H112" s="410" t="s">
        <v>555</v>
      </c>
      <c r="I112" s="396" t="s">
        <v>152</v>
      </c>
      <c r="J112" s="398">
        <v>700</v>
      </c>
      <c r="K112" s="324" t="str">
        <f>VLOOKUP(L112,'Tabla probabilidad'!$D$3:$E$8,2,0)</f>
        <v>Alta</v>
      </c>
      <c r="L112" s="399">
        <v>0.8</v>
      </c>
      <c r="M112" s="328" t="s">
        <v>89</v>
      </c>
      <c r="N112" s="329" t="str">
        <f>VLOOKUP(M112,'Tabla Impacto'!$D$3:$F$8,3,0)</f>
        <v>Menor</v>
      </c>
      <c r="O112" s="329">
        <f>VLOOKUP(M112,'Tabla Impacto'!$D$3:$F$8,2,0)</f>
        <v>0.4</v>
      </c>
      <c r="P112" s="392" t="str">
        <f t="shared" ref="P112" si="53">CONCATENATE(N112,K112)</f>
        <v>MenorAlta</v>
      </c>
      <c r="Q112" s="393" t="str">
        <f>VLOOKUP(P112,[8]FORMULAS!$K$17:$L$42,2,0)</f>
        <v>Moderado</v>
      </c>
      <c r="R112" s="183">
        <v>1</v>
      </c>
      <c r="S112" s="188" t="s">
        <v>556</v>
      </c>
      <c r="T112" s="202" t="str">
        <f t="shared" si="30"/>
        <v>Preventivo</v>
      </c>
      <c r="U112" s="191" t="s">
        <v>13</v>
      </c>
      <c r="V112" s="192">
        <f>+IF(U112='[8]Tabla Valoración controles'!$D$4,'[8]Tabla Valoración controles'!$F$4,IF('[8]208-PLA-Ft-78 Mapa Gestión'!U112='[8]Tabla Valoración controles'!$D$5,'[8]Tabla Valoración controles'!$F$5,IF(U112=[8]FORMULAS!$A$10,0,'[8]Tabla Valoración controles'!$F$6)))</f>
        <v>0.25</v>
      </c>
      <c r="W112" s="191" t="s">
        <v>8</v>
      </c>
      <c r="X112" s="193">
        <f>+IF(W112='[8]Tabla Valoración controles'!$D$7,'[8]Tabla Valoración controles'!$F$7,IF(U112=[8]FORMULAS!$A$10,0,'[8]Tabla Valoración controles'!$F$8))</f>
        <v>0.15</v>
      </c>
      <c r="Y112" s="191" t="s">
        <v>18</v>
      </c>
      <c r="Z112" s="192">
        <f>+IF(Y112='[8]Tabla Valoración controles'!$D$9,'[8]Tabla Valoración controles'!$F$9,'[8]Tabla Valoración controles'!$F$10)</f>
        <v>0</v>
      </c>
      <c r="AA112" s="191" t="s">
        <v>21</v>
      </c>
      <c r="AB112" s="192">
        <f>+IF(AA112='[8]Tabla Valoración controles'!$D$11,'[8]Tabla Valoración controles'!$F$11,'[8]Tabla Valoración controles'!$F$12)</f>
        <v>0</v>
      </c>
      <c r="AC112" s="191" t="s">
        <v>100</v>
      </c>
      <c r="AD112" s="192">
        <f>+IF(AC112='[8]Tabla Valoración controles'!$D$13,'[8]Tabla Valoración controles'!$F$13,'[8]Tabla Valoración controles'!$F$14)</f>
        <v>0</v>
      </c>
      <c r="AE112" s="155">
        <f t="shared" si="28"/>
        <v>0.4</v>
      </c>
      <c r="AF112" s="155" t="e">
        <f>+IF(T112=[8]FORMULAS!$A$8,'[8]208-PLA-Ft-78 Mapa Gestión'!AE112*'[8]208-PLA-Ft-78 Mapa Gestión'!L112:L117,'[8]208-PLA-Ft-78 Mapa Gestión'!AE112*'[8]208-PLA-Ft-78 Mapa Gestión'!O112:O117)</f>
        <v>#N/A</v>
      </c>
      <c r="AG112" s="155">
        <f>+IF(T112=[8]FORMULAS!$A$8,'[8]208-PLA-Ft-78 Mapa Gestión'!L112:L117-'[8]208-PLA-Ft-78 Mapa Gestión'!AF112,0)</f>
        <v>0</v>
      </c>
      <c r="AH112" s="191" t="s">
        <v>351</v>
      </c>
      <c r="AI112" s="194">
        <f>+IF(AH112=[8]CONTROLES!$C$50,[8]CONTROLES!$D$50,[8]CONTROLES!$D$51)</f>
        <v>15</v>
      </c>
      <c r="AJ112" s="194" t="s">
        <v>357</v>
      </c>
      <c r="AK112" s="194">
        <f>+IF(AJ112=[8]CONTROLES!$C$52,[8]CONTROLES!$D$52,[8]CONTROLES!$D$53)</f>
        <v>15</v>
      </c>
      <c r="AL112" s="194" t="s">
        <v>360</v>
      </c>
      <c r="AM112" s="194">
        <f>+IF(AL112=[8]CONTROLES!$C$54,[8]CONTROLES!$D$54,[8]CONTROLES!$D$55)</f>
        <v>15</v>
      </c>
      <c r="AN112" s="194" t="s">
        <v>363</v>
      </c>
      <c r="AO112" s="194">
        <f>+IF(AN112=[8]CONTROLES!$C$56,[8]CONTROLES!$D$56,IF(AN112=[8]CONTROLES!$C$57,[8]CONTROLES!$D$57,[8]CONTROLES!$D$58))</f>
        <v>15</v>
      </c>
      <c r="AP112" s="194" t="s">
        <v>367</v>
      </c>
      <c r="AQ112" s="194">
        <f>+IF(AP112=[8]CONTROLES!$C$59,[8]CONTROLES!$D$59,[8]CONTROLES!$D$60)</f>
        <v>15</v>
      </c>
      <c r="AR112" s="194" t="s">
        <v>370</v>
      </c>
      <c r="AS112" s="194">
        <f>+IF(AR112=[8]CONTROLES!$C$61,[8]CONTROLES!$D$61,[8]CONTROLES!$D$62)</f>
        <v>15</v>
      </c>
      <c r="AT112" s="194" t="s">
        <v>373</v>
      </c>
      <c r="AU112" s="194">
        <f>+IF(AT112=[8]CONTROLES!$C$63,[8]CONTROLES!$D$63,IF(AT112=[8]CONTROLES!$C$64,[8]CONTROLES!$D$64,[8]CONTROLES!$D$65))</f>
        <v>10</v>
      </c>
      <c r="AV112" s="194">
        <f t="shared" si="46"/>
        <v>100</v>
      </c>
      <c r="AW112" s="194" t="str">
        <f t="shared" si="47"/>
        <v>Fuerte</v>
      </c>
      <c r="AX112" s="302">
        <f>+AG117</f>
        <v>0</v>
      </c>
      <c r="AY112" s="302" t="s">
        <v>98</v>
      </c>
      <c r="AZ112" s="302" t="s">
        <v>74</v>
      </c>
      <c r="BA112" s="302">
        <f>+IF(T112=[4]FORMULAS!B111,'[4]208-PLA-Ft-78 Mapa Gestión'!AG117,'[4]208-PLA-Ft-78 Mapa Gestión'!O112:O117)</f>
        <v>0</v>
      </c>
      <c r="BB112" s="301" t="str">
        <f>CONCATENATE(AZ112,AY112)</f>
        <v>ModeradoMedia</v>
      </c>
      <c r="BC112" s="314" t="str">
        <f>VLOOKUP(BB112,[4]FORMULAS!$K$17:$L$42,2,0)</f>
        <v>Moderado</v>
      </c>
      <c r="BD112" s="307" t="s">
        <v>164</v>
      </c>
      <c r="BE112" s="135" t="s">
        <v>557</v>
      </c>
      <c r="BF112" s="135" t="s">
        <v>541</v>
      </c>
      <c r="BG112" s="217" t="s">
        <v>325</v>
      </c>
      <c r="BH112" s="225">
        <v>45293</v>
      </c>
      <c r="BI112" s="225">
        <v>45657</v>
      </c>
      <c r="BJ112" s="135" t="s">
        <v>558</v>
      </c>
      <c r="BK112" s="135" t="s">
        <v>551</v>
      </c>
      <c r="BL112" s="135" t="s">
        <v>236</v>
      </c>
      <c r="BM112" s="307" t="s">
        <v>559</v>
      </c>
      <c r="BN112" s="129"/>
      <c r="BO112" s="135"/>
      <c r="BP112" s="135"/>
      <c r="BQ112" s="135"/>
      <c r="BR112" s="135"/>
      <c r="BS112" s="135"/>
      <c r="BT112" s="135"/>
      <c r="BU112" s="135"/>
      <c r="BV112" s="135"/>
      <c r="BW112" s="129"/>
      <c r="BX112" s="135"/>
      <c r="BY112" s="135"/>
      <c r="BZ112" s="135"/>
      <c r="CA112" s="135"/>
      <c r="CB112" s="135"/>
      <c r="CC112" s="135"/>
      <c r="CD112" s="135"/>
      <c r="CE112" s="135"/>
      <c r="CF112" s="129"/>
      <c r="CG112" s="135"/>
      <c r="CH112" s="135"/>
      <c r="CI112" s="135"/>
      <c r="CJ112" s="135"/>
      <c r="CK112" s="135"/>
      <c r="CL112" s="135"/>
      <c r="CM112" s="135"/>
      <c r="CN112" s="135"/>
      <c r="CO112" s="129"/>
      <c r="CP112" s="135"/>
      <c r="CQ112" s="135"/>
      <c r="CR112" s="135"/>
      <c r="CS112" s="135"/>
      <c r="CT112" s="135"/>
      <c r="CU112" s="135"/>
      <c r="CV112" s="135"/>
      <c r="CW112" s="135"/>
      <c r="CX112" s="129"/>
      <c r="CY112" s="135"/>
      <c r="CZ112" s="135"/>
      <c r="DA112" s="135"/>
      <c r="DB112" s="135"/>
      <c r="DC112" s="135"/>
      <c r="DD112" s="135"/>
      <c r="DE112" s="135"/>
      <c r="DF112" s="135"/>
      <c r="DG112" s="129"/>
      <c r="DH112" s="135"/>
      <c r="DI112" s="135"/>
      <c r="DJ112" s="135"/>
      <c r="DK112" s="135"/>
      <c r="DL112" s="135"/>
      <c r="DM112" s="135"/>
      <c r="DN112" s="135"/>
      <c r="DO112" s="135"/>
      <c r="DP112" s="129"/>
      <c r="DQ112" s="135"/>
      <c r="DR112" s="135"/>
      <c r="DS112" s="135"/>
      <c r="DT112" s="135"/>
      <c r="DU112" s="135"/>
      <c r="DV112" s="135"/>
      <c r="DW112" s="135"/>
      <c r="DX112" s="135"/>
      <c r="DY112" s="129"/>
      <c r="DZ112" s="135"/>
      <c r="EA112" s="135"/>
      <c r="EB112" s="135"/>
      <c r="EC112" s="135"/>
      <c r="ED112" s="135"/>
      <c r="EE112" s="135"/>
      <c r="EF112" s="135"/>
      <c r="EG112" s="135"/>
      <c r="EH112" s="129"/>
      <c r="EI112" s="135"/>
      <c r="EJ112" s="135"/>
      <c r="EK112" s="135"/>
      <c r="EL112" s="135"/>
      <c r="EM112" s="135"/>
      <c r="EN112" s="135"/>
      <c r="EO112" s="135"/>
      <c r="EP112" s="135"/>
      <c r="EQ112" s="129"/>
      <c r="ER112" s="135"/>
      <c r="ES112" s="135"/>
      <c r="ET112" s="135"/>
      <c r="EU112" s="135"/>
      <c r="EV112" s="135"/>
      <c r="EW112" s="135"/>
      <c r="EX112" s="135"/>
      <c r="EY112" s="135"/>
      <c r="EZ112" s="129"/>
      <c r="FA112" s="135"/>
      <c r="FB112" s="135"/>
      <c r="FC112" s="135"/>
      <c r="FD112" s="135"/>
      <c r="FE112" s="135"/>
      <c r="FF112" s="135"/>
      <c r="FG112" s="135"/>
      <c r="FH112" s="135"/>
      <c r="FI112" s="129"/>
      <c r="FJ112" s="135"/>
      <c r="FK112" s="135"/>
      <c r="FL112" s="135"/>
      <c r="FM112" s="135"/>
      <c r="FN112" s="135"/>
      <c r="FO112" s="135"/>
      <c r="FP112" s="135"/>
      <c r="FQ112" s="135"/>
      <c r="FR112" s="135"/>
      <c r="FS112" s="129"/>
      <c r="FT112" s="132"/>
      <c r="FU112" s="132"/>
      <c r="FV112" s="132"/>
      <c r="FW112" s="133"/>
      <c r="FX112" s="132"/>
      <c r="FY112" s="135"/>
      <c r="FZ112" s="135"/>
      <c r="GA112" s="132"/>
      <c r="GB112" s="132"/>
      <c r="GC112" s="132"/>
      <c r="GD112" s="132"/>
      <c r="GE112" s="132"/>
      <c r="GF112" s="129"/>
      <c r="GG112" s="132"/>
      <c r="GH112" s="132"/>
      <c r="GI112" s="132"/>
      <c r="GJ112" s="133"/>
      <c r="GK112" s="132"/>
      <c r="GL112" s="135"/>
      <c r="GM112" s="135"/>
      <c r="GN112" s="132"/>
      <c r="GO112" s="132"/>
      <c r="GP112" s="132"/>
      <c r="GQ112" s="132"/>
      <c r="GR112" s="132"/>
      <c r="GS112" s="129"/>
      <c r="GT112" s="132"/>
      <c r="GU112" s="132"/>
      <c r="GV112" s="132"/>
      <c r="GW112" s="133"/>
      <c r="GX112" s="132"/>
      <c r="GY112" s="135"/>
      <c r="GZ112" s="135"/>
      <c r="HA112" s="132"/>
      <c r="HB112" s="132"/>
      <c r="HC112" s="132"/>
      <c r="HD112" s="132"/>
    </row>
    <row r="113" spans="1:212" ht="17.25" customHeight="1" x14ac:dyDescent="0.2">
      <c r="A113" s="336"/>
      <c r="B113" s="396"/>
      <c r="C113" s="400"/>
      <c r="D113" s="400"/>
      <c r="E113" s="396"/>
      <c r="F113" s="410"/>
      <c r="G113" s="321"/>
      <c r="H113" s="410"/>
      <c r="I113" s="396"/>
      <c r="J113" s="398"/>
      <c r="K113" s="324"/>
      <c r="L113" s="399"/>
      <c r="M113" s="328"/>
      <c r="N113" s="329"/>
      <c r="O113" s="329"/>
      <c r="P113" s="392"/>
      <c r="Q113" s="393"/>
      <c r="R113" s="183"/>
      <c r="S113" s="196"/>
      <c r="T113" s="202" t="str">
        <f t="shared" si="30"/>
        <v>Tipo Control</v>
      </c>
      <c r="U113" s="191" t="s">
        <v>158</v>
      </c>
      <c r="V113" s="192">
        <f>+IF(U113='[8]Tabla Valoración controles'!$D$4,'[8]Tabla Valoración controles'!$F$4,IF('[8]208-PLA-Ft-78 Mapa Gestión'!U113='[8]Tabla Valoración controles'!$D$5,'[8]Tabla Valoración controles'!$F$5,IF(U113=[8]FORMULAS!$A$10,0,'[8]Tabla Valoración controles'!$F$6)))</f>
        <v>0</v>
      </c>
      <c r="W113" s="191"/>
      <c r="X113" s="193">
        <f>+IF(W113='[8]Tabla Valoración controles'!$D$7,'[8]Tabla Valoración controles'!$F$7,IF(U113=[8]FORMULAS!$A$10,0,'[8]Tabla Valoración controles'!$F$8))</f>
        <v>0</v>
      </c>
      <c r="Y113" s="191"/>
      <c r="Z113" s="192">
        <f>+IF(Y113='[8]Tabla Valoración controles'!$D$9,'[8]Tabla Valoración controles'!$F$9,IF(U113=[8]FORMULAS!$A$10,0,'[8]Tabla Valoración controles'!$F$10))</f>
        <v>0</v>
      </c>
      <c r="AA113" s="191"/>
      <c r="AB113" s="192">
        <f>+IF(AA113='[8]Tabla Valoración controles'!$D$9,'[8]Tabla Valoración controles'!$F$9,IF(W113=[8]FORMULAS!$A$10,0,'[8]Tabla Valoración controles'!$F$10))</f>
        <v>0</v>
      </c>
      <c r="AC113" s="191"/>
      <c r="AD113" s="192">
        <f>+IF(AC113='[8]Tabla Valoración controles'!$D$13,'[8]Tabla Valoración controles'!$F$13,'[8]Tabla Valoración controles'!$F$14)</f>
        <v>0</v>
      </c>
      <c r="AE113" s="155">
        <f t="shared" si="28"/>
        <v>0</v>
      </c>
      <c r="AF113" s="155">
        <f>+AE113*AG112</f>
        <v>0</v>
      </c>
      <c r="AG113" s="155">
        <f>+AG112-AF113</f>
        <v>0</v>
      </c>
      <c r="AH113" s="191"/>
      <c r="AI113" s="194">
        <f>+IF(AH113=[8]CONTROLES!$C$50,[8]CONTROLES!$D$50,[8]CONTROLES!$D$51)</f>
        <v>0</v>
      </c>
      <c r="AJ113" s="194"/>
      <c r="AK113" s="194">
        <f>+IF(AJ113=[8]CONTROLES!$C$52,[8]CONTROLES!$D$52,[8]CONTROLES!$D$53)</f>
        <v>0</v>
      </c>
      <c r="AL113" s="194"/>
      <c r="AM113" s="194">
        <f>+IF(AL113=[8]CONTROLES!$C$54,[8]CONTROLES!$D$54,[8]CONTROLES!$D$55)</f>
        <v>0</v>
      </c>
      <c r="AN113" s="194"/>
      <c r="AO113" s="194">
        <f>+IF(AN113=[8]CONTROLES!$C$56,[8]CONTROLES!$D$56,IF(AN113=[8]CONTROLES!$C$57,[8]CONTROLES!$D$57,[8]CONTROLES!$D$58))</f>
        <v>0</v>
      </c>
      <c r="AP113" s="194"/>
      <c r="AQ113" s="194">
        <f>+IF(AP113=[8]CONTROLES!$C$59,[8]CONTROLES!$D$59,[8]CONTROLES!$D$60)</f>
        <v>0</v>
      </c>
      <c r="AR113" s="194"/>
      <c r="AS113" s="194">
        <f>+IF(AR113=[8]CONTROLES!$C$61,[8]CONTROLES!$D$61,[8]CONTROLES!$D$62)</f>
        <v>0</v>
      </c>
      <c r="AT113" s="194"/>
      <c r="AU113" s="194">
        <f>+IF(AT113=[8]CONTROLES!$C$63,[8]CONTROLES!$D$63,IF(AT113=[8]CONTROLES!$C$64,[8]CONTROLES!$D$64,[8]CONTROLES!$D$65))</f>
        <v>0</v>
      </c>
      <c r="AV113" s="194">
        <f t="shared" si="46"/>
        <v>0</v>
      </c>
      <c r="AW113" s="194" t="str">
        <f t="shared" si="47"/>
        <v>Débil</v>
      </c>
      <c r="AX113" s="303"/>
      <c r="AY113" s="303"/>
      <c r="AZ113" s="303"/>
      <c r="BA113" s="303"/>
      <c r="BB113" s="301"/>
      <c r="BC113" s="314"/>
      <c r="BD113" s="307"/>
      <c r="BE113" s="135"/>
      <c r="BF113" s="135"/>
      <c r="BG113" s="217"/>
      <c r="BH113" s="225"/>
      <c r="BI113" s="225"/>
      <c r="BJ113" s="135"/>
      <c r="BK113" s="135"/>
      <c r="BL113" s="135"/>
      <c r="BM113" s="307"/>
      <c r="BN113" s="129"/>
      <c r="BO113" s="135"/>
      <c r="BP113" s="135"/>
      <c r="BQ113" s="135"/>
      <c r="BR113" s="135"/>
      <c r="BS113" s="135"/>
      <c r="BT113" s="135"/>
      <c r="BU113" s="135"/>
      <c r="BV113" s="135"/>
      <c r="BW113" s="129"/>
      <c r="BX113" s="135"/>
      <c r="BY113" s="135"/>
      <c r="BZ113" s="135"/>
      <c r="CA113" s="135"/>
      <c r="CB113" s="135"/>
      <c r="CC113" s="135"/>
      <c r="CD113" s="135"/>
      <c r="CE113" s="135"/>
      <c r="CF113" s="129"/>
      <c r="CG113" s="135"/>
      <c r="CH113" s="135"/>
      <c r="CI113" s="135"/>
      <c r="CJ113" s="135"/>
      <c r="CK113" s="135"/>
      <c r="CL113" s="135"/>
      <c r="CM113" s="135"/>
      <c r="CN113" s="135"/>
      <c r="CO113" s="129"/>
      <c r="CP113" s="135"/>
      <c r="CQ113" s="135"/>
      <c r="CR113" s="135"/>
      <c r="CS113" s="135"/>
      <c r="CT113" s="135"/>
      <c r="CU113" s="135"/>
      <c r="CV113" s="135"/>
      <c r="CW113" s="135"/>
      <c r="CX113" s="129"/>
      <c r="CY113" s="135"/>
      <c r="CZ113" s="135"/>
      <c r="DA113" s="135"/>
      <c r="DB113" s="135"/>
      <c r="DC113" s="135"/>
      <c r="DD113" s="135"/>
      <c r="DE113" s="135"/>
      <c r="DF113" s="135"/>
      <c r="DG113" s="129"/>
      <c r="DH113" s="135"/>
      <c r="DI113" s="135"/>
      <c r="DJ113" s="135"/>
      <c r="DK113" s="135"/>
      <c r="DL113" s="135"/>
      <c r="DM113" s="135"/>
      <c r="DN113" s="135"/>
      <c r="DO113" s="135"/>
      <c r="DP113" s="129"/>
      <c r="DQ113" s="135"/>
      <c r="DR113" s="135"/>
      <c r="DS113" s="135"/>
      <c r="DT113" s="135"/>
      <c r="DU113" s="135"/>
      <c r="DV113" s="135"/>
      <c r="DW113" s="135"/>
      <c r="DX113" s="135"/>
      <c r="DY113" s="129"/>
      <c r="DZ113" s="135"/>
      <c r="EA113" s="135"/>
      <c r="EB113" s="135"/>
      <c r="EC113" s="135"/>
      <c r="ED113" s="135"/>
      <c r="EE113" s="135"/>
      <c r="EF113" s="135"/>
      <c r="EG113" s="135"/>
      <c r="EH113" s="129"/>
      <c r="EI113" s="135"/>
      <c r="EJ113" s="135"/>
      <c r="EK113" s="135"/>
      <c r="EL113" s="135"/>
      <c r="EM113" s="135"/>
      <c r="EN113" s="135"/>
      <c r="EO113" s="135"/>
      <c r="EP113" s="135"/>
      <c r="EQ113" s="129"/>
      <c r="ER113" s="135"/>
      <c r="ES113" s="135"/>
      <c r="ET113" s="135"/>
      <c r="EU113" s="135"/>
      <c r="EV113" s="135"/>
      <c r="EW113" s="135"/>
      <c r="EX113" s="135"/>
      <c r="EY113" s="135"/>
      <c r="EZ113" s="129"/>
      <c r="FA113" s="135"/>
      <c r="FB113" s="135"/>
      <c r="FC113" s="135"/>
      <c r="FD113" s="135"/>
      <c r="FE113" s="135"/>
      <c r="FF113" s="135"/>
      <c r="FG113" s="135"/>
      <c r="FH113" s="135"/>
      <c r="FI113" s="129"/>
      <c r="FJ113" s="135"/>
      <c r="FK113" s="135"/>
      <c r="FL113" s="135"/>
      <c r="FM113" s="135"/>
      <c r="FN113" s="135"/>
      <c r="FO113" s="135"/>
      <c r="FP113" s="135"/>
      <c r="FQ113" s="135"/>
      <c r="FR113" s="135"/>
      <c r="FS113" s="129"/>
      <c r="FT113" s="132"/>
      <c r="FU113" s="132"/>
      <c r="FV113" s="132"/>
      <c r="FW113" s="133"/>
      <c r="FX113" s="132"/>
      <c r="FY113" s="135"/>
      <c r="FZ113" s="135"/>
      <c r="GA113" s="132"/>
      <c r="GB113" s="132"/>
      <c r="GC113" s="132"/>
      <c r="GD113" s="132"/>
      <c r="GE113" s="132"/>
      <c r="GF113" s="129"/>
      <c r="GG113" s="132"/>
      <c r="GH113" s="132"/>
      <c r="GI113" s="132"/>
      <c r="GJ113" s="133"/>
      <c r="GK113" s="132"/>
      <c r="GL113" s="135"/>
      <c r="GM113" s="135"/>
      <c r="GN113" s="132"/>
      <c r="GO113" s="132"/>
      <c r="GP113" s="132"/>
      <c r="GQ113" s="132"/>
      <c r="GR113" s="132"/>
      <c r="GS113" s="129"/>
      <c r="GT113" s="132"/>
      <c r="GU113" s="132"/>
      <c r="GV113" s="132"/>
      <c r="GW113" s="133"/>
      <c r="GX113" s="132"/>
      <c r="GY113" s="135"/>
      <c r="GZ113" s="135"/>
      <c r="HA113" s="132"/>
      <c r="HB113" s="132"/>
      <c r="HC113" s="132"/>
      <c r="HD113" s="132"/>
    </row>
    <row r="114" spans="1:212" ht="17.25" customHeight="1" x14ac:dyDescent="0.2">
      <c r="A114" s="336"/>
      <c r="B114" s="396"/>
      <c r="C114" s="400"/>
      <c r="D114" s="400"/>
      <c r="E114" s="396"/>
      <c r="F114" s="410"/>
      <c r="G114" s="321"/>
      <c r="H114" s="410"/>
      <c r="I114" s="396"/>
      <c r="J114" s="398"/>
      <c r="K114" s="324"/>
      <c r="L114" s="399"/>
      <c r="M114" s="328"/>
      <c r="N114" s="329"/>
      <c r="O114" s="329"/>
      <c r="P114" s="392"/>
      <c r="Q114" s="393"/>
      <c r="R114" s="183"/>
      <c r="S114" s="196"/>
      <c r="T114" s="202" t="str">
        <f t="shared" si="30"/>
        <v>Tipo Control</v>
      </c>
      <c r="U114" s="191" t="s">
        <v>158</v>
      </c>
      <c r="V114" s="192">
        <f>+IF(U114='[8]Tabla Valoración controles'!$D$4,'[8]Tabla Valoración controles'!$F$4,IF('[8]208-PLA-Ft-78 Mapa Gestión'!U114='[8]Tabla Valoración controles'!$D$5,'[8]Tabla Valoración controles'!$F$5,IF(U114=[8]FORMULAS!$A$10,0,'[8]Tabla Valoración controles'!$F$6)))</f>
        <v>0</v>
      </c>
      <c r="W114" s="191"/>
      <c r="X114" s="193">
        <f>+IF(W114='[8]Tabla Valoración controles'!$D$7,'[8]Tabla Valoración controles'!$F$7,IF(U114=[8]FORMULAS!$A$10,0,'[8]Tabla Valoración controles'!$F$8))</f>
        <v>0</v>
      </c>
      <c r="Y114" s="191"/>
      <c r="Z114" s="192">
        <f>+IF(Y114='[8]Tabla Valoración controles'!$D$9,'[8]Tabla Valoración controles'!$F$9,IF(U114=[8]FORMULAS!$A$10,0,'[8]Tabla Valoración controles'!$F$10))</f>
        <v>0</v>
      </c>
      <c r="AA114" s="191"/>
      <c r="AB114" s="192">
        <f>+IF(AA114='[8]Tabla Valoración controles'!$D$9,'[8]Tabla Valoración controles'!$F$9,IF(W114=[8]FORMULAS!$A$10,0,'[8]Tabla Valoración controles'!$F$10))</f>
        <v>0</v>
      </c>
      <c r="AC114" s="191"/>
      <c r="AD114" s="192">
        <f>+IF(AC114='[8]Tabla Valoración controles'!$D$13,'[8]Tabla Valoración controles'!$F$13,'[8]Tabla Valoración controles'!$F$14)</f>
        <v>0</v>
      </c>
      <c r="AE114" s="155">
        <f t="shared" si="28"/>
        <v>0</v>
      </c>
      <c r="AF114" s="155">
        <f>+AF113*AE114</f>
        <v>0</v>
      </c>
      <c r="AG114" s="155">
        <f t="shared" ref="AG114:AG117" si="54">+AG113-AF114</f>
        <v>0</v>
      </c>
      <c r="AH114" s="191"/>
      <c r="AI114" s="194">
        <f>+IF(AH114=[8]CONTROLES!$C$50,[8]CONTROLES!$D$50,[8]CONTROLES!$D$51)</f>
        <v>0</v>
      </c>
      <c r="AJ114" s="194"/>
      <c r="AK114" s="194">
        <f>+IF(AJ114=[8]CONTROLES!$C$52,[8]CONTROLES!$D$52,[8]CONTROLES!$D$53)</f>
        <v>0</v>
      </c>
      <c r="AL114" s="194"/>
      <c r="AM114" s="194">
        <f>+IF(AL114=[8]CONTROLES!$C$54,[8]CONTROLES!$D$54,[8]CONTROLES!$D$55)</f>
        <v>0</v>
      </c>
      <c r="AN114" s="194"/>
      <c r="AO114" s="194">
        <f>+IF(AN114=[8]CONTROLES!$C$56,[8]CONTROLES!$D$56,IF(AN114=[8]CONTROLES!$C$57,[8]CONTROLES!$D$57,[8]CONTROLES!$D$58))</f>
        <v>0</v>
      </c>
      <c r="AP114" s="194"/>
      <c r="AQ114" s="194">
        <f>+IF(AP114=[8]CONTROLES!$C$59,[8]CONTROLES!$D$59,[8]CONTROLES!$D$60)</f>
        <v>0</v>
      </c>
      <c r="AR114" s="194"/>
      <c r="AS114" s="194">
        <f>+IF(AR114=[8]CONTROLES!$C$61,[8]CONTROLES!$D$61,[8]CONTROLES!$D$62)</f>
        <v>0</v>
      </c>
      <c r="AT114" s="194"/>
      <c r="AU114" s="194">
        <f>+IF(AT114=[8]CONTROLES!$C$63,[8]CONTROLES!$D$63,IF(AT114=[8]CONTROLES!$C$64,[8]CONTROLES!$D$64,[8]CONTROLES!$D$65))</f>
        <v>0</v>
      </c>
      <c r="AV114" s="194">
        <f t="shared" si="46"/>
        <v>0</v>
      </c>
      <c r="AW114" s="194" t="str">
        <f t="shared" si="47"/>
        <v>Débil</v>
      </c>
      <c r="AX114" s="303"/>
      <c r="AY114" s="303"/>
      <c r="AZ114" s="303"/>
      <c r="BA114" s="303"/>
      <c r="BB114" s="301"/>
      <c r="BC114" s="314"/>
      <c r="BD114" s="307"/>
      <c r="BE114" s="135"/>
      <c r="BF114" s="135"/>
      <c r="BG114" s="217"/>
      <c r="BH114" s="225"/>
      <c r="BI114" s="225"/>
      <c r="BJ114" s="135"/>
      <c r="BK114" s="135"/>
      <c r="BL114" s="135"/>
      <c r="BM114" s="307"/>
      <c r="BN114" s="129"/>
      <c r="BO114" s="135"/>
      <c r="BP114" s="135"/>
      <c r="BQ114" s="135"/>
      <c r="BR114" s="135"/>
      <c r="BS114" s="135"/>
      <c r="BT114" s="135"/>
      <c r="BU114" s="135"/>
      <c r="BV114" s="135"/>
      <c r="BW114" s="129"/>
      <c r="BX114" s="135"/>
      <c r="BY114" s="135"/>
      <c r="BZ114" s="135"/>
      <c r="CA114" s="135"/>
      <c r="CB114" s="135"/>
      <c r="CC114" s="135"/>
      <c r="CD114" s="135"/>
      <c r="CE114" s="135"/>
      <c r="CF114" s="129"/>
      <c r="CG114" s="135"/>
      <c r="CH114" s="135"/>
      <c r="CI114" s="135"/>
      <c r="CJ114" s="135"/>
      <c r="CK114" s="135"/>
      <c r="CL114" s="135"/>
      <c r="CM114" s="135"/>
      <c r="CN114" s="135"/>
      <c r="CO114" s="129"/>
      <c r="CP114" s="135"/>
      <c r="CQ114" s="135"/>
      <c r="CR114" s="135"/>
      <c r="CS114" s="135"/>
      <c r="CT114" s="135"/>
      <c r="CU114" s="135"/>
      <c r="CV114" s="135"/>
      <c r="CW114" s="135"/>
      <c r="CX114" s="129"/>
      <c r="CY114" s="135"/>
      <c r="CZ114" s="135"/>
      <c r="DA114" s="135"/>
      <c r="DB114" s="135"/>
      <c r="DC114" s="135"/>
      <c r="DD114" s="135"/>
      <c r="DE114" s="135"/>
      <c r="DF114" s="135"/>
      <c r="DG114" s="129"/>
      <c r="DH114" s="135"/>
      <c r="DI114" s="135"/>
      <c r="DJ114" s="135"/>
      <c r="DK114" s="135"/>
      <c r="DL114" s="135"/>
      <c r="DM114" s="135"/>
      <c r="DN114" s="135"/>
      <c r="DO114" s="135"/>
      <c r="DP114" s="129"/>
      <c r="DQ114" s="135"/>
      <c r="DR114" s="135"/>
      <c r="DS114" s="135"/>
      <c r="DT114" s="135"/>
      <c r="DU114" s="135"/>
      <c r="DV114" s="135"/>
      <c r="DW114" s="135"/>
      <c r="DX114" s="135"/>
      <c r="DY114" s="129"/>
      <c r="DZ114" s="135"/>
      <c r="EA114" s="135"/>
      <c r="EB114" s="135"/>
      <c r="EC114" s="135"/>
      <c r="ED114" s="135"/>
      <c r="EE114" s="135"/>
      <c r="EF114" s="135"/>
      <c r="EG114" s="135"/>
      <c r="EH114" s="129"/>
      <c r="EI114" s="135"/>
      <c r="EJ114" s="135"/>
      <c r="EK114" s="135"/>
      <c r="EL114" s="135"/>
      <c r="EM114" s="135"/>
      <c r="EN114" s="135"/>
      <c r="EO114" s="135"/>
      <c r="EP114" s="135"/>
      <c r="EQ114" s="129"/>
      <c r="ER114" s="135"/>
      <c r="ES114" s="135"/>
      <c r="ET114" s="135"/>
      <c r="EU114" s="135"/>
      <c r="EV114" s="135"/>
      <c r="EW114" s="135"/>
      <c r="EX114" s="135"/>
      <c r="EY114" s="135"/>
      <c r="EZ114" s="129"/>
      <c r="FA114" s="135"/>
      <c r="FB114" s="135"/>
      <c r="FC114" s="135"/>
      <c r="FD114" s="135"/>
      <c r="FE114" s="135"/>
      <c r="FF114" s="135"/>
      <c r="FG114" s="135"/>
      <c r="FH114" s="135"/>
      <c r="FI114" s="129"/>
      <c r="FJ114" s="135"/>
      <c r="FK114" s="135"/>
      <c r="FL114" s="135"/>
      <c r="FM114" s="135"/>
      <c r="FN114" s="135"/>
      <c r="FO114" s="135"/>
      <c r="FP114" s="135"/>
      <c r="FQ114" s="135"/>
      <c r="FR114" s="135"/>
      <c r="FS114" s="129"/>
      <c r="FT114" s="132"/>
      <c r="FU114" s="132"/>
      <c r="FV114" s="132"/>
      <c r="FW114" s="133"/>
      <c r="FX114" s="132"/>
      <c r="FY114" s="135"/>
      <c r="FZ114" s="135"/>
      <c r="GA114" s="132"/>
      <c r="GB114" s="132"/>
      <c r="GC114" s="132"/>
      <c r="GD114" s="132"/>
      <c r="GE114" s="132"/>
      <c r="GF114" s="129"/>
      <c r="GG114" s="132"/>
      <c r="GH114" s="132"/>
      <c r="GI114" s="132"/>
      <c r="GJ114" s="133"/>
      <c r="GK114" s="132"/>
      <c r="GL114" s="135"/>
      <c r="GM114" s="135"/>
      <c r="GN114" s="132"/>
      <c r="GO114" s="132"/>
      <c r="GP114" s="132"/>
      <c r="GQ114" s="132"/>
      <c r="GR114" s="132"/>
      <c r="GS114" s="129"/>
      <c r="GT114" s="132"/>
      <c r="GU114" s="132"/>
      <c r="GV114" s="132"/>
      <c r="GW114" s="133"/>
      <c r="GX114" s="132"/>
      <c r="GY114" s="135"/>
      <c r="GZ114" s="135"/>
      <c r="HA114" s="132"/>
      <c r="HB114" s="132"/>
      <c r="HC114" s="132"/>
      <c r="HD114" s="132"/>
    </row>
    <row r="115" spans="1:212" ht="17.25" customHeight="1" x14ac:dyDescent="0.2">
      <c r="A115" s="336"/>
      <c r="B115" s="396"/>
      <c r="C115" s="400"/>
      <c r="D115" s="400"/>
      <c r="E115" s="396"/>
      <c r="F115" s="410"/>
      <c r="G115" s="321"/>
      <c r="H115" s="410"/>
      <c r="I115" s="396"/>
      <c r="J115" s="398"/>
      <c r="K115" s="324"/>
      <c r="L115" s="399"/>
      <c r="M115" s="328"/>
      <c r="N115" s="329"/>
      <c r="O115" s="329"/>
      <c r="P115" s="392"/>
      <c r="Q115" s="393"/>
      <c r="R115" s="183"/>
      <c r="S115" s="196"/>
      <c r="T115" s="202" t="str">
        <f t="shared" si="30"/>
        <v>Tipo Control</v>
      </c>
      <c r="U115" s="191" t="s">
        <v>158</v>
      </c>
      <c r="V115" s="192">
        <f>+IF(U115='[8]Tabla Valoración controles'!$D$4,'[8]Tabla Valoración controles'!$F$4,IF('[8]208-PLA-Ft-78 Mapa Gestión'!U115='[8]Tabla Valoración controles'!$D$5,'[8]Tabla Valoración controles'!$F$5,IF(U115=[8]FORMULAS!$A$10,0,'[8]Tabla Valoración controles'!$F$6)))</f>
        <v>0</v>
      </c>
      <c r="W115" s="191"/>
      <c r="X115" s="193">
        <f>+IF(W115='[8]Tabla Valoración controles'!$D$7,'[8]Tabla Valoración controles'!$F$7,IF(U115=[8]FORMULAS!$A$10,0,'[8]Tabla Valoración controles'!$F$8))</f>
        <v>0</v>
      </c>
      <c r="Y115" s="191"/>
      <c r="Z115" s="192">
        <f>+IF(Y115='[8]Tabla Valoración controles'!$D$9,'[8]Tabla Valoración controles'!$F$9,IF(U115=[8]FORMULAS!$A$10,0,'[8]Tabla Valoración controles'!$F$10))</f>
        <v>0</v>
      </c>
      <c r="AA115" s="191"/>
      <c r="AB115" s="192">
        <f>+IF(AA115='[8]Tabla Valoración controles'!$D$9,'[8]Tabla Valoración controles'!$F$9,IF(W115=[8]FORMULAS!$A$10,0,'[8]Tabla Valoración controles'!$F$10))</f>
        <v>0</v>
      </c>
      <c r="AC115" s="191"/>
      <c r="AD115" s="192">
        <f>+IF(AC115='[8]Tabla Valoración controles'!$D$13,'[8]Tabla Valoración controles'!$F$13,'[8]Tabla Valoración controles'!$F$14)</f>
        <v>0</v>
      </c>
      <c r="AE115" s="155">
        <f t="shared" si="28"/>
        <v>0</v>
      </c>
      <c r="AF115" s="155">
        <f>+AF114*AE115</f>
        <v>0</v>
      </c>
      <c r="AG115" s="155">
        <f t="shared" si="54"/>
        <v>0</v>
      </c>
      <c r="AH115" s="191"/>
      <c r="AI115" s="194">
        <f>+IF(AH115=[8]CONTROLES!$C$50,[8]CONTROLES!$D$50,[8]CONTROLES!$D$51)</f>
        <v>0</v>
      </c>
      <c r="AJ115" s="194"/>
      <c r="AK115" s="194">
        <f>+IF(AJ115=[8]CONTROLES!$C$52,[8]CONTROLES!$D$52,[8]CONTROLES!$D$53)</f>
        <v>0</v>
      </c>
      <c r="AL115" s="194"/>
      <c r="AM115" s="194">
        <f>+IF(AL115=[8]CONTROLES!$C$54,[8]CONTROLES!$D$54,[8]CONTROLES!$D$55)</f>
        <v>0</v>
      </c>
      <c r="AN115" s="194"/>
      <c r="AO115" s="194">
        <f>+IF(AN115=[8]CONTROLES!$C$56,[8]CONTROLES!$D$56,IF(AN115=[8]CONTROLES!$C$57,[8]CONTROLES!$D$57,[8]CONTROLES!$D$58))</f>
        <v>0</v>
      </c>
      <c r="AP115" s="194"/>
      <c r="AQ115" s="194">
        <f>+IF(AP115=[8]CONTROLES!$C$59,[8]CONTROLES!$D$59,[8]CONTROLES!$D$60)</f>
        <v>0</v>
      </c>
      <c r="AR115" s="194"/>
      <c r="AS115" s="194">
        <f>+IF(AR115=[8]CONTROLES!$C$61,[8]CONTROLES!$D$61,[8]CONTROLES!$D$62)</f>
        <v>0</v>
      </c>
      <c r="AT115" s="194"/>
      <c r="AU115" s="194">
        <f>+IF(AT115=[8]CONTROLES!$C$63,[8]CONTROLES!$D$63,IF(AT115=[8]CONTROLES!$C$64,[8]CONTROLES!$D$64,[8]CONTROLES!$D$65))</f>
        <v>0</v>
      </c>
      <c r="AV115" s="194">
        <f t="shared" si="46"/>
        <v>0</v>
      </c>
      <c r="AW115" s="194" t="str">
        <f t="shared" si="47"/>
        <v>Débil</v>
      </c>
      <c r="AX115" s="303"/>
      <c r="AY115" s="303"/>
      <c r="AZ115" s="303"/>
      <c r="BA115" s="303"/>
      <c r="BB115" s="301"/>
      <c r="BC115" s="314"/>
      <c r="BD115" s="307"/>
      <c r="BE115" s="135"/>
      <c r="BF115" s="135"/>
      <c r="BG115" s="217"/>
      <c r="BH115" s="225"/>
      <c r="BI115" s="225"/>
      <c r="BJ115" s="135"/>
      <c r="BK115" s="135"/>
      <c r="BL115" s="135"/>
      <c r="BM115" s="307"/>
      <c r="BN115" s="129"/>
      <c r="BO115" s="135"/>
      <c r="BP115" s="135"/>
      <c r="BQ115" s="135"/>
      <c r="BR115" s="135"/>
      <c r="BS115" s="135"/>
      <c r="BT115" s="135"/>
      <c r="BU115" s="135"/>
      <c r="BV115" s="135"/>
      <c r="BW115" s="129"/>
      <c r="BX115" s="135"/>
      <c r="BY115" s="135"/>
      <c r="BZ115" s="135"/>
      <c r="CA115" s="135"/>
      <c r="CB115" s="135"/>
      <c r="CC115" s="135"/>
      <c r="CD115" s="135"/>
      <c r="CE115" s="135"/>
      <c r="CF115" s="129"/>
      <c r="CG115" s="135"/>
      <c r="CH115" s="135"/>
      <c r="CI115" s="135"/>
      <c r="CJ115" s="135"/>
      <c r="CK115" s="135"/>
      <c r="CL115" s="135"/>
      <c r="CM115" s="135"/>
      <c r="CN115" s="135"/>
      <c r="CO115" s="129"/>
      <c r="CP115" s="135"/>
      <c r="CQ115" s="135"/>
      <c r="CR115" s="135"/>
      <c r="CS115" s="135"/>
      <c r="CT115" s="135"/>
      <c r="CU115" s="135"/>
      <c r="CV115" s="135"/>
      <c r="CW115" s="135"/>
      <c r="CX115" s="129"/>
      <c r="CY115" s="135"/>
      <c r="CZ115" s="135"/>
      <c r="DA115" s="135"/>
      <c r="DB115" s="135"/>
      <c r="DC115" s="135"/>
      <c r="DD115" s="135"/>
      <c r="DE115" s="135"/>
      <c r="DF115" s="135"/>
      <c r="DG115" s="129"/>
      <c r="DH115" s="135"/>
      <c r="DI115" s="135"/>
      <c r="DJ115" s="135"/>
      <c r="DK115" s="135"/>
      <c r="DL115" s="135"/>
      <c r="DM115" s="135"/>
      <c r="DN115" s="135"/>
      <c r="DO115" s="135"/>
      <c r="DP115" s="129"/>
      <c r="DQ115" s="135"/>
      <c r="DR115" s="135"/>
      <c r="DS115" s="135"/>
      <c r="DT115" s="135"/>
      <c r="DU115" s="135"/>
      <c r="DV115" s="135"/>
      <c r="DW115" s="135"/>
      <c r="DX115" s="135"/>
      <c r="DY115" s="129"/>
      <c r="DZ115" s="135"/>
      <c r="EA115" s="135"/>
      <c r="EB115" s="135"/>
      <c r="EC115" s="135"/>
      <c r="ED115" s="135"/>
      <c r="EE115" s="135"/>
      <c r="EF115" s="135"/>
      <c r="EG115" s="135"/>
      <c r="EH115" s="129"/>
      <c r="EI115" s="135"/>
      <c r="EJ115" s="135"/>
      <c r="EK115" s="135"/>
      <c r="EL115" s="135"/>
      <c r="EM115" s="135"/>
      <c r="EN115" s="135"/>
      <c r="EO115" s="135"/>
      <c r="EP115" s="135"/>
      <c r="EQ115" s="129"/>
      <c r="ER115" s="135"/>
      <c r="ES115" s="135"/>
      <c r="ET115" s="135"/>
      <c r="EU115" s="135"/>
      <c r="EV115" s="135"/>
      <c r="EW115" s="135"/>
      <c r="EX115" s="135"/>
      <c r="EY115" s="135"/>
      <c r="EZ115" s="129"/>
      <c r="FA115" s="135"/>
      <c r="FB115" s="135"/>
      <c r="FC115" s="135"/>
      <c r="FD115" s="135"/>
      <c r="FE115" s="135"/>
      <c r="FF115" s="135"/>
      <c r="FG115" s="135"/>
      <c r="FH115" s="135"/>
      <c r="FI115" s="129"/>
      <c r="FJ115" s="135"/>
      <c r="FK115" s="135"/>
      <c r="FL115" s="135"/>
      <c r="FM115" s="135"/>
      <c r="FN115" s="135"/>
      <c r="FO115" s="135"/>
      <c r="FP115" s="135"/>
      <c r="FQ115" s="135"/>
      <c r="FR115" s="135"/>
      <c r="FS115" s="129"/>
      <c r="FT115" s="132"/>
      <c r="FU115" s="132"/>
      <c r="FV115" s="132"/>
      <c r="FW115" s="133"/>
      <c r="FX115" s="132"/>
      <c r="FY115" s="135"/>
      <c r="FZ115" s="135"/>
      <c r="GA115" s="132"/>
      <c r="GB115" s="132"/>
      <c r="GC115" s="132"/>
      <c r="GD115" s="132"/>
      <c r="GE115" s="132"/>
      <c r="GF115" s="129"/>
      <c r="GG115" s="132"/>
      <c r="GH115" s="132"/>
      <c r="GI115" s="132"/>
      <c r="GJ115" s="133"/>
      <c r="GK115" s="132"/>
      <c r="GL115" s="135"/>
      <c r="GM115" s="135"/>
      <c r="GN115" s="132"/>
      <c r="GO115" s="132"/>
      <c r="GP115" s="132"/>
      <c r="GQ115" s="132"/>
      <c r="GR115" s="132"/>
      <c r="GS115" s="129"/>
      <c r="GT115" s="132"/>
      <c r="GU115" s="132"/>
      <c r="GV115" s="132"/>
      <c r="GW115" s="133"/>
      <c r="GX115" s="132"/>
      <c r="GY115" s="135"/>
      <c r="GZ115" s="135"/>
      <c r="HA115" s="132"/>
      <c r="HB115" s="132"/>
      <c r="HC115" s="132"/>
      <c r="HD115" s="132"/>
    </row>
    <row r="116" spans="1:212" ht="17.25" customHeight="1" x14ac:dyDescent="0.2">
      <c r="A116" s="336"/>
      <c r="B116" s="396"/>
      <c r="C116" s="400"/>
      <c r="D116" s="400"/>
      <c r="E116" s="396"/>
      <c r="F116" s="410"/>
      <c r="G116" s="321"/>
      <c r="H116" s="410"/>
      <c r="I116" s="396"/>
      <c r="J116" s="398"/>
      <c r="K116" s="324"/>
      <c r="L116" s="399"/>
      <c r="M116" s="328"/>
      <c r="N116" s="329"/>
      <c r="O116" s="329"/>
      <c r="P116" s="392"/>
      <c r="Q116" s="393"/>
      <c r="R116" s="183"/>
      <c r="S116" s="196"/>
      <c r="T116" s="202" t="str">
        <f t="shared" si="30"/>
        <v>Tipo Control</v>
      </c>
      <c r="U116" s="191" t="s">
        <v>158</v>
      </c>
      <c r="V116" s="192">
        <f>+IF(U116='[8]Tabla Valoración controles'!$D$4,'[8]Tabla Valoración controles'!$F$4,IF('[8]208-PLA-Ft-78 Mapa Gestión'!U116='[8]Tabla Valoración controles'!$D$5,'[8]Tabla Valoración controles'!$F$5,IF(U116=[8]FORMULAS!$A$10,0,'[8]Tabla Valoración controles'!$F$6)))</f>
        <v>0</v>
      </c>
      <c r="W116" s="191"/>
      <c r="X116" s="193">
        <f>+IF(W116='[8]Tabla Valoración controles'!$D$7,'[8]Tabla Valoración controles'!$F$7,IF(U116=[8]FORMULAS!$A$10,0,'[8]Tabla Valoración controles'!$F$8))</f>
        <v>0</v>
      </c>
      <c r="Y116" s="191"/>
      <c r="Z116" s="192">
        <f>+IF(Y116='[8]Tabla Valoración controles'!$D$9,'[8]Tabla Valoración controles'!$F$9,IF(U116=[8]FORMULAS!$A$10,0,'[8]Tabla Valoración controles'!$F$10))</f>
        <v>0</v>
      </c>
      <c r="AA116" s="191"/>
      <c r="AB116" s="192">
        <f>+IF(AA116='[8]Tabla Valoración controles'!$D$9,'[8]Tabla Valoración controles'!$F$9,IF(W116=[8]FORMULAS!$A$10,0,'[8]Tabla Valoración controles'!$F$10))</f>
        <v>0</v>
      </c>
      <c r="AC116" s="191"/>
      <c r="AD116" s="192">
        <f>+IF(AC116='[8]Tabla Valoración controles'!$D$13,'[8]Tabla Valoración controles'!$F$13,'[8]Tabla Valoración controles'!$F$14)</f>
        <v>0</v>
      </c>
      <c r="AE116" s="155">
        <f t="shared" si="28"/>
        <v>0</v>
      </c>
      <c r="AF116" s="155">
        <f t="shared" ref="AF116:AF117" si="55">+AF115*AE116</f>
        <v>0</v>
      </c>
      <c r="AG116" s="155">
        <f t="shared" si="54"/>
        <v>0</v>
      </c>
      <c r="AH116" s="191"/>
      <c r="AI116" s="194">
        <f>+IF(AH116=[8]CONTROLES!$C$50,[8]CONTROLES!$D$50,[8]CONTROLES!$D$51)</f>
        <v>0</v>
      </c>
      <c r="AJ116" s="194"/>
      <c r="AK116" s="194">
        <f>+IF(AJ116=[8]CONTROLES!$C$52,[8]CONTROLES!$D$52,[8]CONTROLES!$D$53)</f>
        <v>0</v>
      </c>
      <c r="AL116" s="194"/>
      <c r="AM116" s="194">
        <f>+IF(AL116=[8]CONTROLES!$C$54,[8]CONTROLES!$D$54,[8]CONTROLES!$D$55)</f>
        <v>0</v>
      </c>
      <c r="AN116" s="194"/>
      <c r="AO116" s="194">
        <f>+IF(AN116=[8]CONTROLES!$C$56,[8]CONTROLES!$D$56,IF(AN116=[8]CONTROLES!$C$57,[8]CONTROLES!$D$57,[8]CONTROLES!$D$58))</f>
        <v>0</v>
      </c>
      <c r="AP116" s="194"/>
      <c r="AQ116" s="194">
        <f>+IF(AP116=[8]CONTROLES!$C$59,[8]CONTROLES!$D$59,[8]CONTROLES!$D$60)</f>
        <v>0</v>
      </c>
      <c r="AR116" s="194"/>
      <c r="AS116" s="194">
        <f>+IF(AR116=[8]CONTROLES!$C$61,[8]CONTROLES!$D$61,[8]CONTROLES!$D$62)</f>
        <v>0</v>
      </c>
      <c r="AT116" s="194"/>
      <c r="AU116" s="194">
        <f>+IF(AT116=[8]CONTROLES!$C$63,[8]CONTROLES!$D$63,IF(AT116=[8]CONTROLES!$C$64,[8]CONTROLES!$D$64,[8]CONTROLES!$D$65))</f>
        <v>0</v>
      </c>
      <c r="AV116" s="194">
        <f t="shared" si="46"/>
        <v>0</v>
      </c>
      <c r="AW116" s="194" t="str">
        <f t="shared" si="47"/>
        <v>Débil</v>
      </c>
      <c r="AX116" s="303"/>
      <c r="AY116" s="303"/>
      <c r="AZ116" s="303"/>
      <c r="BA116" s="303"/>
      <c r="BB116" s="301"/>
      <c r="BC116" s="314"/>
      <c r="BD116" s="307"/>
      <c r="BE116" s="135"/>
      <c r="BF116" s="135"/>
      <c r="BG116" s="217"/>
      <c r="BH116" s="225"/>
      <c r="BI116" s="225"/>
      <c r="BJ116" s="135"/>
      <c r="BK116" s="135"/>
      <c r="BL116" s="135"/>
      <c r="BM116" s="307"/>
      <c r="BN116" s="129"/>
      <c r="BO116" s="135"/>
      <c r="BP116" s="135"/>
      <c r="BQ116" s="135"/>
      <c r="BR116" s="135"/>
      <c r="BS116" s="135"/>
      <c r="BT116" s="135"/>
      <c r="BU116" s="135"/>
      <c r="BV116" s="135"/>
      <c r="BW116" s="129"/>
      <c r="BX116" s="135"/>
      <c r="BY116" s="135"/>
      <c r="BZ116" s="135"/>
      <c r="CA116" s="135"/>
      <c r="CB116" s="135"/>
      <c r="CC116" s="135"/>
      <c r="CD116" s="135"/>
      <c r="CE116" s="135"/>
      <c r="CF116" s="129"/>
      <c r="CG116" s="135"/>
      <c r="CH116" s="135"/>
      <c r="CI116" s="135"/>
      <c r="CJ116" s="135"/>
      <c r="CK116" s="135"/>
      <c r="CL116" s="135"/>
      <c r="CM116" s="135"/>
      <c r="CN116" s="135"/>
      <c r="CO116" s="129"/>
      <c r="CP116" s="135"/>
      <c r="CQ116" s="135"/>
      <c r="CR116" s="135"/>
      <c r="CS116" s="135"/>
      <c r="CT116" s="135"/>
      <c r="CU116" s="135"/>
      <c r="CV116" s="135"/>
      <c r="CW116" s="135"/>
      <c r="CX116" s="129"/>
      <c r="CY116" s="135"/>
      <c r="CZ116" s="135"/>
      <c r="DA116" s="135"/>
      <c r="DB116" s="135"/>
      <c r="DC116" s="135"/>
      <c r="DD116" s="135"/>
      <c r="DE116" s="135"/>
      <c r="DF116" s="135"/>
      <c r="DG116" s="129"/>
      <c r="DH116" s="135"/>
      <c r="DI116" s="135"/>
      <c r="DJ116" s="135"/>
      <c r="DK116" s="135"/>
      <c r="DL116" s="135"/>
      <c r="DM116" s="135"/>
      <c r="DN116" s="135"/>
      <c r="DO116" s="135"/>
      <c r="DP116" s="129"/>
      <c r="DQ116" s="135"/>
      <c r="DR116" s="135"/>
      <c r="DS116" s="135"/>
      <c r="DT116" s="135"/>
      <c r="DU116" s="135"/>
      <c r="DV116" s="135"/>
      <c r="DW116" s="135"/>
      <c r="DX116" s="135"/>
      <c r="DY116" s="129"/>
      <c r="DZ116" s="135"/>
      <c r="EA116" s="135"/>
      <c r="EB116" s="135"/>
      <c r="EC116" s="135"/>
      <c r="ED116" s="135"/>
      <c r="EE116" s="135"/>
      <c r="EF116" s="135"/>
      <c r="EG116" s="135"/>
      <c r="EH116" s="129"/>
      <c r="EI116" s="135"/>
      <c r="EJ116" s="135"/>
      <c r="EK116" s="135"/>
      <c r="EL116" s="135"/>
      <c r="EM116" s="135"/>
      <c r="EN116" s="135"/>
      <c r="EO116" s="135"/>
      <c r="EP116" s="135"/>
      <c r="EQ116" s="129"/>
      <c r="ER116" s="135"/>
      <c r="ES116" s="135"/>
      <c r="ET116" s="135"/>
      <c r="EU116" s="135"/>
      <c r="EV116" s="135"/>
      <c r="EW116" s="135"/>
      <c r="EX116" s="135"/>
      <c r="EY116" s="135"/>
      <c r="EZ116" s="129"/>
      <c r="FA116" s="135"/>
      <c r="FB116" s="135"/>
      <c r="FC116" s="135"/>
      <c r="FD116" s="135"/>
      <c r="FE116" s="135"/>
      <c r="FF116" s="135"/>
      <c r="FG116" s="135"/>
      <c r="FH116" s="135"/>
      <c r="FI116" s="129"/>
      <c r="FJ116" s="135"/>
      <c r="FK116" s="135"/>
      <c r="FL116" s="135"/>
      <c r="FM116" s="135"/>
      <c r="FN116" s="135"/>
      <c r="FO116" s="135"/>
      <c r="FP116" s="135"/>
      <c r="FQ116" s="135"/>
      <c r="FR116" s="135"/>
      <c r="FS116" s="129"/>
      <c r="FT116" s="132"/>
      <c r="FU116" s="132"/>
      <c r="FV116" s="132"/>
      <c r="FW116" s="133"/>
      <c r="FX116" s="132"/>
      <c r="FY116" s="135"/>
      <c r="FZ116" s="135"/>
      <c r="GA116" s="132"/>
      <c r="GB116" s="132"/>
      <c r="GC116" s="132"/>
      <c r="GD116" s="132"/>
      <c r="GE116" s="132"/>
      <c r="GF116" s="129"/>
      <c r="GG116" s="132"/>
      <c r="GH116" s="132"/>
      <c r="GI116" s="132"/>
      <c r="GJ116" s="133"/>
      <c r="GK116" s="132"/>
      <c r="GL116" s="135"/>
      <c r="GM116" s="135"/>
      <c r="GN116" s="132"/>
      <c r="GO116" s="132"/>
      <c r="GP116" s="132"/>
      <c r="GQ116" s="132"/>
      <c r="GR116" s="132"/>
      <c r="GS116" s="129"/>
      <c r="GT116" s="132"/>
      <c r="GU116" s="132"/>
      <c r="GV116" s="132"/>
      <c r="GW116" s="133"/>
      <c r="GX116" s="132"/>
      <c r="GY116" s="135"/>
      <c r="GZ116" s="135"/>
      <c r="HA116" s="132"/>
      <c r="HB116" s="132"/>
      <c r="HC116" s="132"/>
      <c r="HD116" s="132"/>
    </row>
    <row r="117" spans="1:212" ht="17.25" customHeight="1" x14ac:dyDescent="0.2">
      <c r="A117" s="336"/>
      <c r="B117" s="396"/>
      <c r="C117" s="400"/>
      <c r="D117" s="400"/>
      <c r="E117" s="396"/>
      <c r="F117" s="410"/>
      <c r="G117" s="321"/>
      <c r="H117" s="410"/>
      <c r="I117" s="396"/>
      <c r="J117" s="398"/>
      <c r="K117" s="324"/>
      <c r="L117" s="399"/>
      <c r="M117" s="328"/>
      <c r="N117" s="329"/>
      <c r="O117" s="329"/>
      <c r="P117" s="392"/>
      <c r="Q117" s="393"/>
      <c r="R117" s="183"/>
      <c r="S117" s="196"/>
      <c r="T117" s="202" t="str">
        <f t="shared" si="30"/>
        <v>Tipo Control</v>
      </c>
      <c r="U117" s="191" t="s">
        <v>158</v>
      </c>
      <c r="V117" s="192">
        <f>+IF(U117='[8]Tabla Valoración controles'!$D$4,'[8]Tabla Valoración controles'!$F$4,IF('[8]208-PLA-Ft-78 Mapa Gestión'!U117='[8]Tabla Valoración controles'!$D$5,'[8]Tabla Valoración controles'!$F$5,IF(U117=[8]FORMULAS!$A$10,0,'[8]Tabla Valoración controles'!$F$6)))</f>
        <v>0</v>
      </c>
      <c r="W117" s="191"/>
      <c r="X117" s="193">
        <f>+IF(W117='[8]Tabla Valoración controles'!$D$7,'[8]Tabla Valoración controles'!$F$7,IF(U117=[8]FORMULAS!$A$10,0,'[8]Tabla Valoración controles'!$F$8))</f>
        <v>0</v>
      </c>
      <c r="Y117" s="191"/>
      <c r="Z117" s="192">
        <f>+IF(Y117='[8]Tabla Valoración controles'!$D$9,'[8]Tabla Valoración controles'!$F$9,IF(U117=[8]FORMULAS!$A$10,0,'[8]Tabla Valoración controles'!$F$10))</f>
        <v>0</v>
      </c>
      <c r="AA117" s="191"/>
      <c r="AB117" s="192">
        <f>+IF(AA117='[8]Tabla Valoración controles'!$D$9,'[8]Tabla Valoración controles'!$F$9,IF(W117=[8]FORMULAS!$A$10,0,'[8]Tabla Valoración controles'!$F$10))</f>
        <v>0</v>
      </c>
      <c r="AC117" s="191"/>
      <c r="AD117" s="192">
        <f>+IF(AC117='[8]Tabla Valoración controles'!$D$13,'[8]Tabla Valoración controles'!$F$13,'[8]Tabla Valoración controles'!$F$14)</f>
        <v>0</v>
      </c>
      <c r="AE117" s="155">
        <f t="shared" si="28"/>
        <v>0</v>
      </c>
      <c r="AF117" s="155">
        <f t="shared" si="55"/>
        <v>0</v>
      </c>
      <c r="AG117" s="155">
        <f t="shared" si="54"/>
        <v>0</v>
      </c>
      <c r="AH117" s="191"/>
      <c r="AI117" s="194">
        <f>+IF(AH117=[8]CONTROLES!$C$50,[8]CONTROLES!$D$50,[8]CONTROLES!$D$51)</f>
        <v>0</v>
      </c>
      <c r="AJ117" s="194"/>
      <c r="AK117" s="194">
        <f>+IF(AJ117=[8]CONTROLES!$C$52,[8]CONTROLES!$D$52,[8]CONTROLES!$D$53)</f>
        <v>0</v>
      </c>
      <c r="AL117" s="194"/>
      <c r="AM117" s="194">
        <f>+IF(AL117=[8]CONTROLES!$C$54,[8]CONTROLES!$D$54,[8]CONTROLES!$D$55)</f>
        <v>0</v>
      </c>
      <c r="AN117" s="194"/>
      <c r="AO117" s="194">
        <f>+IF(AN117=[8]CONTROLES!$C$56,[8]CONTROLES!$D$56,IF(AN117=[8]CONTROLES!$C$57,[8]CONTROLES!$D$57,[8]CONTROLES!$D$58))</f>
        <v>0</v>
      </c>
      <c r="AP117" s="194"/>
      <c r="AQ117" s="194">
        <f>+IF(AP117=[8]CONTROLES!$C$59,[8]CONTROLES!$D$59,[8]CONTROLES!$D$60)</f>
        <v>0</v>
      </c>
      <c r="AR117" s="194"/>
      <c r="AS117" s="194">
        <f>+IF(AR117=[8]CONTROLES!$C$61,[8]CONTROLES!$D$61,[8]CONTROLES!$D$62)</f>
        <v>0</v>
      </c>
      <c r="AT117" s="194"/>
      <c r="AU117" s="194">
        <f>+IF(AT117=[8]CONTROLES!$C$63,[8]CONTROLES!$D$63,IF(AT117=[8]CONTROLES!$C$64,[8]CONTROLES!$D$64,[8]CONTROLES!$D$65))</f>
        <v>0</v>
      </c>
      <c r="AV117" s="194">
        <f t="shared" si="46"/>
        <v>0</v>
      </c>
      <c r="AW117" s="194" t="str">
        <f t="shared" si="47"/>
        <v>Débil</v>
      </c>
      <c r="AX117" s="303"/>
      <c r="AY117" s="303"/>
      <c r="AZ117" s="303"/>
      <c r="BA117" s="303"/>
      <c r="BB117" s="301"/>
      <c r="BC117" s="314"/>
      <c r="BD117" s="307"/>
      <c r="BE117" s="135"/>
      <c r="BF117" s="135"/>
      <c r="BG117" s="217"/>
      <c r="BH117" s="225"/>
      <c r="BI117" s="225"/>
      <c r="BJ117" s="135"/>
      <c r="BK117" s="135"/>
      <c r="BL117" s="135"/>
      <c r="BM117" s="307"/>
      <c r="BN117" s="129"/>
      <c r="BO117" s="135"/>
      <c r="BP117" s="135"/>
      <c r="BQ117" s="135"/>
      <c r="BR117" s="135"/>
      <c r="BS117" s="135"/>
      <c r="BT117" s="135"/>
      <c r="BU117" s="135"/>
      <c r="BV117" s="135"/>
      <c r="BW117" s="129"/>
      <c r="BX117" s="135"/>
      <c r="BY117" s="135"/>
      <c r="BZ117" s="135"/>
      <c r="CA117" s="135"/>
      <c r="CB117" s="135"/>
      <c r="CC117" s="135"/>
      <c r="CD117" s="135"/>
      <c r="CE117" s="135"/>
      <c r="CF117" s="129"/>
      <c r="CG117" s="135"/>
      <c r="CH117" s="135"/>
      <c r="CI117" s="135"/>
      <c r="CJ117" s="135"/>
      <c r="CK117" s="135"/>
      <c r="CL117" s="135"/>
      <c r="CM117" s="135"/>
      <c r="CN117" s="135"/>
      <c r="CO117" s="129"/>
      <c r="CP117" s="135"/>
      <c r="CQ117" s="135"/>
      <c r="CR117" s="135"/>
      <c r="CS117" s="135"/>
      <c r="CT117" s="135"/>
      <c r="CU117" s="135"/>
      <c r="CV117" s="135"/>
      <c r="CW117" s="135"/>
      <c r="CX117" s="129"/>
      <c r="CY117" s="135"/>
      <c r="CZ117" s="135"/>
      <c r="DA117" s="135"/>
      <c r="DB117" s="135"/>
      <c r="DC117" s="135"/>
      <c r="DD117" s="135"/>
      <c r="DE117" s="135"/>
      <c r="DF117" s="135"/>
      <c r="DG117" s="129"/>
      <c r="DH117" s="135"/>
      <c r="DI117" s="135"/>
      <c r="DJ117" s="135"/>
      <c r="DK117" s="135"/>
      <c r="DL117" s="135"/>
      <c r="DM117" s="135"/>
      <c r="DN117" s="135"/>
      <c r="DO117" s="135"/>
      <c r="DP117" s="129"/>
      <c r="DQ117" s="135"/>
      <c r="DR117" s="135"/>
      <c r="DS117" s="135"/>
      <c r="DT117" s="135"/>
      <c r="DU117" s="135"/>
      <c r="DV117" s="135"/>
      <c r="DW117" s="135"/>
      <c r="DX117" s="135"/>
      <c r="DY117" s="129"/>
      <c r="DZ117" s="135"/>
      <c r="EA117" s="135"/>
      <c r="EB117" s="135"/>
      <c r="EC117" s="135"/>
      <c r="ED117" s="135"/>
      <c r="EE117" s="135"/>
      <c r="EF117" s="135"/>
      <c r="EG117" s="135"/>
      <c r="EH117" s="129"/>
      <c r="EI117" s="135"/>
      <c r="EJ117" s="135"/>
      <c r="EK117" s="135"/>
      <c r="EL117" s="135"/>
      <c r="EM117" s="135"/>
      <c r="EN117" s="135"/>
      <c r="EO117" s="135"/>
      <c r="EP117" s="135"/>
      <c r="EQ117" s="129"/>
      <c r="ER117" s="135"/>
      <c r="ES117" s="135"/>
      <c r="ET117" s="135"/>
      <c r="EU117" s="135"/>
      <c r="EV117" s="135"/>
      <c r="EW117" s="135"/>
      <c r="EX117" s="135"/>
      <c r="EY117" s="135"/>
      <c r="EZ117" s="129"/>
      <c r="FA117" s="135"/>
      <c r="FB117" s="135"/>
      <c r="FC117" s="135"/>
      <c r="FD117" s="135"/>
      <c r="FE117" s="135"/>
      <c r="FF117" s="135"/>
      <c r="FG117" s="135"/>
      <c r="FH117" s="135"/>
      <c r="FI117" s="129"/>
      <c r="FJ117" s="135"/>
      <c r="FK117" s="135"/>
      <c r="FL117" s="135"/>
      <c r="FM117" s="135"/>
      <c r="FN117" s="135"/>
      <c r="FO117" s="135"/>
      <c r="FP117" s="135"/>
      <c r="FQ117" s="135"/>
      <c r="FR117" s="135"/>
      <c r="FS117" s="129"/>
      <c r="FT117" s="132"/>
      <c r="FU117" s="132"/>
      <c r="FV117" s="132"/>
      <c r="FW117" s="133"/>
      <c r="FX117" s="132"/>
      <c r="FY117" s="135"/>
      <c r="FZ117" s="135"/>
      <c r="GA117" s="132"/>
      <c r="GB117" s="132"/>
      <c r="GC117" s="132"/>
      <c r="GD117" s="132"/>
      <c r="GE117" s="132"/>
      <c r="GF117" s="129"/>
      <c r="GG117" s="132"/>
      <c r="GH117" s="132"/>
      <c r="GI117" s="132"/>
      <c r="GJ117" s="133"/>
      <c r="GK117" s="132"/>
      <c r="GL117" s="135"/>
      <c r="GM117" s="135"/>
      <c r="GN117" s="132"/>
      <c r="GO117" s="132"/>
      <c r="GP117" s="132"/>
      <c r="GQ117" s="132"/>
      <c r="GR117" s="132"/>
      <c r="GS117" s="129"/>
      <c r="GT117" s="132"/>
      <c r="GU117" s="132"/>
      <c r="GV117" s="132"/>
      <c r="GW117" s="133"/>
      <c r="GX117" s="132"/>
      <c r="GY117" s="135"/>
      <c r="GZ117" s="135"/>
      <c r="HA117" s="132"/>
      <c r="HB117" s="132"/>
      <c r="HC117" s="132"/>
      <c r="HD117" s="132"/>
    </row>
    <row r="118" spans="1:212" ht="89.25" x14ac:dyDescent="0.2">
      <c r="A118" s="336">
        <v>19</v>
      </c>
      <c r="B118" s="396" t="s">
        <v>183</v>
      </c>
      <c r="C118" s="400" t="str">
        <f>VLOOKUP(B118,[8]FORMULAS!A$30:B$52,2,0)</f>
        <v>Coordinar la adquisición de los bienes y servicios necesarios en la Caja de la Vivienda Popular, según la normatividad contractual legal vigente.</v>
      </c>
      <c r="D118" s="400" t="str">
        <f>VLOOKUP(B118,[8]FORMULAS!A$30:C$52,3,0)</f>
        <v>Director de Gestión Corporativa</v>
      </c>
      <c r="E118" s="396" t="s">
        <v>113</v>
      </c>
      <c r="F118" s="410" t="s">
        <v>560</v>
      </c>
      <c r="G118" s="321" t="s">
        <v>561</v>
      </c>
      <c r="H118" s="410" t="s">
        <v>562</v>
      </c>
      <c r="I118" s="396" t="s">
        <v>152</v>
      </c>
      <c r="J118" s="398">
        <v>700</v>
      </c>
      <c r="K118" s="324" t="str">
        <f>VLOOKUP(L118,'Tabla probabilidad'!$D$3:$E$8,2,0)</f>
        <v>Alta</v>
      </c>
      <c r="L118" s="399">
        <v>0.8</v>
      </c>
      <c r="M118" s="328" t="s">
        <v>91</v>
      </c>
      <c r="N118" s="329" t="str">
        <f>VLOOKUP(M118,'Tabla Impacto'!$D$3:$F$8,3,0)</f>
        <v>Moderado</v>
      </c>
      <c r="O118" s="329">
        <f>VLOOKUP(M118,'Tabla Impacto'!$D$3:$F$8,2,0)</f>
        <v>0.6</v>
      </c>
      <c r="P118" s="392" t="str">
        <f t="shared" ref="P118" si="56">CONCATENATE(N118,K118)</f>
        <v>ModeradoAlta</v>
      </c>
      <c r="Q118" s="393" t="str">
        <f>VLOOKUP(P118,[8]FORMULAS!$K$17:$L$42,2,0)</f>
        <v>Alto</v>
      </c>
      <c r="R118" s="183">
        <v>1</v>
      </c>
      <c r="S118" s="188" t="s">
        <v>563</v>
      </c>
      <c r="T118" s="202" t="str">
        <f t="shared" si="30"/>
        <v>Preventivo</v>
      </c>
      <c r="U118" s="191" t="s">
        <v>13</v>
      </c>
      <c r="V118" s="192">
        <f>+IF(U118='[8]Tabla Valoración controles'!$D$4,'[8]Tabla Valoración controles'!$F$4,IF('[8]208-PLA-Ft-78 Mapa Gestión'!U118='[8]Tabla Valoración controles'!$D$5,'[8]Tabla Valoración controles'!$F$5,IF(U118=[8]FORMULAS!$A$10,0,'[8]Tabla Valoración controles'!$F$6)))</f>
        <v>0.25</v>
      </c>
      <c r="W118" s="191" t="s">
        <v>8</v>
      </c>
      <c r="X118" s="193">
        <f>+IF(W118='[8]Tabla Valoración controles'!$D$7,'[8]Tabla Valoración controles'!$F$7,IF(U118=[8]FORMULAS!$A$10,0,'[8]Tabla Valoración controles'!$F$8))</f>
        <v>0.15</v>
      </c>
      <c r="Y118" s="191" t="s">
        <v>18</v>
      </c>
      <c r="Z118" s="192">
        <f>+IF(Y118='[8]Tabla Valoración controles'!$D$9,'[8]Tabla Valoración controles'!$F$9,'[8]Tabla Valoración controles'!$F$10)</f>
        <v>0</v>
      </c>
      <c r="AA118" s="191" t="s">
        <v>21</v>
      </c>
      <c r="AB118" s="192">
        <f>+IF(AA118='[8]Tabla Valoración controles'!$D$11,'[8]Tabla Valoración controles'!$F$11,'[8]Tabla Valoración controles'!$F$12)</f>
        <v>0</v>
      </c>
      <c r="AC118" s="191" t="s">
        <v>100</v>
      </c>
      <c r="AD118" s="192">
        <f>+IF(AC118='[8]Tabla Valoración controles'!$D$13,'[8]Tabla Valoración controles'!$F$13,'[8]Tabla Valoración controles'!$F$14)</f>
        <v>0</v>
      </c>
      <c r="AE118" s="155">
        <f t="shared" si="28"/>
        <v>0.4</v>
      </c>
      <c r="AF118" s="155" t="e">
        <f>+IF(T118=[8]FORMULAS!$A$8,'[8]208-PLA-Ft-78 Mapa Gestión'!AE118*'[8]208-PLA-Ft-78 Mapa Gestión'!L118:L123,'[8]208-PLA-Ft-78 Mapa Gestión'!AE118*'[8]208-PLA-Ft-78 Mapa Gestión'!O118:O123)</f>
        <v>#N/A</v>
      </c>
      <c r="AG118" s="155">
        <f>+IF(T118=[8]FORMULAS!$A$8,'[8]208-PLA-Ft-78 Mapa Gestión'!L118:L123-'[8]208-PLA-Ft-78 Mapa Gestión'!AF118,0)</f>
        <v>0</v>
      </c>
      <c r="AH118" s="191" t="s">
        <v>351</v>
      </c>
      <c r="AI118" s="194">
        <f>+IF(AH118=[8]CONTROLES!$C$50,[8]CONTROLES!$D$50,[8]CONTROLES!$D$51)</f>
        <v>15</v>
      </c>
      <c r="AJ118" s="194" t="s">
        <v>357</v>
      </c>
      <c r="AK118" s="194">
        <f>+IF(AJ118=[8]CONTROLES!$C$52,[8]CONTROLES!$D$52,[8]CONTROLES!$D$53)</f>
        <v>15</v>
      </c>
      <c r="AL118" s="194" t="s">
        <v>360</v>
      </c>
      <c r="AM118" s="194">
        <f>+IF(AL118=[8]CONTROLES!$C$54,[8]CONTROLES!$D$54,[8]CONTROLES!$D$55)</f>
        <v>15</v>
      </c>
      <c r="AN118" s="194" t="s">
        <v>363</v>
      </c>
      <c r="AO118" s="194">
        <f>+IF(AN118=[8]CONTROLES!$C$56,[8]CONTROLES!$D$56,IF(AN118=[8]CONTROLES!$C$57,[8]CONTROLES!$D$57,[8]CONTROLES!$D$58))</f>
        <v>15</v>
      </c>
      <c r="AP118" s="194" t="s">
        <v>367</v>
      </c>
      <c r="AQ118" s="194">
        <f>+IF(AP118=[8]CONTROLES!$C$59,[8]CONTROLES!$D$59,[8]CONTROLES!$D$60)</f>
        <v>15</v>
      </c>
      <c r="AR118" s="194" t="s">
        <v>370</v>
      </c>
      <c r="AS118" s="194">
        <f>+IF(AR118=[8]CONTROLES!$C$61,[8]CONTROLES!$D$61,[8]CONTROLES!$D$62)</f>
        <v>15</v>
      </c>
      <c r="AT118" s="194" t="s">
        <v>373</v>
      </c>
      <c r="AU118" s="194">
        <f>+IF(AT118=[8]CONTROLES!$C$63,[8]CONTROLES!$D$63,IF(AT118=[8]CONTROLES!$C$64,[8]CONTROLES!$D$64,[8]CONTROLES!$D$65))</f>
        <v>10</v>
      </c>
      <c r="AV118" s="194">
        <f t="shared" si="46"/>
        <v>100</v>
      </c>
      <c r="AW118" s="194" t="str">
        <f t="shared" si="47"/>
        <v>Fuerte</v>
      </c>
      <c r="AX118" s="302">
        <f>+AG123</f>
        <v>0</v>
      </c>
      <c r="AY118" s="302" t="s">
        <v>98</v>
      </c>
      <c r="AZ118" s="302" t="s">
        <v>74</v>
      </c>
      <c r="BA118" s="302" t="e">
        <f>+IF(T118=[8]FORMULAS!B117,'[8]208-PLA-Ft-78 Mapa Gestión'!AG123,'[8]208-PLA-Ft-78 Mapa Gestión'!O118:O123)</f>
        <v>#N/A</v>
      </c>
      <c r="BB118" s="301" t="str">
        <f>CONCATENATE(AZ118,AY118)</f>
        <v>ModeradoMedia</v>
      </c>
      <c r="BC118" s="314" t="str">
        <f>VLOOKUP(BB118,[8]FORMULAS!$K$17:$L$42,2,0)</f>
        <v>Moderado</v>
      </c>
      <c r="BD118" s="307" t="s">
        <v>164</v>
      </c>
      <c r="BE118" s="135" t="s">
        <v>564</v>
      </c>
      <c r="BF118" s="135" t="s">
        <v>541</v>
      </c>
      <c r="BG118" s="217" t="s">
        <v>325</v>
      </c>
      <c r="BH118" s="225">
        <v>45293</v>
      </c>
      <c r="BI118" s="225">
        <v>45657</v>
      </c>
      <c r="BJ118" s="135" t="s">
        <v>565</v>
      </c>
      <c r="BK118" s="135" t="s">
        <v>566</v>
      </c>
      <c r="BL118" s="135" t="s">
        <v>236</v>
      </c>
      <c r="BM118" s="307" t="s">
        <v>567</v>
      </c>
      <c r="BN118" s="139"/>
      <c r="BO118" s="135"/>
      <c r="BP118" s="135"/>
      <c r="BQ118" s="135"/>
      <c r="BR118" s="135"/>
      <c r="BS118" s="135"/>
      <c r="BT118" s="135"/>
      <c r="BU118" s="135"/>
      <c r="BV118" s="135"/>
      <c r="BW118" s="139"/>
      <c r="BX118" s="135"/>
      <c r="BY118" s="135"/>
      <c r="BZ118" s="135"/>
      <c r="CA118" s="135"/>
      <c r="CB118" s="135"/>
      <c r="CC118" s="135"/>
      <c r="CD118" s="135"/>
      <c r="CE118" s="135"/>
      <c r="CF118" s="139"/>
      <c r="CG118" s="135"/>
      <c r="CH118" s="135"/>
      <c r="CI118" s="135"/>
      <c r="CJ118" s="135"/>
      <c r="CK118" s="135"/>
      <c r="CL118" s="135"/>
      <c r="CM118" s="135"/>
      <c r="CN118" s="135"/>
      <c r="CO118" s="139"/>
      <c r="CP118" s="135"/>
      <c r="CQ118" s="135"/>
      <c r="CR118" s="135"/>
      <c r="CS118" s="135"/>
      <c r="CT118" s="135"/>
      <c r="CU118" s="135"/>
      <c r="CV118" s="135"/>
      <c r="CW118" s="135"/>
      <c r="CX118" s="139"/>
      <c r="CY118" s="135"/>
      <c r="CZ118" s="135"/>
      <c r="DA118" s="135"/>
      <c r="DB118" s="135"/>
      <c r="DC118" s="135"/>
      <c r="DD118" s="135"/>
      <c r="DE118" s="135"/>
      <c r="DF118" s="135"/>
      <c r="DG118" s="139"/>
      <c r="DH118" s="135"/>
      <c r="DI118" s="135"/>
      <c r="DJ118" s="135"/>
      <c r="DK118" s="135"/>
      <c r="DL118" s="135"/>
      <c r="DM118" s="135"/>
      <c r="DN118" s="135"/>
      <c r="DO118" s="135"/>
      <c r="DP118" s="139"/>
      <c r="DQ118" s="135"/>
      <c r="DR118" s="135"/>
      <c r="DS118" s="135"/>
      <c r="DT118" s="135"/>
      <c r="DU118" s="135"/>
      <c r="DV118" s="135"/>
      <c r="DW118" s="135"/>
      <c r="DX118" s="135"/>
      <c r="DY118" s="139"/>
      <c r="DZ118" s="135"/>
      <c r="EA118" s="135"/>
      <c r="EB118" s="135"/>
      <c r="EC118" s="135"/>
      <c r="ED118" s="135"/>
      <c r="EE118" s="135"/>
      <c r="EF118" s="135"/>
      <c r="EG118" s="135"/>
      <c r="EH118" s="139"/>
      <c r="EI118" s="135"/>
      <c r="EJ118" s="135"/>
      <c r="EK118" s="135"/>
      <c r="EL118" s="135"/>
      <c r="EM118" s="135"/>
      <c r="EN118" s="135"/>
      <c r="EO118" s="135"/>
      <c r="EP118" s="135"/>
      <c r="EQ118" s="139"/>
      <c r="ER118" s="135"/>
      <c r="ES118" s="135"/>
      <c r="ET118" s="135"/>
      <c r="EU118" s="135"/>
      <c r="EV118" s="135"/>
      <c r="EW118" s="135"/>
      <c r="EX118" s="135"/>
      <c r="EY118" s="135"/>
      <c r="EZ118" s="139"/>
      <c r="FA118" s="135"/>
      <c r="FB118" s="135"/>
      <c r="FC118" s="135"/>
      <c r="FD118" s="135"/>
      <c r="FE118" s="135"/>
      <c r="FF118" s="135"/>
      <c r="FG118" s="135"/>
      <c r="FH118" s="135"/>
      <c r="FI118" s="139"/>
      <c r="FJ118" s="135"/>
      <c r="FK118" s="135"/>
      <c r="FL118" s="135"/>
      <c r="FM118" s="135"/>
      <c r="FN118" s="135"/>
      <c r="FO118" s="135"/>
      <c r="FP118" s="135"/>
      <c r="FQ118" s="135"/>
      <c r="FR118" s="135"/>
      <c r="FS118" s="139"/>
      <c r="FT118" s="132"/>
      <c r="FU118" s="132"/>
      <c r="FV118" s="132"/>
      <c r="FW118" s="133"/>
      <c r="FX118" s="132"/>
      <c r="FY118" s="135"/>
      <c r="FZ118" s="135"/>
      <c r="GA118" s="132"/>
      <c r="GB118" s="132"/>
      <c r="GC118" s="132"/>
      <c r="GD118" s="132"/>
      <c r="GE118" s="132"/>
      <c r="GF118" s="139"/>
      <c r="GG118" s="132"/>
      <c r="GH118" s="132"/>
      <c r="GI118" s="132"/>
      <c r="GJ118" s="133"/>
      <c r="GK118" s="132"/>
      <c r="GL118" s="135"/>
      <c r="GM118" s="135"/>
      <c r="GN118" s="132"/>
      <c r="GO118" s="132"/>
      <c r="GP118" s="132"/>
      <c r="GQ118" s="132"/>
      <c r="GR118" s="132"/>
      <c r="GS118" s="139"/>
      <c r="GT118" s="132"/>
      <c r="GU118" s="132"/>
      <c r="GV118" s="132"/>
      <c r="GW118" s="133"/>
      <c r="GX118" s="132"/>
      <c r="GY118" s="135"/>
      <c r="GZ118" s="135"/>
      <c r="HA118" s="132"/>
      <c r="HB118" s="132"/>
      <c r="HC118" s="132"/>
      <c r="HD118" s="132"/>
    </row>
    <row r="119" spans="1:212" ht="17.25" customHeight="1" x14ac:dyDescent="0.2">
      <c r="A119" s="336"/>
      <c r="B119" s="396"/>
      <c r="C119" s="400"/>
      <c r="D119" s="400"/>
      <c r="E119" s="396"/>
      <c r="F119" s="410"/>
      <c r="G119" s="321"/>
      <c r="H119" s="410"/>
      <c r="I119" s="396"/>
      <c r="J119" s="398"/>
      <c r="K119" s="324"/>
      <c r="L119" s="399"/>
      <c r="M119" s="328"/>
      <c r="N119" s="329"/>
      <c r="O119" s="329"/>
      <c r="P119" s="392"/>
      <c r="Q119" s="393"/>
      <c r="R119" s="183"/>
      <c r="S119" s="194"/>
      <c r="T119" s="202" t="str">
        <f t="shared" si="30"/>
        <v>Tipo Control</v>
      </c>
      <c r="U119" s="191" t="s">
        <v>158</v>
      </c>
      <c r="V119" s="192">
        <f>+IF(U119='[8]Tabla Valoración controles'!$D$4,'[8]Tabla Valoración controles'!$F$4,IF('[8]208-PLA-Ft-78 Mapa Gestión'!U119='[8]Tabla Valoración controles'!$D$5,'[8]Tabla Valoración controles'!$F$5,IF(U119=[8]FORMULAS!$A$10,0,'[8]Tabla Valoración controles'!$F$6)))</f>
        <v>0</v>
      </c>
      <c r="W119" s="191"/>
      <c r="X119" s="193">
        <f>+IF(W119='[8]Tabla Valoración controles'!$D$7,'[8]Tabla Valoración controles'!$F$7,IF(U119=[8]FORMULAS!$A$10,0,'[8]Tabla Valoración controles'!$F$8))</f>
        <v>0</v>
      </c>
      <c r="Y119" s="191"/>
      <c r="Z119" s="192">
        <f>+IF(Y119='[8]Tabla Valoración controles'!$D$9,'[8]Tabla Valoración controles'!$F$9,IF(U119=[8]FORMULAS!$A$10,0,'[8]Tabla Valoración controles'!$F$10))</f>
        <v>0</v>
      </c>
      <c r="AA119" s="191"/>
      <c r="AB119" s="192">
        <f>+IF(AA119='[8]Tabla Valoración controles'!$D$9,'[8]Tabla Valoración controles'!$F$9,IF(W119=[8]FORMULAS!$A$10,0,'[8]Tabla Valoración controles'!$F$10))</f>
        <v>0</v>
      </c>
      <c r="AC119" s="191"/>
      <c r="AD119" s="192">
        <f>+IF(AC119='[8]Tabla Valoración controles'!$D$13,'[8]Tabla Valoración controles'!$F$13,'[8]Tabla Valoración controles'!$F$14)</f>
        <v>0</v>
      </c>
      <c r="AE119" s="155">
        <f t="shared" si="28"/>
        <v>0</v>
      </c>
      <c r="AF119" s="155">
        <f t="shared" ref="AF119" si="57">+AE119*AG118</f>
        <v>0</v>
      </c>
      <c r="AG119" s="155">
        <f t="shared" ref="AG119:AG123" si="58">+AG118-AF119</f>
        <v>0</v>
      </c>
      <c r="AH119" s="191"/>
      <c r="AI119" s="194">
        <f>+IF(AH119=[8]CONTROLES!$C$50,[8]CONTROLES!$D$50,[8]CONTROLES!$D$51)</f>
        <v>0</v>
      </c>
      <c r="AJ119" s="194"/>
      <c r="AK119" s="194">
        <f>+IF(AJ119=[8]CONTROLES!$C$52,[8]CONTROLES!$D$52,[8]CONTROLES!$D$53)</f>
        <v>0</v>
      </c>
      <c r="AL119" s="194"/>
      <c r="AM119" s="194">
        <f>+IF(AL119=[8]CONTROLES!$C$54,[8]CONTROLES!$D$54,[8]CONTROLES!$D$55)</f>
        <v>0</v>
      </c>
      <c r="AN119" s="194"/>
      <c r="AO119" s="194">
        <f>+IF(AN119=[8]CONTROLES!$C$56,[8]CONTROLES!$D$56,IF(AN119=[8]CONTROLES!$C$57,[8]CONTROLES!$D$57,[8]CONTROLES!$D$58))</f>
        <v>0</v>
      </c>
      <c r="AP119" s="194"/>
      <c r="AQ119" s="194">
        <f>+IF(AP119=[8]CONTROLES!$C$59,[8]CONTROLES!$D$59,[8]CONTROLES!$D$60)</f>
        <v>0</v>
      </c>
      <c r="AR119" s="194"/>
      <c r="AS119" s="194">
        <f>+IF(AR119=[8]CONTROLES!$C$61,[8]CONTROLES!$D$61,[8]CONTROLES!$D$62)</f>
        <v>0</v>
      </c>
      <c r="AT119" s="194"/>
      <c r="AU119" s="194">
        <f>+IF(AT119=[8]CONTROLES!$C$63,[8]CONTROLES!$D$63,IF(AT119=[8]CONTROLES!$C$64,[8]CONTROLES!$D$64,[8]CONTROLES!$D$65))</f>
        <v>0</v>
      </c>
      <c r="AV119" s="194">
        <f t="shared" si="46"/>
        <v>0</v>
      </c>
      <c r="AW119" s="194" t="str">
        <f t="shared" si="47"/>
        <v>Débil</v>
      </c>
      <c r="AX119" s="303"/>
      <c r="AY119" s="303"/>
      <c r="AZ119" s="303"/>
      <c r="BA119" s="303"/>
      <c r="BB119" s="301"/>
      <c r="BC119" s="314"/>
      <c r="BD119" s="307"/>
      <c r="BE119" s="135"/>
      <c r="BF119" s="135"/>
      <c r="BG119" s="217"/>
      <c r="BH119" s="225"/>
      <c r="BI119" s="225"/>
      <c r="BJ119" s="135"/>
      <c r="BK119" s="135"/>
      <c r="BL119" s="135"/>
      <c r="BM119" s="307"/>
      <c r="BN119" s="139"/>
      <c r="BO119" s="135"/>
      <c r="BP119" s="135"/>
      <c r="BQ119" s="135"/>
      <c r="BR119" s="135"/>
      <c r="BS119" s="135"/>
      <c r="BT119" s="135"/>
      <c r="BU119" s="135"/>
      <c r="BV119" s="135"/>
      <c r="BW119" s="139"/>
      <c r="BX119" s="135"/>
      <c r="BY119" s="135"/>
      <c r="BZ119" s="135"/>
      <c r="CA119" s="135"/>
      <c r="CB119" s="135"/>
      <c r="CC119" s="135"/>
      <c r="CD119" s="135"/>
      <c r="CE119" s="135"/>
      <c r="CF119" s="139"/>
      <c r="CG119" s="135"/>
      <c r="CH119" s="135"/>
      <c r="CI119" s="135"/>
      <c r="CJ119" s="135"/>
      <c r="CK119" s="135"/>
      <c r="CL119" s="135"/>
      <c r="CM119" s="135"/>
      <c r="CN119" s="135"/>
      <c r="CO119" s="139"/>
      <c r="CP119" s="135"/>
      <c r="CQ119" s="135"/>
      <c r="CR119" s="135"/>
      <c r="CS119" s="135"/>
      <c r="CT119" s="135"/>
      <c r="CU119" s="135"/>
      <c r="CV119" s="135"/>
      <c r="CW119" s="135"/>
      <c r="CX119" s="139"/>
      <c r="CY119" s="135"/>
      <c r="CZ119" s="135"/>
      <c r="DA119" s="135"/>
      <c r="DB119" s="135"/>
      <c r="DC119" s="135"/>
      <c r="DD119" s="135"/>
      <c r="DE119" s="135"/>
      <c r="DF119" s="135"/>
      <c r="DG119" s="139"/>
      <c r="DH119" s="135"/>
      <c r="DI119" s="135"/>
      <c r="DJ119" s="135"/>
      <c r="DK119" s="135"/>
      <c r="DL119" s="135"/>
      <c r="DM119" s="135"/>
      <c r="DN119" s="135"/>
      <c r="DO119" s="135"/>
      <c r="DP119" s="139"/>
      <c r="DQ119" s="135"/>
      <c r="DR119" s="135"/>
      <c r="DS119" s="135"/>
      <c r="DT119" s="135"/>
      <c r="DU119" s="135"/>
      <c r="DV119" s="135"/>
      <c r="DW119" s="135"/>
      <c r="DX119" s="135"/>
      <c r="DY119" s="139"/>
      <c r="DZ119" s="135"/>
      <c r="EA119" s="135"/>
      <c r="EB119" s="135"/>
      <c r="EC119" s="135"/>
      <c r="ED119" s="135"/>
      <c r="EE119" s="135"/>
      <c r="EF119" s="135"/>
      <c r="EG119" s="135"/>
      <c r="EH119" s="139"/>
      <c r="EI119" s="135"/>
      <c r="EJ119" s="135"/>
      <c r="EK119" s="135"/>
      <c r="EL119" s="135"/>
      <c r="EM119" s="135"/>
      <c r="EN119" s="135"/>
      <c r="EO119" s="135"/>
      <c r="EP119" s="135"/>
      <c r="EQ119" s="139"/>
      <c r="ER119" s="135"/>
      <c r="ES119" s="135"/>
      <c r="ET119" s="135"/>
      <c r="EU119" s="135"/>
      <c r="EV119" s="135"/>
      <c r="EW119" s="135"/>
      <c r="EX119" s="135"/>
      <c r="EY119" s="135"/>
      <c r="EZ119" s="139"/>
      <c r="FA119" s="135"/>
      <c r="FB119" s="135"/>
      <c r="FC119" s="135"/>
      <c r="FD119" s="135"/>
      <c r="FE119" s="135"/>
      <c r="FF119" s="135"/>
      <c r="FG119" s="135"/>
      <c r="FH119" s="135"/>
      <c r="FI119" s="139"/>
      <c r="FJ119" s="135"/>
      <c r="FK119" s="135"/>
      <c r="FL119" s="135"/>
      <c r="FM119" s="135"/>
      <c r="FN119" s="135"/>
      <c r="FO119" s="135"/>
      <c r="FP119" s="135"/>
      <c r="FQ119" s="135"/>
      <c r="FR119" s="135"/>
      <c r="FS119" s="139"/>
      <c r="FT119" s="132"/>
      <c r="FU119" s="132"/>
      <c r="FV119" s="132"/>
      <c r="FW119" s="133"/>
      <c r="FX119" s="132"/>
      <c r="FY119" s="135"/>
      <c r="FZ119" s="135"/>
      <c r="GA119" s="132"/>
      <c r="GB119" s="132"/>
      <c r="GC119" s="132"/>
      <c r="GD119" s="132"/>
      <c r="GE119" s="132"/>
      <c r="GF119" s="139"/>
      <c r="GG119" s="132"/>
      <c r="GH119" s="132"/>
      <c r="GI119" s="132"/>
      <c r="GJ119" s="133"/>
      <c r="GK119" s="132"/>
      <c r="GL119" s="135"/>
      <c r="GM119" s="135"/>
      <c r="GN119" s="132"/>
      <c r="GO119" s="132"/>
      <c r="GP119" s="132"/>
      <c r="GQ119" s="132"/>
      <c r="GR119" s="132"/>
      <c r="GS119" s="139"/>
      <c r="GT119" s="132"/>
      <c r="GU119" s="132"/>
      <c r="GV119" s="132"/>
      <c r="GW119" s="133"/>
      <c r="GX119" s="132"/>
      <c r="GY119" s="135"/>
      <c r="GZ119" s="135"/>
      <c r="HA119" s="132"/>
      <c r="HB119" s="132"/>
      <c r="HC119" s="132"/>
      <c r="HD119" s="132"/>
    </row>
    <row r="120" spans="1:212" ht="17.25" customHeight="1" x14ac:dyDescent="0.2">
      <c r="A120" s="336"/>
      <c r="B120" s="396"/>
      <c r="C120" s="400"/>
      <c r="D120" s="400"/>
      <c r="E120" s="396"/>
      <c r="F120" s="410"/>
      <c r="G120" s="321"/>
      <c r="H120" s="410"/>
      <c r="I120" s="396"/>
      <c r="J120" s="398"/>
      <c r="K120" s="324"/>
      <c r="L120" s="399"/>
      <c r="M120" s="328"/>
      <c r="N120" s="329"/>
      <c r="O120" s="329"/>
      <c r="P120" s="392"/>
      <c r="Q120" s="393"/>
      <c r="R120" s="183"/>
      <c r="S120" s="195"/>
      <c r="T120" s="202" t="str">
        <f t="shared" si="30"/>
        <v>Tipo Control</v>
      </c>
      <c r="U120" s="191" t="s">
        <v>158</v>
      </c>
      <c r="V120" s="192">
        <f>+IF(U120='[8]Tabla Valoración controles'!$D$4,'[8]Tabla Valoración controles'!$F$4,IF('[8]208-PLA-Ft-78 Mapa Gestión'!U120='[8]Tabla Valoración controles'!$D$5,'[8]Tabla Valoración controles'!$F$5,IF(U120=[8]FORMULAS!$A$10,0,'[8]Tabla Valoración controles'!$F$6)))</f>
        <v>0</v>
      </c>
      <c r="W120" s="191"/>
      <c r="X120" s="193">
        <f>+IF(W120='[8]Tabla Valoración controles'!$D$7,'[8]Tabla Valoración controles'!$F$7,IF(U120=[8]FORMULAS!$A$10,0,'[8]Tabla Valoración controles'!$F$8))</f>
        <v>0</v>
      </c>
      <c r="Y120" s="191"/>
      <c r="Z120" s="192">
        <f>+IF(Y120='[8]Tabla Valoración controles'!$D$9,'[8]Tabla Valoración controles'!$F$9,IF(U120=[8]FORMULAS!$A$10,0,'[8]Tabla Valoración controles'!$F$10))</f>
        <v>0</v>
      </c>
      <c r="AA120" s="191"/>
      <c r="AB120" s="192">
        <f>+IF(AA120='[8]Tabla Valoración controles'!$D$9,'[8]Tabla Valoración controles'!$F$9,IF(W120=[8]FORMULAS!$A$10,0,'[8]Tabla Valoración controles'!$F$10))</f>
        <v>0</v>
      </c>
      <c r="AC120" s="191"/>
      <c r="AD120" s="192">
        <f>+IF(AC120='[8]Tabla Valoración controles'!$D$13,'[8]Tabla Valoración controles'!$F$13,'[8]Tabla Valoración controles'!$F$14)</f>
        <v>0</v>
      </c>
      <c r="AE120" s="155">
        <f t="shared" si="28"/>
        <v>0</v>
      </c>
      <c r="AF120" s="155">
        <f t="shared" ref="AF120:AF123" si="59">+AF119*AE120</f>
        <v>0</v>
      </c>
      <c r="AG120" s="155">
        <f t="shared" si="58"/>
        <v>0</v>
      </c>
      <c r="AH120" s="191"/>
      <c r="AI120" s="194">
        <f>+IF(AH120=[8]CONTROLES!$C$50,[8]CONTROLES!$D$50,[8]CONTROLES!$D$51)</f>
        <v>0</v>
      </c>
      <c r="AJ120" s="194"/>
      <c r="AK120" s="194">
        <f>+IF(AJ120=[8]CONTROLES!$C$52,[8]CONTROLES!$D$52,[8]CONTROLES!$D$53)</f>
        <v>0</v>
      </c>
      <c r="AL120" s="194"/>
      <c r="AM120" s="194">
        <f>+IF(AL120=[8]CONTROLES!$C$54,[8]CONTROLES!$D$54,[8]CONTROLES!$D$55)</f>
        <v>0</v>
      </c>
      <c r="AN120" s="194"/>
      <c r="AO120" s="194">
        <f>+IF(AN120=[8]CONTROLES!$C$56,[8]CONTROLES!$D$56,IF(AN120=[8]CONTROLES!$C$57,[8]CONTROLES!$D$57,[8]CONTROLES!$D$58))</f>
        <v>0</v>
      </c>
      <c r="AP120" s="194"/>
      <c r="AQ120" s="194">
        <f>+IF(AP120=[8]CONTROLES!$C$59,[8]CONTROLES!$D$59,[8]CONTROLES!$D$60)</f>
        <v>0</v>
      </c>
      <c r="AR120" s="194"/>
      <c r="AS120" s="194">
        <f>+IF(AR120=[8]CONTROLES!$C$61,[8]CONTROLES!$D$61,[8]CONTROLES!$D$62)</f>
        <v>0</v>
      </c>
      <c r="AT120" s="194"/>
      <c r="AU120" s="194">
        <f>+IF(AT120=[8]CONTROLES!$C$63,[8]CONTROLES!$D$63,IF(AT120=[8]CONTROLES!$C$64,[8]CONTROLES!$D$64,[8]CONTROLES!$D$65))</f>
        <v>0</v>
      </c>
      <c r="AV120" s="194">
        <f t="shared" si="46"/>
        <v>0</v>
      </c>
      <c r="AW120" s="194" t="str">
        <f t="shared" si="47"/>
        <v>Débil</v>
      </c>
      <c r="AX120" s="303"/>
      <c r="AY120" s="303"/>
      <c r="AZ120" s="303"/>
      <c r="BA120" s="303"/>
      <c r="BB120" s="301"/>
      <c r="BC120" s="314"/>
      <c r="BD120" s="307"/>
      <c r="BE120" s="135"/>
      <c r="BF120" s="135"/>
      <c r="BG120" s="217"/>
      <c r="BH120" s="225"/>
      <c r="BI120" s="225"/>
      <c r="BJ120" s="135"/>
      <c r="BK120" s="135"/>
      <c r="BL120" s="135"/>
      <c r="BM120" s="307"/>
      <c r="BN120" s="139"/>
      <c r="BO120" s="135"/>
      <c r="BP120" s="135"/>
      <c r="BQ120" s="135"/>
      <c r="BR120" s="135"/>
      <c r="BS120" s="135"/>
      <c r="BT120" s="135"/>
      <c r="BU120" s="135"/>
      <c r="BV120" s="135"/>
      <c r="BW120" s="139"/>
      <c r="BX120" s="135"/>
      <c r="BY120" s="135"/>
      <c r="BZ120" s="135"/>
      <c r="CA120" s="135"/>
      <c r="CB120" s="135"/>
      <c r="CC120" s="135"/>
      <c r="CD120" s="135"/>
      <c r="CE120" s="135"/>
      <c r="CF120" s="139"/>
      <c r="CG120" s="135"/>
      <c r="CH120" s="135"/>
      <c r="CI120" s="135"/>
      <c r="CJ120" s="135"/>
      <c r="CK120" s="135"/>
      <c r="CL120" s="135"/>
      <c r="CM120" s="135"/>
      <c r="CN120" s="135"/>
      <c r="CO120" s="139"/>
      <c r="CP120" s="135"/>
      <c r="CQ120" s="135"/>
      <c r="CR120" s="135"/>
      <c r="CS120" s="135"/>
      <c r="CT120" s="135"/>
      <c r="CU120" s="135"/>
      <c r="CV120" s="135"/>
      <c r="CW120" s="135"/>
      <c r="CX120" s="139"/>
      <c r="CY120" s="135"/>
      <c r="CZ120" s="135"/>
      <c r="DA120" s="135"/>
      <c r="DB120" s="135"/>
      <c r="DC120" s="135"/>
      <c r="DD120" s="135"/>
      <c r="DE120" s="135"/>
      <c r="DF120" s="135"/>
      <c r="DG120" s="139"/>
      <c r="DH120" s="135"/>
      <c r="DI120" s="135"/>
      <c r="DJ120" s="135"/>
      <c r="DK120" s="135"/>
      <c r="DL120" s="135"/>
      <c r="DM120" s="135"/>
      <c r="DN120" s="135"/>
      <c r="DO120" s="135"/>
      <c r="DP120" s="139"/>
      <c r="DQ120" s="135"/>
      <c r="DR120" s="135"/>
      <c r="DS120" s="135"/>
      <c r="DT120" s="135"/>
      <c r="DU120" s="135"/>
      <c r="DV120" s="135"/>
      <c r="DW120" s="135"/>
      <c r="DX120" s="135"/>
      <c r="DY120" s="139"/>
      <c r="DZ120" s="135"/>
      <c r="EA120" s="135"/>
      <c r="EB120" s="135"/>
      <c r="EC120" s="135"/>
      <c r="ED120" s="135"/>
      <c r="EE120" s="135"/>
      <c r="EF120" s="135"/>
      <c r="EG120" s="135"/>
      <c r="EH120" s="139"/>
      <c r="EI120" s="135"/>
      <c r="EJ120" s="135"/>
      <c r="EK120" s="135"/>
      <c r="EL120" s="135"/>
      <c r="EM120" s="135"/>
      <c r="EN120" s="135"/>
      <c r="EO120" s="135"/>
      <c r="EP120" s="135"/>
      <c r="EQ120" s="139"/>
      <c r="ER120" s="135"/>
      <c r="ES120" s="135"/>
      <c r="ET120" s="135"/>
      <c r="EU120" s="135"/>
      <c r="EV120" s="135"/>
      <c r="EW120" s="135"/>
      <c r="EX120" s="135"/>
      <c r="EY120" s="135"/>
      <c r="EZ120" s="139"/>
      <c r="FA120" s="135"/>
      <c r="FB120" s="135"/>
      <c r="FC120" s="135"/>
      <c r="FD120" s="135"/>
      <c r="FE120" s="135"/>
      <c r="FF120" s="135"/>
      <c r="FG120" s="135"/>
      <c r="FH120" s="135"/>
      <c r="FI120" s="139"/>
      <c r="FJ120" s="135"/>
      <c r="FK120" s="135"/>
      <c r="FL120" s="135"/>
      <c r="FM120" s="135"/>
      <c r="FN120" s="135"/>
      <c r="FO120" s="135"/>
      <c r="FP120" s="135"/>
      <c r="FQ120" s="135"/>
      <c r="FR120" s="135"/>
      <c r="FS120" s="139"/>
      <c r="FT120" s="132"/>
      <c r="FU120" s="132"/>
      <c r="FV120" s="132"/>
      <c r="FW120" s="133"/>
      <c r="FX120" s="132"/>
      <c r="FY120" s="135"/>
      <c r="FZ120" s="135"/>
      <c r="GA120" s="132"/>
      <c r="GB120" s="132"/>
      <c r="GC120" s="132"/>
      <c r="GD120" s="132"/>
      <c r="GE120" s="132"/>
      <c r="GF120" s="139"/>
      <c r="GG120" s="132"/>
      <c r="GH120" s="132"/>
      <c r="GI120" s="132"/>
      <c r="GJ120" s="133"/>
      <c r="GK120" s="132"/>
      <c r="GL120" s="135"/>
      <c r="GM120" s="135"/>
      <c r="GN120" s="132"/>
      <c r="GO120" s="132"/>
      <c r="GP120" s="132"/>
      <c r="GQ120" s="132"/>
      <c r="GR120" s="132"/>
      <c r="GS120" s="139"/>
      <c r="GT120" s="132"/>
      <c r="GU120" s="132"/>
      <c r="GV120" s="132"/>
      <c r="GW120" s="133"/>
      <c r="GX120" s="132"/>
      <c r="GY120" s="135"/>
      <c r="GZ120" s="135"/>
      <c r="HA120" s="132"/>
      <c r="HB120" s="132"/>
      <c r="HC120" s="132"/>
      <c r="HD120" s="132"/>
    </row>
    <row r="121" spans="1:212" ht="17.25" customHeight="1" x14ac:dyDescent="0.2">
      <c r="A121" s="336"/>
      <c r="B121" s="396"/>
      <c r="C121" s="400"/>
      <c r="D121" s="400"/>
      <c r="E121" s="396"/>
      <c r="F121" s="410"/>
      <c r="G121" s="321"/>
      <c r="H121" s="410"/>
      <c r="I121" s="396"/>
      <c r="J121" s="398"/>
      <c r="K121" s="324"/>
      <c r="L121" s="399"/>
      <c r="M121" s="328"/>
      <c r="N121" s="329"/>
      <c r="O121" s="329"/>
      <c r="P121" s="392"/>
      <c r="Q121" s="393"/>
      <c r="R121" s="183"/>
      <c r="S121" s="194"/>
      <c r="T121" s="202" t="str">
        <f t="shared" si="30"/>
        <v>Tipo Control</v>
      </c>
      <c r="U121" s="191" t="s">
        <v>158</v>
      </c>
      <c r="V121" s="192">
        <f>+IF(U121='[8]Tabla Valoración controles'!$D$4,'[8]Tabla Valoración controles'!$F$4,IF('[8]208-PLA-Ft-78 Mapa Gestión'!U121='[8]Tabla Valoración controles'!$D$5,'[8]Tabla Valoración controles'!$F$5,IF(U121=[8]FORMULAS!$A$10,0,'[8]Tabla Valoración controles'!$F$6)))</f>
        <v>0</v>
      </c>
      <c r="W121" s="191"/>
      <c r="X121" s="193">
        <f>+IF(W121='[8]Tabla Valoración controles'!$D$7,'[8]Tabla Valoración controles'!$F$7,IF(U121=[8]FORMULAS!$A$10,0,'[8]Tabla Valoración controles'!$F$8))</f>
        <v>0</v>
      </c>
      <c r="Y121" s="191"/>
      <c r="Z121" s="192">
        <f>+IF(Y121='[8]Tabla Valoración controles'!$D$9,'[8]Tabla Valoración controles'!$F$9,IF(U121=[8]FORMULAS!$A$10,0,'[8]Tabla Valoración controles'!$F$10))</f>
        <v>0</v>
      </c>
      <c r="AA121" s="191"/>
      <c r="AB121" s="192">
        <f>+IF(AA121='[8]Tabla Valoración controles'!$D$9,'[8]Tabla Valoración controles'!$F$9,IF(W121=[8]FORMULAS!$A$10,0,'[8]Tabla Valoración controles'!$F$10))</f>
        <v>0</v>
      </c>
      <c r="AC121" s="191"/>
      <c r="AD121" s="192">
        <f>+IF(AC121='[8]Tabla Valoración controles'!$D$13,'[8]Tabla Valoración controles'!$F$13,'[8]Tabla Valoración controles'!$F$14)</f>
        <v>0</v>
      </c>
      <c r="AE121" s="155">
        <f t="shared" si="28"/>
        <v>0</v>
      </c>
      <c r="AF121" s="155">
        <f t="shared" si="59"/>
        <v>0</v>
      </c>
      <c r="AG121" s="155">
        <f t="shared" si="58"/>
        <v>0</v>
      </c>
      <c r="AH121" s="191"/>
      <c r="AI121" s="194">
        <f>+IF(AH121=[8]CONTROLES!$C$50,[8]CONTROLES!$D$50,[8]CONTROLES!$D$51)</f>
        <v>0</v>
      </c>
      <c r="AJ121" s="194"/>
      <c r="AK121" s="194">
        <f>+IF(AJ121=[8]CONTROLES!$C$52,[8]CONTROLES!$D$52,[8]CONTROLES!$D$53)</f>
        <v>0</v>
      </c>
      <c r="AL121" s="194"/>
      <c r="AM121" s="194">
        <f>+IF(AL121=[8]CONTROLES!$C$54,[8]CONTROLES!$D$54,[8]CONTROLES!$D$55)</f>
        <v>0</v>
      </c>
      <c r="AN121" s="194"/>
      <c r="AO121" s="194">
        <f>+IF(AN121=[8]CONTROLES!$C$56,[8]CONTROLES!$D$56,IF(AN121=[8]CONTROLES!$C$57,[8]CONTROLES!$D$57,[8]CONTROLES!$D$58))</f>
        <v>0</v>
      </c>
      <c r="AP121" s="194"/>
      <c r="AQ121" s="194">
        <f>+IF(AP121=[8]CONTROLES!$C$59,[8]CONTROLES!$D$59,[8]CONTROLES!$D$60)</f>
        <v>0</v>
      </c>
      <c r="AR121" s="194"/>
      <c r="AS121" s="194">
        <f>+IF(AR121=[8]CONTROLES!$C$61,[8]CONTROLES!$D$61,[8]CONTROLES!$D$62)</f>
        <v>0</v>
      </c>
      <c r="AT121" s="194"/>
      <c r="AU121" s="194">
        <f>+IF(AT121=[8]CONTROLES!$C$63,[8]CONTROLES!$D$63,IF(AT121=[8]CONTROLES!$C$64,[8]CONTROLES!$D$64,[8]CONTROLES!$D$65))</f>
        <v>0</v>
      </c>
      <c r="AV121" s="194">
        <f t="shared" si="46"/>
        <v>0</v>
      </c>
      <c r="AW121" s="194" t="str">
        <f t="shared" si="47"/>
        <v>Débil</v>
      </c>
      <c r="AX121" s="303"/>
      <c r="AY121" s="303"/>
      <c r="AZ121" s="303"/>
      <c r="BA121" s="303"/>
      <c r="BB121" s="301"/>
      <c r="BC121" s="314"/>
      <c r="BD121" s="307"/>
      <c r="BE121" s="135"/>
      <c r="BF121" s="135"/>
      <c r="BG121" s="217"/>
      <c r="BH121" s="225"/>
      <c r="BI121" s="225"/>
      <c r="BJ121" s="135"/>
      <c r="BK121" s="135"/>
      <c r="BL121" s="135"/>
      <c r="BM121" s="307"/>
      <c r="BN121" s="139"/>
      <c r="BO121" s="135"/>
      <c r="BP121" s="135"/>
      <c r="BQ121" s="135"/>
      <c r="BR121" s="135"/>
      <c r="BS121" s="135"/>
      <c r="BT121" s="135"/>
      <c r="BU121" s="135"/>
      <c r="BV121" s="135"/>
      <c r="BW121" s="139"/>
      <c r="BX121" s="135"/>
      <c r="BY121" s="135"/>
      <c r="BZ121" s="135"/>
      <c r="CA121" s="135"/>
      <c r="CB121" s="135"/>
      <c r="CC121" s="135"/>
      <c r="CD121" s="135"/>
      <c r="CE121" s="135"/>
      <c r="CF121" s="139"/>
      <c r="CG121" s="135"/>
      <c r="CH121" s="135"/>
      <c r="CI121" s="135"/>
      <c r="CJ121" s="135"/>
      <c r="CK121" s="135"/>
      <c r="CL121" s="135"/>
      <c r="CM121" s="135"/>
      <c r="CN121" s="135"/>
      <c r="CO121" s="139"/>
      <c r="CP121" s="135"/>
      <c r="CQ121" s="135"/>
      <c r="CR121" s="135"/>
      <c r="CS121" s="135"/>
      <c r="CT121" s="135"/>
      <c r="CU121" s="135"/>
      <c r="CV121" s="135"/>
      <c r="CW121" s="135"/>
      <c r="CX121" s="139"/>
      <c r="CY121" s="135"/>
      <c r="CZ121" s="135"/>
      <c r="DA121" s="135"/>
      <c r="DB121" s="135"/>
      <c r="DC121" s="135"/>
      <c r="DD121" s="135"/>
      <c r="DE121" s="135"/>
      <c r="DF121" s="135"/>
      <c r="DG121" s="139"/>
      <c r="DH121" s="135"/>
      <c r="DI121" s="135"/>
      <c r="DJ121" s="135"/>
      <c r="DK121" s="135"/>
      <c r="DL121" s="135"/>
      <c r="DM121" s="135"/>
      <c r="DN121" s="135"/>
      <c r="DO121" s="135"/>
      <c r="DP121" s="139"/>
      <c r="DQ121" s="135"/>
      <c r="DR121" s="135"/>
      <c r="DS121" s="135"/>
      <c r="DT121" s="135"/>
      <c r="DU121" s="135"/>
      <c r="DV121" s="135"/>
      <c r="DW121" s="135"/>
      <c r="DX121" s="135"/>
      <c r="DY121" s="139"/>
      <c r="DZ121" s="135"/>
      <c r="EA121" s="135"/>
      <c r="EB121" s="135"/>
      <c r="EC121" s="135"/>
      <c r="ED121" s="135"/>
      <c r="EE121" s="135"/>
      <c r="EF121" s="135"/>
      <c r="EG121" s="135"/>
      <c r="EH121" s="139"/>
      <c r="EI121" s="135"/>
      <c r="EJ121" s="135"/>
      <c r="EK121" s="135"/>
      <c r="EL121" s="135"/>
      <c r="EM121" s="135"/>
      <c r="EN121" s="135"/>
      <c r="EO121" s="135"/>
      <c r="EP121" s="135"/>
      <c r="EQ121" s="139"/>
      <c r="ER121" s="135"/>
      <c r="ES121" s="135"/>
      <c r="ET121" s="135"/>
      <c r="EU121" s="135"/>
      <c r="EV121" s="135"/>
      <c r="EW121" s="135"/>
      <c r="EX121" s="135"/>
      <c r="EY121" s="135"/>
      <c r="EZ121" s="139"/>
      <c r="FA121" s="135"/>
      <c r="FB121" s="135"/>
      <c r="FC121" s="135"/>
      <c r="FD121" s="135"/>
      <c r="FE121" s="135"/>
      <c r="FF121" s="135"/>
      <c r="FG121" s="135"/>
      <c r="FH121" s="135"/>
      <c r="FI121" s="139"/>
      <c r="FJ121" s="135"/>
      <c r="FK121" s="135"/>
      <c r="FL121" s="135"/>
      <c r="FM121" s="135"/>
      <c r="FN121" s="135"/>
      <c r="FO121" s="135"/>
      <c r="FP121" s="135"/>
      <c r="FQ121" s="135"/>
      <c r="FR121" s="135"/>
      <c r="FS121" s="139"/>
      <c r="FT121" s="132"/>
      <c r="FU121" s="132"/>
      <c r="FV121" s="132"/>
      <c r="FW121" s="133"/>
      <c r="FX121" s="132"/>
      <c r="FY121" s="135"/>
      <c r="FZ121" s="135"/>
      <c r="GA121" s="132"/>
      <c r="GB121" s="132"/>
      <c r="GC121" s="132"/>
      <c r="GD121" s="132"/>
      <c r="GE121" s="132"/>
      <c r="GF121" s="139"/>
      <c r="GG121" s="132"/>
      <c r="GH121" s="132"/>
      <c r="GI121" s="132"/>
      <c r="GJ121" s="133"/>
      <c r="GK121" s="132"/>
      <c r="GL121" s="135"/>
      <c r="GM121" s="135"/>
      <c r="GN121" s="132"/>
      <c r="GO121" s="132"/>
      <c r="GP121" s="132"/>
      <c r="GQ121" s="132"/>
      <c r="GR121" s="132"/>
      <c r="GS121" s="139"/>
      <c r="GT121" s="132"/>
      <c r="GU121" s="132"/>
      <c r="GV121" s="132"/>
      <c r="GW121" s="133"/>
      <c r="GX121" s="132"/>
      <c r="GY121" s="135"/>
      <c r="GZ121" s="135"/>
      <c r="HA121" s="132"/>
      <c r="HB121" s="132"/>
      <c r="HC121" s="132"/>
      <c r="HD121" s="132"/>
    </row>
    <row r="122" spans="1:212" ht="17.25" customHeight="1" x14ac:dyDescent="0.2">
      <c r="A122" s="336"/>
      <c r="B122" s="396"/>
      <c r="C122" s="400"/>
      <c r="D122" s="400"/>
      <c r="E122" s="396"/>
      <c r="F122" s="410"/>
      <c r="G122" s="321"/>
      <c r="H122" s="410"/>
      <c r="I122" s="396"/>
      <c r="J122" s="398"/>
      <c r="K122" s="324"/>
      <c r="L122" s="399"/>
      <c r="M122" s="328"/>
      <c r="N122" s="329"/>
      <c r="O122" s="329"/>
      <c r="P122" s="392"/>
      <c r="Q122" s="393"/>
      <c r="R122" s="183"/>
      <c r="S122" s="194"/>
      <c r="T122" s="202" t="str">
        <f t="shared" si="30"/>
        <v>Tipo Control</v>
      </c>
      <c r="U122" s="191" t="s">
        <v>158</v>
      </c>
      <c r="V122" s="192">
        <f>+IF(U122='[8]Tabla Valoración controles'!$D$4,'[8]Tabla Valoración controles'!$F$4,IF('[8]208-PLA-Ft-78 Mapa Gestión'!U122='[8]Tabla Valoración controles'!$D$5,'[8]Tabla Valoración controles'!$F$5,IF(U122=[8]FORMULAS!$A$10,0,'[8]Tabla Valoración controles'!$F$6)))</f>
        <v>0</v>
      </c>
      <c r="W122" s="191"/>
      <c r="X122" s="193">
        <f>+IF(W122='[8]Tabla Valoración controles'!$D$7,'[8]Tabla Valoración controles'!$F$7,IF(U122=[8]FORMULAS!$A$10,0,'[8]Tabla Valoración controles'!$F$8))</f>
        <v>0</v>
      </c>
      <c r="Y122" s="191"/>
      <c r="Z122" s="192">
        <f>+IF(Y122='[8]Tabla Valoración controles'!$D$9,'[8]Tabla Valoración controles'!$F$9,IF(U122=[8]FORMULAS!$A$10,0,'[8]Tabla Valoración controles'!$F$10))</f>
        <v>0</v>
      </c>
      <c r="AA122" s="191"/>
      <c r="AB122" s="192">
        <f>+IF(AA122='[8]Tabla Valoración controles'!$D$9,'[8]Tabla Valoración controles'!$F$9,IF(W122=[8]FORMULAS!$A$10,0,'[8]Tabla Valoración controles'!$F$10))</f>
        <v>0</v>
      </c>
      <c r="AC122" s="191"/>
      <c r="AD122" s="192">
        <f>+IF(AC122='[8]Tabla Valoración controles'!$D$13,'[8]Tabla Valoración controles'!$F$13,'[8]Tabla Valoración controles'!$F$14)</f>
        <v>0</v>
      </c>
      <c r="AE122" s="155">
        <f t="shared" si="28"/>
        <v>0</v>
      </c>
      <c r="AF122" s="155">
        <f t="shared" si="59"/>
        <v>0</v>
      </c>
      <c r="AG122" s="155">
        <f t="shared" si="58"/>
        <v>0</v>
      </c>
      <c r="AH122" s="191"/>
      <c r="AI122" s="194">
        <f>+IF(AH122=[8]CONTROLES!$C$50,[8]CONTROLES!$D$50,[8]CONTROLES!$D$51)</f>
        <v>0</v>
      </c>
      <c r="AJ122" s="194"/>
      <c r="AK122" s="194">
        <f>+IF(AJ122=[8]CONTROLES!$C$52,[8]CONTROLES!$D$52,[8]CONTROLES!$D$53)</f>
        <v>0</v>
      </c>
      <c r="AL122" s="194"/>
      <c r="AM122" s="194">
        <f>+IF(AL122=[8]CONTROLES!$C$54,[8]CONTROLES!$D$54,[8]CONTROLES!$D$55)</f>
        <v>0</v>
      </c>
      <c r="AN122" s="194"/>
      <c r="AO122" s="194">
        <f>+IF(AN122=[8]CONTROLES!$C$56,[8]CONTROLES!$D$56,IF(AN122=[8]CONTROLES!$C$57,[8]CONTROLES!$D$57,[8]CONTROLES!$D$58))</f>
        <v>0</v>
      </c>
      <c r="AP122" s="194"/>
      <c r="AQ122" s="194">
        <f>+IF(AP122=[8]CONTROLES!$C$59,[8]CONTROLES!$D$59,[8]CONTROLES!$D$60)</f>
        <v>0</v>
      </c>
      <c r="AR122" s="194"/>
      <c r="AS122" s="194">
        <f>+IF(AR122=[8]CONTROLES!$C$61,[8]CONTROLES!$D$61,[8]CONTROLES!$D$62)</f>
        <v>0</v>
      </c>
      <c r="AT122" s="194"/>
      <c r="AU122" s="194">
        <f>+IF(AT122=[8]CONTROLES!$C$63,[8]CONTROLES!$D$63,IF(AT122=[8]CONTROLES!$C$64,[8]CONTROLES!$D$64,[8]CONTROLES!$D$65))</f>
        <v>0</v>
      </c>
      <c r="AV122" s="194">
        <f t="shared" si="46"/>
        <v>0</v>
      </c>
      <c r="AW122" s="194" t="str">
        <f t="shared" si="47"/>
        <v>Débil</v>
      </c>
      <c r="AX122" s="303"/>
      <c r="AY122" s="303"/>
      <c r="AZ122" s="303"/>
      <c r="BA122" s="303"/>
      <c r="BB122" s="301"/>
      <c r="BC122" s="314"/>
      <c r="BD122" s="307"/>
      <c r="BE122" s="135"/>
      <c r="BF122" s="135"/>
      <c r="BG122" s="217"/>
      <c r="BH122" s="225"/>
      <c r="BI122" s="225"/>
      <c r="BJ122" s="135"/>
      <c r="BK122" s="135"/>
      <c r="BL122" s="135"/>
      <c r="BM122" s="307"/>
      <c r="BN122" s="139"/>
      <c r="BO122" s="135"/>
      <c r="BP122" s="135"/>
      <c r="BQ122" s="135"/>
      <c r="BR122" s="135"/>
      <c r="BS122" s="135"/>
      <c r="BT122" s="135"/>
      <c r="BU122" s="135"/>
      <c r="BV122" s="135"/>
      <c r="BW122" s="139"/>
      <c r="BX122" s="135"/>
      <c r="BY122" s="135"/>
      <c r="BZ122" s="135"/>
      <c r="CA122" s="135"/>
      <c r="CB122" s="135"/>
      <c r="CC122" s="135"/>
      <c r="CD122" s="135"/>
      <c r="CE122" s="135"/>
      <c r="CF122" s="139"/>
      <c r="CG122" s="135"/>
      <c r="CH122" s="135"/>
      <c r="CI122" s="135"/>
      <c r="CJ122" s="135"/>
      <c r="CK122" s="135"/>
      <c r="CL122" s="135"/>
      <c r="CM122" s="135"/>
      <c r="CN122" s="135"/>
      <c r="CO122" s="139"/>
      <c r="CP122" s="135"/>
      <c r="CQ122" s="135"/>
      <c r="CR122" s="135"/>
      <c r="CS122" s="135"/>
      <c r="CT122" s="135"/>
      <c r="CU122" s="135"/>
      <c r="CV122" s="135"/>
      <c r="CW122" s="135"/>
      <c r="CX122" s="139"/>
      <c r="CY122" s="135"/>
      <c r="CZ122" s="135"/>
      <c r="DA122" s="135"/>
      <c r="DB122" s="135"/>
      <c r="DC122" s="135"/>
      <c r="DD122" s="135"/>
      <c r="DE122" s="135"/>
      <c r="DF122" s="135"/>
      <c r="DG122" s="139"/>
      <c r="DH122" s="135"/>
      <c r="DI122" s="135"/>
      <c r="DJ122" s="135"/>
      <c r="DK122" s="135"/>
      <c r="DL122" s="135"/>
      <c r="DM122" s="135"/>
      <c r="DN122" s="135"/>
      <c r="DO122" s="135"/>
      <c r="DP122" s="139"/>
      <c r="DQ122" s="135"/>
      <c r="DR122" s="135"/>
      <c r="DS122" s="135"/>
      <c r="DT122" s="135"/>
      <c r="DU122" s="135"/>
      <c r="DV122" s="135"/>
      <c r="DW122" s="135"/>
      <c r="DX122" s="135"/>
      <c r="DY122" s="139"/>
      <c r="DZ122" s="135"/>
      <c r="EA122" s="135"/>
      <c r="EB122" s="135"/>
      <c r="EC122" s="135"/>
      <c r="ED122" s="135"/>
      <c r="EE122" s="135"/>
      <c r="EF122" s="135"/>
      <c r="EG122" s="135"/>
      <c r="EH122" s="139"/>
      <c r="EI122" s="135"/>
      <c r="EJ122" s="135"/>
      <c r="EK122" s="135"/>
      <c r="EL122" s="135"/>
      <c r="EM122" s="135"/>
      <c r="EN122" s="135"/>
      <c r="EO122" s="135"/>
      <c r="EP122" s="135"/>
      <c r="EQ122" s="139"/>
      <c r="ER122" s="135"/>
      <c r="ES122" s="135"/>
      <c r="ET122" s="135"/>
      <c r="EU122" s="135"/>
      <c r="EV122" s="135"/>
      <c r="EW122" s="135"/>
      <c r="EX122" s="135"/>
      <c r="EY122" s="135"/>
      <c r="EZ122" s="139"/>
      <c r="FA122" s="135"/>
      <c r="FB122" s="135"/>
      <c r="FC122" s="135"/>
      <c r="FD122" s="135"/>
      <c r="FE122" s="135"/>
      <c r="FF122" s="135"/>
      <c r="FG122" s="135"/>
      <c r="FH122" s="135"/>
      <c r="FI122" s="139"/>
      <c r="FJ122" s="135"/>
      <c r="FK122" s="135"/>
      <c r="FL122" s="135"/>
      <c r="FM122" s="135"/>
      <c r="FN122" s="135"/>
      <c r="FO122" s="135"/>
      <c r="FP122" s="135"/>
      <c r="FQ122" s="135"/>
      <c r="FR122" s="135"/>
      <c r="FS122" s="139"/>
      <c r="FT122" s="132"/>
      <c r="FU122" s="132"/>
      <c r="FV122" s="132"/>
      <c r="FW122" s="133"/>
      <c r="FX122" s="132"/>
      <c r="FY122" s="135"/>
      <c r="FZ122" s="135"/>
      <c r="GA122" s="132"/>
      <c r="GB122" s="132"/>
      <c r="GC122" s="132"/>
      <c r="GD122" s="132"/>
      <c r="GE122" s="132"/>
      <c r="GF122" s="139"/>
      <c r="GG122" s="132"/>
      <c r="GH122" s="132"/>
      <c r="GI122" s="132"/>
      <c r="GJ122" s="133"/>
      <c r="GK122" s="132"/>
      <c r="GL122" s="135"/>
      <c r="GM122" s="135"/>
      <c r="GN122" s="132"/>
      <c r="GO122" s="132"/>
      <c r="GP122" s="132"/>
      <c r="GQ122" s="132"/>
      <c r="GR122" s="132"/>
      <c r="GS122" s="139"/>
      <c r="GT122" s="132"/>
      <c r="GU122" s="132"/>
      <c r="GV122" s="132"/>
      <c r="GW122" s="133"/>
      <c r="GX122" s="132"/>
      <c r="GY122" s="135"/>
      <c r="GZ122" s="135"/>
      <c r="HA122" s="132"/>
      <c r="HB122" s="132"/>
      <c r="HC122" s="132"/>
      <c r="HD122" s="132"/>
    </row>
    <row r="123" spans="1:212" ht="17.25" customHeight="1" x14ac:dyDescent="0.2">
      <c r="A123" s="336"/>
      <c r="B123" s="396"/>
      <c r="C123" s="400"/>
      <c r="D123" s="400"/>
      <c r="E123" s="396"/>
      <c r="F123" s="410"/>
      <c r="G123" s="321"/>
      <c r="H123" s="410"/>
      <c r="I123" s="396"/>
      <c r="J123" s="398"/>
      <c r="K123" s="324"/>
      <c r="L123" s="399"/>
      <c r="M123" s="328"/>
      <c r="N123" s="329"/>
      <c r="O123" s="329"/>
      <c r="P123" s="392"/>
      <c r="Q123" s="393"/>
      <c r="R123" s="183"/>
      <c r="S123" s="194"/>
      <c r="T123" s="202" t="str">
        <f t="shared" si="30"/>
        <v>Tipo Control</v>
      </c>
      <c r="U123" s="191" t="s">
        <v>158</v>
      </c>
      <c r="V123" s="192">
        <f>+IF(U123='[8]Tabla Valoración controles'!$D$4,'[8]Tabla Valoración controles'!$F$4,IF('[8]208-PLA-Ft-78 Mapa Gestión'!U123='[8]Tabla Valoración controles'!$D$5,'[8]Tabla Valoración controles'!$F$5,IF(U123=[8]FORMULAS!$A$10,0,'[8]Tabla Valoración controles'!$F$6)))</f>
        <v>0</v>
      </c>
      <c r="W123" s="191"/>
      <c r="X123" s="193">
        <f>+IF(W123='[8]Tabla Valoración controles'!$D$7,'[8]Tabla Valoración controles'!$F$7,IF(U123=[8]FORMULAS!$A$10,0,'[8]Tabla Valoración controles'!$F$8))</f>
        <v>0</v>
      </c>
      <c r="Y123" s="191"/>
      <c r="Z123" s="192">
        <f>+IF(Y123='[8]Tabla Valoración controles'!$D$9,'[8]Tabla Valoración controles'!$F$9,IF(U123=[8]FORMULAS!$A$10,0,'[8]Tabla Valoración controles'!$F$10))</f>
        <v>0</v>
      </c>
      <c r="AA123" s="191"/>
      <c r="AB123" s="192">
        <f>+IF(AA123='[8]Tabla Valoración controles'!$D$9,'[8]Tabla Valoración controles'!$F$9,IF(W123=[8]FORMULAS!$A$10,0,'[8]Tabla Valoración controles'!$F$10))</f>
        <v>0</v>
      </c>
      <c r="AC123" s="191"/>
      <c r="AD123" s="192">
        <f>+IF(AC123='[8]Tabla Valoración controles'!$D$13,'[8]Tabla Valoración controles'!$F$13,'[8]Tabla Valoración controles'!$F$14)</f>
        <v>0</v>
      </c>
      <c r="AE123" s="155">
        <f t="shared" si="28"/>
        <v>0</v>
      </c>
      <c r="AF123" s="155">
        <f t="shared" si="59"/>
        <v>0</v>
      </c>
      <c r="AG123" s="155">
        <f t="shared" si="58"/>
        <v>0</v>
      </c>
      <c r="AH123" s="191"/>
      <c r="AI123" s="194">
        <f>+IF(AH123=[8]CONTROLES!$C$50,[8]CONTROLES!$D$50,[8]CONTROLES!$D$51)</f>
        <v>0</v>
      </c>
      <c r="AJ123" s="194"/>
      <c r="AK123" s="194">
        <f>+IF(AJ123=[8]CONTROLES!$C$52,[8]CONTROLES!$D$52,[8]CONTROLES!$D$53)</f>
        <v>0</v>
      </c>
      <c r="AL123" s="194"/>
      <c r="AM123" s="194">
        <f>+IF(AL123=[8]CONTROLES!$C$54,[8]CONTROLES!$D$54,[8]CONTROLES!$D$55)</f>
        <v>0</v>
      </c>
      <c r="AN123" s="194"/>
      <c r="AO123" s="194">
        <f>+IF(AN123=[8]CONTROLES!$C$56,[8]CONTROLES!$D$56,IF(AN123=[8]CONTROLES!$C$57,[8]CONTROLES!$D$57,[8]CONTROLES!$D$58))</f>
        <v>0</v>
      </c>
      <c r="AP123" s="194"/>
      <c r="AQ123" s="194">
        <f>+IF(AP123=[8]CONTROLES!$C$59,[8]CONTROLES!$D$59,[8]CONTROLES!$D$60)</f>
        <v>0</v>
      </c>
      <c r="AR123" s="194"/>
      <c r="AS123" s="194">
        <f>+IF(AR123=[8]CONTROLES!$C$61,[8]CONTROLES!$D$61,[8]CONTROLES!$D$62)</f>
        <v>0</v>
      </c>
      <c r="AT123" s="194"/>
      <c r="AU123" s="194">
        <f>+IF(AT123=[8]CONTROLES!$C$63,[8]CONTROLES!$D$63,IF(AT123=[8]CONTROLES!$C$64,[8]CONTROLES!$D$64,[8]CONTROLES!$D$65))</f>
        <v>0</v>
      </c>
      <c r="AV123" s="194">
        <f t="shared" si="46"/>
        <v>0</v>
      </c>
      <c r="AW123" s="194" t="str">
        <f t="shared" si="47"/>
        <v>Débil</v>
      </c>
      <c r="AX123" s="303"/>
      <c r="AY123" s="303"/>
      <c r="AZ123" s="303"/>
      <c r="BA123" s="303"/>
      <c r="BB123" s="301"/>
      <c r="BC123" s="314"/>
      <c r="BD123" s="307"/>
      <c r="BE123" s="135"/>
      <c r="BF123" s="135"/>
      <c r="BG123" s="217"/>
      <c r="BH123" s="225"/>
      <c r="BI123" s="225"/>
      <c r="BJ123" s="135"/>
      <c r="BK123" s="135"/>
      <c r="BL123" s="135"/>
      <c r="BM123" s="307"/>
      <c r="BN123" s="139"/>
      <c r="BO123" s="135"/>
      <c r="BP123" s="135"/>
      <c r="BQ123" s="135"/>
      <c r="BR123" s="135"/>
      <c r="BS123" s="135"/>
      <c r="BT123" s="135"/>
      <c r="BU123" s="135"/>
      <c r="BV123" s="135"/>
      <c r="BW123" s="139"/>
      <c r="BX123" s="135"/>
      <c r="BY123" s="135"/>
      <c r="BZ123" s="135"/>
      <c r="CA123" s="135"/>
      <c r="CB123" s="135"/>
      <c r="CC123" s="135"/>
      <c r="CD123" s="135"/>
      <c r="CE123" s="135"/>
      <c r="CF123" s="139"/>
      <c r="CG123" s="135"/>
      <c r="CH123" s="135"/>
      <c r="CI123" s="135"/>
      <c r="CJ123" s="135"/>
      <c r="CK123" s="135"/>
      <c r="CL123" s="135"/>
      <c r="CM123" s="135"/>
      <c r="CN123" s="135"/>
      <c r="CO123" s="139"/>
      <c r="CP123" s="135"/>
      <c r="CQ123" s="135"/>
      <c r="CR123" s="135"/>
      <c r="CS123" s="135"/>
      <c r="CT123" s="135"/>
      <c r="CU123" s="135"/>
      <c r="CV123" s="135"/>
      <c r="CW123" s="135"/>
      <c r="CX123" s="139"/>
      <c r="CY123" s="135"/>
      <c r="CZ123" s="135"/>
      <c r="DA123" s="135"/>
      <c r="DB123" s="135"/>
      <c r="DC123" s="135"/>
      <c r="DD123" s="135"/>
      <c r="DE123" s="135"/>
      <c r="DF123" s="135"/>
      <c r="DG123" s="139"/>
      <c r="DH123" s="135"/>
      <c r="DI123" s="135"/>
      <c r="DJ123" s="135"/>
      <c r="DK123" s="135"/>
      <c r="DL123" s="135"/>
      <c r="DM123" s="135"/>
      <c r="DN123" s="135"/>
      <c r="DO123" s="135"/>
      <c r="DP123" s="139"/>
      <c r="DQ123" s="135"/>
      <c r="DR123" s="135"/>
      <c r="DS123" s="135"/>
      <c r="DT123" s="135"/>
      <c r="DU123" s="135"/>
      <c r="DV123" s="135"/>
      <c r="DW123" s="135"/>
      <c r="DX123" s="135"/>
      <c r="DY123" s="139"/>
      <c r="DZ123" s="135"/>
      <c r="EA123" s="135"/>
      <c r="EB123" s="135"/>
      <c r="EC123" s="135"/>
      <c r="ED123" s="135"/>
      <c r="EE123" s="135"/>
      <c r="EF123" s="135"/>
      <c r="EG123" s="135"/>
      <c r="EH123" s="139"/>
      <c r="EI123" s="135"/>
      <c r="EJ123" s="135"/>
      <c r="EK123" s="135"/>
      <c r="EL123" s="135"/>
      <c r="EM123" s="135"/>
      <c r="EN123" s="135"/>
      <c r="EO123" s="135"/>
      <c r="EP123" s="135"/>
      <c r="EQ123" s="139"/>
      <c r="ER123" s="135"/>
      <c r="ES123" s="135"/>
      <c r="ET123" s="135"/>
      <c r="EU123" s="135"/>
      <c r="EV123" s="135"/>
      <c r="EW123" s="135"/>
      <c r="EX123" s="135"/>
      <c r="EY123" s="135"/>
      <c r="EZ123" s="139"/>
      <c r="FA123" s="135"/>
      <c r="FB123" s="135"/>
      <c r="FC123" s="135"/>
      <c r="FD123" s="135"/>
      <c r="FE123" s="135"/>
      <c r="FF123" s="135"/>
      <c r="FG123" s="135"/>
      <c r="FH123" s="135"/>
      <c r="FI123" s="139"/>
      <c r="FJ123" s="135"/>
      <c r="FK123" s="135"/>
      <c r="FL123" s="135"/>
      <c r="FM123" s="135"/>
      <c r="FN123" s="135"/>
      <c r="FO123" s="135"/>
      <c r="FP123" s="135"/>
      <c r="FQ123" s="135"/>
      <c r="FR123" s="135"/>
      <c r="FS123" s="139"/>
      <c r="FT123" s="132"/>
      <c r="FU123" s="132"/>
      <c r="FV123" s="132"/>
      <c r="FW123" s="133"/>
      <c r="FX123" s="132"/>
      <c r="FY123" s="135"/>
      <c r="FZ123" s="135"/>
      <c r="GA123" s="132"/>
      <c r="GB123" s="132"/>
      <c r="GC123" s="132"/>
      <c r="GD123" s="132"/>
      <c r="GE123" s="132"/>
      <c r="GF123" s="139"/>
      <c r="GG123" s="132"/>
      <c r="GH123" s="132"/>
      <c r="GI123" s="132"/>
      <c r="GJ123" s="133"/>
      <c r="GK123" s="132"/>
      <c r="GL123" s="135"/>
      <c r="GM123" s="135"/>
      <c r="GN123" s="132"/>
      <c r="GO123" s="132"/>
      <c r="GP123" s="132"/>
      <c r="GQ123" s="132"/>
      <c r="GR123" s="132"/>
      <c r="GS123" s="139"/>
      <c r="GT123" s="132"/>
      <c r="GU123" s="132"/>
      <c r="GV123" s="132"/>
      <c r="GW123" s="133"/>
      <c r="GX123" s="132"/>
      <c r="GY123" s="135"/>
      <c r="GZ123" s="135"/>
      <c r="HA123" s="132"/>
      <c r="HB123" s="132"/>
      <c r="HC123" s="132"/>
      <c r="HD123" s="132"/>
    </row>
    <row r="124" spans="1:212" ht="140.25" x14ac:dyDescent="0.2">
      <c r="A124" s="336">
        <v>20</v>
      </c>
      <c r="B124" s="396" t="s">
        <v>169</v>
      </c>
      <c r="C124" s="400" t="str">
        <f>VLOOKUP(B124,[9]FORMULAS!A$30:B$52,2,0)</f>
        <v>Definir el marco estratégico y orientar la gestión de la Caja de la Vivienda Popular, con el fin de asegurar el cumplimiento de la misionalidad y de los objetivos establecidos en el Plan de Desarrollo Distrital, mediante la formulación y aplicación de lineamientos y metodologías que permitan articular y desarrollar los procesos de planeación, ejecución, seguimiento y control; para la mejora continua, la transparencia y democratización de la información pública, la participación incidente de la ciudadanía, y la satisfacción de las necesidades y demandas de los grupos de valor.</v>
      </c>
      <c r="D124" s="400" t="str">
        <f>VLOOKUP(B124,[9]FORMULAS!A$30:C$52,3,0)</f>
        <v xml:space="preserve">Jefe Oficina Asesora de Planeación </v>
      </c>
      <c r="E124" s="396" t="s">
        <v>260</v>
      </c>
      <c r="F124" s="321" t="s">
        <v>568</v>
      </c>
      <c r="G124" s="321" t="s">
        <v>569</v>
      </c>
      <c r="H124" s="322" t="s">
        <v>570</v>
      </c>
      <c r="I124" s="396" t="s">
        <v>261</v>
      </c>
      <c r="J124" s="398">
        <v>300</v>
      </c>
      <c r="K124" s="324" t="str">
        <f>VLOOKUP(L124,'Tabla probabilidad'!$D$3:$E$8,2,0)</f>
        <v>Media</v>
      </c>
      <c r="L124" s="399">
        <v>0.6</v>
      </c>
      <c r="M124" s="328" t="s">
        <v>88</v>
      </c>
      <c r="N124" s="329" t="str">
        <f>VLOOKUP(M124,'Tabla Impacto'!$D$3:$F$8,3,0)</f>
        <v>Leve</v>
      </c>
      <c r="O124" s="329">
        <f>VLOOKUP(M124,'Tabla Impacto'!$D$3:$F$8,2,0)</f>
        <v>0.2</v>
      </c>
      <c r="P124" s="392" t="str">
        <f>CONCATENATE(N124,K124)</f>
        <v>LeveMedia</v>
      </c>
      <c r="Q124" s="393" t="str">
        <f>VLOOKUP(P124,[9]FORMULAS!$K$17:$L$42,2,0)</f>
        <v>Moderado</v>
      </c>
      <c r="R124" s="53">
        <v>1</v>
      </c>
      <c r="S124" s="50" t="s">
        <v>571</v>
      </c>
      <c r="T124" s="202" t="str">
        <f t="shared" si="30"/>
        <v>Preventivo</v>
      </c>
      <c r="U124" s="54" t="s">
        <v>13</v>
      </c>
      <c r="V124" s="55">
        <f>+IF(U124='[9]Tabla Valoración controles'!$D$4,'[9]Tabla Valoración controles'!$F$4,IF('[9]208-PLA-Ft-78 Mapa Gestión'!U124='[9]Tabla Valoración controles'!$D$5,'[9]Tabla Valoración controles'!$F$5,IF(U124=[9]FORMULAS!$A$10,0,'[9]Tabla Valoración controles'!$F$6)))</f>
        <v>0.25</v>
      </c>
      <c r="W124" s="54" t="s">
        <v>8</v>
      </c>
      <c r="X124" s="56">
        <f>+IF(W124='[9]Tabla Valoración controles'!$D$7,'[9]Tabla Valoración controles'!$F$7,IF(U124=[9]FORMULAS!$A$10,0,'[9]Tabla Valoración controles'!$F$8))</f>
        <v>0.15</v>
      </c>
      <c r="Y124" s="54" t="s">
        <v>18</v>
      </c>
      <c r="Z124" s="55">
        <f>+IF(Y124='[9]Tabla Valoración controles'!$D$9,'[9]Tabla Valoración controles'!$F$9,'[9]Tabla Valoración controles'!$F$10)</f>
        <v>0</v>
      </c>
      <c r="AA124" s="54" t="s">
        <v>21</v>
      </c>
      <c r="AB124" s="55">
        <f>+IF(AA124='[9]Tabla Valoración controles'!$D$11,'[9]Tabla Valoración controles'!$F$11,'[9]Tabla Valoración controles'!$F$12)</f>
        <v>0</v>
      </c>
      <c r="AC124" s="54" t="s">
        <v>100</v>
      </c>
      <c r="AD124" s="55">
        <f>+IF(AC124='[9]Tabla Valoración controles'!$D$13,'[9]Tabla Valoración controles'!$F$13,'[9]Tabla Valoración controles'!$F$14)</f>
        <v>0</v>
      </c>
      <c r="AE124" s="100">
        <f t="shared" si="28"/>
        <v>0.4</v>
      </c>
      <c r="AF124" s="100" t="e">
        <f>+IF(T124=[9]FORMULAS!$A$8,'[9]208-PLA-Ft-78 Mapa Gestión'!AE124*'[9]208-PLA-Ft-78 Mapa Gestión'!L124:L129,'[9]208-PLA-Ft-78 Mapa Gestión'!AE124*'[9]208-PLA-Ft-78 Mapa Gestión'!O124:O129)</f>
        <v>#N/A</v>
      </c>
      <c r="AG124" s="100">
        <f>+IF(T124=[9]FORMULAS!$A$8,'[9]208-PLA-Ft-78 Mapa Gestión'!L124:L129-'[9]208-PLA-Ft-78 Mapa Gestión'!AF124,0)</f>
        <v>0</v>
      </c>
      <c r="AH124" s="54" t="s">
        <v>351</v>
      </c>
      <c r="AI124" s="50">
        <f>+IF(AH124=[9]CONTROLES!$C$50,[9]CONTROLES!$D$50,[9]CONTROLES!$D$51)</f>
        <v>15</v>
      </c>
      <c r="AJ124" s="50" t="s">
        <v>357</v>
      </c>
      <c r="AK124" s="50">
        <f>+IF(AJ124=[9]CONTROLES!$C$52,[9]CONTROLES!$D$52,[9]CONTROLES!$D$53)</f>
        <v>15</v>
      </c>
      <c r="AL124" s="50" t="s">
        <v>360</v>
      </c>
      <c r="AM124" s="50">
        <f>+IF(AL124=[9]CONTROLES!$C$54,[9]CONTROLES!$D$54,[9]CONTROLES!$D$55)</f>
        <v>15</v>
      </c>
      <c r="AN124" s="50" t="s">
        <v>363</v>
      </c>
      <c r="AO124" s="50">
        <f>+IF(AN124=[9]CONTROLES!$C$56,[9]CONTROLES!$D$56,IF(AN124=[9]CONTROLES!$C$57,[9]CONTROLES!$D$57,[9]CONTROLES!$D$58))</f>
        <v>15</v>
      </c>
      <c r="AP124" s="50" t="s">
        <v>367</v>
      </c>
      <c r="AQ124" s="50">
        <f>+IF(AP124=[9]CONTROLES!$C$59,[9]CONTROLES!$D$59,[9]CONTROLES!$D$60)</f>
        <v>15</v>
      </c>
      <c r="AR124" s="50" t="s">
        <v>370</v>
      </c>
      <c r="AS124" s="50">
        <f>+IF(AR124=[9]CONTROLES!$C$61,[9]CONTROLES!$D$61,[9]CONTROLES!$D$62)</f>
        <v>15</v>
      </c>
      <c r="AT124" s="50" t="s">
        <v>373</v>
      </c>
      <c r="AU124" s="50">
        <f>+IF(AT124=[9]CONTROLES!$C$63,[9]CONTROLES!$D$63,IF(AT124=[9]CONTROLES!$C$64,[9]CONTROLES!$D$64,[9]CONTROLES!$D$65))</f>
        <v>10</v>
      </c>
      <c r="AV124" s="50">
        <f>+AI124+AK124+AM124+AO124+AQ124+AS124+AU124</f>
        <v>100</v>
      </c>
      <c r="AW124" s="50" t="str">
        <f>IF(ISERROR(AV124)=TRUE,"",IF(AND(AV124&lt;=85),"Débil",IF(AND(AV124&gt;=85.01,AV124&lt;=95),"Moderado",IF(AND(AV124&gt;=95.1,AV124&lt;=100),"Fuerte",""))))</f>
        <v>Fuerte</v>
      </c>
      <c r="AX124" s="302">
        <f>+AG129</f>
        <v>0</v>
      </c>
      <c r="AY124" s="302" t="s">
        <v>98</v>
      </c>
      <c r="AZ124" s="302" t="s">
        <v>153</v>
      </c>
      <c r="BA124" s="302" t="e">
        <f>+IF(T124=[9]FORMULAS!B123,'[9]208-PLA-Ft-78 Mapa Gestión'!AG129,'[9]208-PLA-Ft-78 Mapa Gestión'!O124:O129)</f>
        <v>#N/A</v>
      </c>
      <c r="BB124" s="301" t="str">
        <f>CONCATENATE(AZ124,AY124)</f>
        <v>LeveMedia</v>
      </c>
      <c r="BC124" s="314" t="str">
        <f>VLOOKUP(BB124,[9]FORMULAS!$K$17:$L$42,2,0)</f>
        <v>Moderado</v>
      </c>
      <c r="BD124" s="307" t="s">
        <v>164</v>
      </c>
      <c r="BE124" s="197" t="s">
        <v>572</v>
      </c>
      <c r="BF124" s="135" t="s">
        <v>573</v>
      </c>
      <c r="BG124" s="180" t="s">
        <v>326</v>
      </c>
      <c r="BH124" s="230">
        <v>45323</v>
      </c>
      <c r="BI124" s="230">
        <v>45657</v>
      </c>
      <c r="BJ124" s="197" t="s">
        <v>574</v>
      </c>
      <c r="BK124" s="197" t="s">
        <v>575</v>
      </c>
      <c r="BL124" s="130" t="s">
        <v>236</v>
      </c>
      <c r="BM124" s="307" t="s">
        <v>576</v>
      </c>
      <c r="BN124" s="139"/>
      <c r="BO124" s="130"/>
      <c r="BP124" s="130"/>
      <c r="BQ124" s="130"/>
      <c r="BR124" s="143"/>
      <c r="BS124" s="143"/>
      <c r="BT124" s="143"/>
      <c r="BU124" s="143"/>
      <c r="BV124" s="143"/>
      <c r="BW124" s="139"/>
      <c r="BX124" s="130"/>
      <c r="BY124" s="130"/>
      <c r="BZ124" s="130"/>
      <c r="CA124" s="143"/>
      <c r="CB124" s="143"/>
      <c r="CC124" s="143"/>
      <c r="CD124" s="143"/>
      <c r="CE124" s="143"/>
      <c r="CF124" s="139"/>
      <c r="CG124" s="130"/>
      <c r="CH124" s="130"/>
      <c r="CI124" s="130"/>
      <c r="CJ124" s="143"/>
      <c r="CK124" s="143"/>
      <c r="CL124" s="143"/>
      <c r="CM124" s="143"/>
      <c r="CN124" s="143"/>
      <c r="CO124" s="139"/>
      <c r="CP124" s="130"/>
      <c r="CQ124" s="130"/>
      <c r="CR124" s="130"/>
      <c r="CS124" s="143"/>
      <c r="CT124" s="143"/>
      <c r="CU124" s="143"/>
      <c r="CV124" s="143"/>
      <c r="CW124" s="143"/>
      <c r="CX124" s="139"/>
      <c r="CY124" s="130"/>
      <c r="CZ124" s="130"/>
      <c r="DA124" s="130"/>
      <c r="DB124" s="143"/>
      <c r="DC124" s="143"/>
      <c r="DD124" s="143"/>
      <c r="DE124" s="143"/>
      <c r="DF124" s="143"/>
      <c r="DG124" s="139"/>
      <c r="DH124" s="130"/>
      <c r="DI124" s="130"/>
      <c r="DJ124" s="130"/>
      <c r="DK124" s="143"/>
      <c r="DL124" s="143"/>
      <c r="DM124" s="143"/>
      <c r="DN124" s="143"/>
      <c r="DO124" s="143"/>
      <c r="DP124" s="139"/>
      <c r="DQ124" s="130"/>
      <c r="DR124" s="130"/>
      <c r="DS124" s="130"/>
      <c r="DT124" s="143"/>
      <c r="DU124" s="143"/>
      <c r="DV124" s="143"/>
      <c r="DW124" s="143"/>
      <c r="DX124" s="143"/>
      <c r="DY124" s="139"/>
      <c r="DZ124" s="130"/>
      <c r="EA124" s="130"/>
      <c r="EB124" s="130"/>
      <c r="EC124" s="143"/>
      <c r="ED124" s="143"/>
      <c r="EE124" s="143"/>
      <c r="EF124" s="143"/>
      <c r="EG124" s="143"/>
      <c r="EH124" s="139"/>
      <c r="EI124" s="130"/>
      <c r="EJ124" s="130"/>
      <c r="EK124" s="130"/>
      <c r="EL124" s="143"/>
      <c r="EM124" s="143"/>
      <c r="EN124" s="143"/>
      <c r="EO124" s="143"/>
      <c r="EP124" s="143"/>
      <c r="EQ124" s="139"/>
      <c r="ER124" s="130"/>
      <c r="ES124" s="130"/>
      <c r="ET124" s="130"/>
      <c r="EU124" s="143"/>
      <c r="EV124" s="143"/>
      <c r="EW124" s="143"/>
      <c r="EX124" s="143"/>
      <c r="EY124" s="143"/>
      <c r="EZ124" s="139"/>
      <c r="FA124" s="130"/>
      <c r="FB124" s="130"/>
      <c r="FC124" s="130"/>
      <c r="FD124" s="143"/>
      <c r="FE124" s="143"/>
      <c r="FF124" s="143"/>
      <c r="FG124" s="143"/>
      <c r="FH124" s="143"/>
      <c r="FI124" s="139"/>
      <c r="FJ124" s="130"/>
      <c r="FK124" s="130"/>
      <c r="FL124" s="130"/>
      <c r="FM124" s="143"/>
      <c r="FN124" s="143"/>
      <c r="FO124" s="143"/>
      <c r="FP124" s="143"/>
      <c r="FQ124" s="143"/>
      <c r="FR124" s="143"/>
      <c r="FS124" s="139"/>
      <c r="FT124" s="132"/>
      <c r="FU124" s="132"/>
      <c r="FV124" s="132"/>
      <c r="FW124" s="133"/>
      <c r="FX124" s="132"/>
      <c r="FY124" s="143"/>
      <c r="FZ124" s="143"/>
      <c r="GA124" s="132"/>
      <c r="GB124" s="132"/>
      <c r="GC124" s="132"/>
      <c r="GD124" s="132"/>
      <c r="GE124" s="132"/>
      <c r="GF124" s="139"/>
      <c r="GG124" s="132"/>
      <c r="GH124" s="132"/>
      <c r="GI124" s="132"/>
      <c r="GJ124" s="133"/>
      <c r="GK124" s="132"/>
      <c r="GL124" s="143"/>
      <c r="GM124" s="143"/>
      <c r="GN124" s="132"/>
      <c r="GO124" s="132"/>
      <c r="GP124" s="132"/>
      <c r="GQ124" s="132"/>
      <c r="GR124" s="132"/>
      <c r="GS124" s="139"/>
      <c r="GT124" s="132"/>
      <c r="GU124" s="132"/>
      <c r="GV124" s="132"/>
      <c r="GW124" s="133"/>
      <c r="GX124" s="132"/>
      <c r="GY124" s="143"/>
      <c r="GZ124" s="143"/>
      <c r="HA124" s="132"/>
      <c r="HB124" s="132"/>
      <c r="HC124" s="132"/>
      <c r="HD124" s="132"/>
    </row>
    <row r="125" spans="1:212" ht="89.25" x14ac:dyDescent="0.2">
      <c r="A125" s="336"/>
      <c r="B125" s="396"/>
      <c r="C125" s="400"/>
      <c r="D125" s="400"/>
      <c r="E125" s="396"/>
      <c r="F125" s="321"/>
      <c r="G125" s="321"/>
      <c r="H125" s="322"/>
      <c r="I125" s="396"/>
      <c r="J125" s="398"/>
      <c r="K125" s="324"/>
      <c r="L125" s="399"/>
      <c r="M125" s="328"/>
      <c r="N125" s="329"/>
      <c r="O125" s="329"/>
      <c r="P125" s="392"/>
      <c r="Q125" s="393"/>
      <c r="R125" s="53">
        <v>2</v>
      </c>
      <c r="S125" s="50" t="s">
        <v>577</v>
      </c>
      <c r="T125" s="202" t="str">
        <f t="shared" si="30"/>
        <v>Detectivo</v>
      </c>
      <c r="U125" s="54" t="s">
        <v>14</v>
      </c>
      <c r="V125" s="55">
        <f>+IF(U125='[9]Tabla Valoración controles'!$D$4,'[9]Tabla Valoración controles'!$F$4,IF('[9]208-PLA-Ft-78 Mapa Gestión'!U125='[9]Tabla Valoración controles'!$D$5,'[9]Tabla Valoración controles'!$F$5,IF(U125=[9]FORMULAS!$A$10,0,'[9]Tabla Valoración controles'!$F$6)))</f>
        <v>0.1</v>
      </c>
      <c r="W125" s="54" t="s">
        <v>8</v>
      </c>
      <c r="X125" s="56">
        <f>+IF(W125='[9]Tabla Valoración controles'!$D$7,'[9]Tabla Valoración controles'!$F$7,IF(U125=[9]FORMULAS!$A$10,0,'[9]Tabla Valoración controles'!$F$8))</f>
        <v>0.15</v>
      </c>
      <c r="Y125" s="54" t="s">
        <v>18</v>
      </c>
      <c r="Z125" s="55">
        <f>+IF(Y125='[9]Tabla Valoración controles'!$D$9,'[9]Tabla Valoración controles'!$F$9,'[9]Tabla Valoración controles'!$F$10)</f>
        <v>0</v>
      </c>
      <c r="AA125" s="54" t="s">
        <v>21</v>
      </c>
      <c r="AB125" s="55">
        <f>+IF(AA125='[9]Tabla Valoración controles'!$D$9,'[9]Tabla Valoración controles'!$F$9,IF(W125=[9]FORMULAS!$A$10,0,'[9]Tabla Valoración controles'!$F$10))</f>
        <v>0</v>
      </c>
      <c r="AC125" s="54" t="s">
        <v>100</v>
      </c>
      <c r="AD125" s="55">
        <f>+IF(AC125='[9]Tabla Valoración controles'!$D$13,'[9]Tabla Valoración controles'!$F$13,'[9]Tabla Valoración controles'!$F$14)</f>
        <v>0</v>
      </c>
      <c r="AE125" s="100">
        <f t="shared" si="28"/>
        <v>0.25</v>
      </c>
      <c r="AF125" s="100">
        <f>+AE125*AG124</f>
        <v>0</v>
      </c>
      <c r="AG125" s="100">
        <f>+AG124-AF125</f>
        <v>0</v>
      </c>
      <c r="AH125" s="54" t="s">
        <v>351</v>
      </c>
      <c r="AI125" s="50">
        <f>+IF(AH125=[9]CONTROLES!$C$50,[9]CONTROLES!$D$50,[9]CONTROLES!$D$51)</f>
        <v>15</v>
      </c>
      <c r="AJ125" s="50" t="s">
        <v>357</v>
      </c>
      <c r="AK125" s="50">
        <f>+IF(AJ125=[9]CONTROLES!$C$52,[9]CONTROLES!$D$52,[9]CONTROLES!$D$53)</f>
        <v>15</v>
      </c>
      <c r="AL125" s="50" t="s">
        <v>360</v>
      </c>
      <c r="AM125" s="50">
        <f>+IF(AL125=[9]CONTROLES!$C$54,[9]CONTROLES!$D$54,[9]CONTROLES!$D$55)</f>
        <v>15</v>
      </c>
      <c r="AN125" s="50" t="s">
        <v>364</v>
      </c>
      <c r="AO125" s="50">
        <f>+IF(AN125=[9]CONTROLES!$C$56,[9]CONTROLES!$D$56,IF(AN125=[9]CONTROLES!$C$57,[9]CONTROLES!$D$57,[9]CONTROLES!$D$58))</f>
        <v>10</v>
      </c>
      <c r="AP125" s="50" t="s">
        <v>367</v>
      </c>
      <c r="AQ125" s="50">
        <f>+IF(AP125=[9]CONTROLES!$C$59,[9]CONTROLES!$D$59,[9]CONTROLES!$D$60)</f>
        <v>15</v>
      </c>
      <c r="AR125" s="50" t="s">
        <v>370</v>
      </c>
      <c r="AS125" s="50">
        <f>+IF(AR125=[9]CONTROLES!$C$61,[9]CONTROLES!$D$61,[9]CONTROLES!$D$62)</f>
        <v>15</v>
      </c>
      <c r="AT125" s="50" t="s">
        <v>373</v>
      </c>
      <c r="AU125" s="50">
        <f>+IF(AT125=[9]CONTROLES!$C$63,[9]CONTROLES!$D$63,IF(AT125=[9]CONTROLES!$C$64,[9]CONTROLES!$D$64,[9]CONTROLES!$D$65))</f>
        <v>10</v>
      </c>
      <c r="AV125" s="50">
        <f t="shared" ref="AV125:AV141" si="60">+AI125+AK125+AM125+AO125+AQ125+AS125+AU125</f>
        <v>95</v>
      </c>
      <c r="AW125" s="50" t="str">
        <f t="shared" ref="AW125:AW141" si="61">IF(ISERROR(AV125)=TRUE,"",IF(AND(AV125&lt;=85),"Débil",IF(AND(AV125&gt;=85.01,AV125&lt;=95),"Moderado",IF(AND(AV125&gt;=95.1,AV125&lt;=100),"Fuerte",""))))</f>
        <v>Moderado</v>
      </c>
      <c r="AX125" s="303"/>
      <c r="AY125" s="303"/>
      <c r="AZ125" s="303"/>
      <c r="BA125" s="303"/>
      <c r="BB125" s="301"/>
      <c r="BC125" s="314"/>
      <c r="BD125" s="307"/>
      <c r="BE125" s="129" t="s">
        <v>578</v>
      </c>
      <c r="BF125" s="135" t="s">
        <v>573</v>
      </c>
      <c r="BG125" s="180" t="s">
        <v>327</v>
      </c>
      <c r="BH125" s="230">
        <v>45292</v>
      </c>
      <c r="BI125" s="230">
        <v>45352</v>
      </c>
      <c r="BJ125" s="135" t="s">
        <v>579</v>
      </c>
      <c r="BK125" s="135" t="s">
        <v>580</v>
      </c>
      <c r="BL125" s="130" t="s">
        <v>236</v>
      </c>
      <c r="BM125" s="307"/>
      <c r="BN125" s="139"/>
      <c r="BO125" s="130"/>
      <c r="BP125" s="130"/>
      <c r="BQ125" s="130"/>
      <c r="BR125" s="136"/>
      <c r="BS125" s="136"/>
      <c r="BT125" s="136"/>
      <c r="BU125" s="136"/>
      <c r="BV125" s="136"/>
      <c r="BW125" s="139"/>
      <c r="BX125" s="130"/>
      <c r="BY125" s="130"/>
      <c r="BZ125" s="130"/>
      <c r="CA125" s="136"/>
      <c r="CB125" s="136"/>
      <c r="CC125" s="136"/>
      <c r="CD125" s="136"/>
      <c r="CE125" s="136"/>
      <c r="CF125" s="139"/>
      <c r="CG125" s="130"/>
      <c r="CH125" s="130"/>
      <c r="CI125" s="130"/>
      <c r="CJ125" s="136"/>
      <c r="CK125" s="136"/>
      <c r="CL125" s="136"/>
      <c r="CM125" s="136"/>
      <c r="CN125" s="136"/>
      <c r="CO125" s="139"/>
      <c r="CP125" s="130"/>
      <c r="CQ125" s="130"/>
      <c r="CR125" s="130"/>
      <c r="CS125" s="136"/>
      <c r="CT125" s="136"/>
      <c r="CU125" s="136"/>
      <c r="CV125" s="136"/>
      <c r="CW125" s="136"/>
      <c r="CX125" s="139"/>
      <c r="CY125" s="130"/>
      <c r="CZ125" s="130"/>
      <c r="DA125" s="130"/>
      <c r="DB125" s="136"/>
      <c r="DC125" s="136"/>
      <c r="DD125" s="136"/>
      <c r="DE125" s="136"/>
      <c r="DF125" s="136"/>
      <c r="DG125" s="139"/>
      <c r="DH125" s="130"/>
      <c r="DI125" s="130"/>
      <c r="DJ125" s="130"/>
      <c r="DK125" s="136"/>
      <c r="DL125" s="136"/>
      <c r="DM125" s="136"/>
      <c r="DN125" s="136"/>
      <c r="DO125" s="136"/>
      <c r="DP125" s="139"/>
      <c r="DQ125" s="130"/>
      <c r="DR125" s="130"/>
      <c r="DS125" s="130"/>
      <c r="DT125" s="136"/>
      <c r="DU125" s="136"/>
      <c r="DV125" s="136"/>
      <c r="DW125" s="136"/>
      <c r="DX125" s="136"/>
      <c r="DY125" s="139"/>
      <c r="DZ125" s="130"/>
      <c r="EA125" s="130"/>
      <c r="EB125" s="130"/>
      <c r="EC125" s="136"/>
      <c r="ED125" s="136"/>
      <c r="EE125" s="136"/>
      <c r="EF125" s="136"/>
      <c r="EG125" s="136"/>
      <c r="EH125" s="139"/>
      <c r="EI125" s="130"/>
      <c r="EJ125" s="130"/>
      <c r="EK125" s="130"/>
      <c r="EL125" s="136"/>
      <c r="EM125" s="136"/>
      <c r="EN125" s="136"/>
      <c r="EO125" s="136"/>
      <c r="EP125" s="136"/>
      <c r="EQ125" s="139"/>
      <c r="ER125" s="130"/>
      <c r="ES125" s="130"/>
      <c r="ET125" s="130"/>
      <c r="EU125" s="136"/>
      <c r="EV125" s="136"/>
      <c r="EW125" s="136"/>
      <c r="EX125" s="136"/>
      <c r="EY125" s="136"/>
      <c r="EZ125" s="139"/>
      <c r="FA125" s="130"/>
      <c r="FB125" s="130"/>
      <c r="FC125" s="130"/>
      <c r="FD125" s="136"/>
      <c r="FE125" s="136"/>
      <c r="FF125" s="136"/>
      <c r="FG125" s="136"/>
      <c r="FH125" s="136"/>
      <c r="FI125" s="139"/>
      <c r="FJ125" s="130"/>
      <c r="FK125" s="130"/>
      <c r="FL125" s="130"/>
      <c r="FM125" s="136"/>
      <c r="FN125" s="136"/>
      <c r="FO125" s="136"/>
      <c r="FP125" s="136"/>
      <c r="FQ125" s="136"/>
      <c r="FR125" s="136"/>
      <c r="FS125" s="139"/>
      <c r="FT125" s="132"/>
      <c r="FU125" s="132"/>
      <c r="FV125" s="132"/>
      <c r="FW125" s="133"/>
      <c r="FX125" s="132"/>
      <c r="FY125" s="136"/>
      <c r="FZ125" s="136"/>
      <c r="GA125" s="132"/>
      <c r="GB125" s="132"/>
      <c r="GC125" s="132"/>
      <c r="GD125" s="132"/>
      <c r="GE125" s="132"/>
      <c r="GF125" s="139"/>
      <c r="GG125" s="132"/>
      <c r="GH125" s="132"/>
      <c r="GI125" s="132"/>
      <c r="GJ125" s="133"/>
      <c r="GK125" s="132"/>
      <c r="GL125" s="136"/>
      <c r="GM125" s="136"/>
      <c r="GN125" s="132"/>
      <c r="GO125" s="132"/>
      <c r="GP125" s="132"/>
      <c r="GQ125" s="132"/>
      <c r="GR125" s="132"/>
      <c r="GS125" s="139"/>
      <c r="GT125" s="132"/>
      <c r="GU125" s="132"/>
      <c r="GV125" s="132"/>
      <c r="GW125" s="133"/>
      <c r="GX125" s="132"/>
      <c r="GY125" s="136"/>
      <c r="GZ125" s="136"/>
      <c r="HA125" s="132"/>
      <c r="HB125" s="132"/>
      <c r="HC125" s="132"/>
      <c r="HD125" s="132"/>
    </row>
    <row r="126" spans="1:212" ht="89.25" x14ac:dyDescent="0.2">
      <c r="A126" s="336"/>
      <c r="B126" s="396"/>
      <c r="C126" s="400"/>
      <c r="D126" s="400"/>
      <c r="E126" s="396"/>
      <c r="F126" s="321"/>
      <c r="G126" s="321"/>
      <c r="H126" s="322"/>
      <c r="I126" s="396"/>
      <c r="J126" s="398"/>
      <c r="K126" s="324"/>
      <c r="L126" s="399"/>
      <c r="M126" s="328"/>
      <c r="N126" s="329"/>
      <c r="O126" s="329"/>
      <c r="P126" s="392"/>
      <c r="Q126" s="393"/>
      <c r="R126" s="53">
        <v>3</v>
      </c>
      <c r="S126" s="50" t="s">
        <v>581</v>
      </c>
      <c r="T126" s="202" t="str">
        <f t="shared" si="30"/>
        <v>Preventivo</v>
      </c>
      <c r="U126" s="54" t="s">
        <v>13</v>
      </c>
      <c r="V126" s="55">
        <f>+IF(U126='[9]Tabla Valoración controles'!$D$4,'[9]Tabla Valoración controles'!$F$4,IF('[9]208-PLA-Ft-78 Mapa Gestión'!U126='[9]Tabla Valoración controles'!$D$5,'[9]Tabla Valoración controles'!$F$5,IF(U126=[9]FORMULAS!$A$10,0,'[9]Tabla Valoración controles'!$F$6)))</f>
        <v>0.25</v>
      </c>
      <c r="W126" s="54" t="s">
        <v>8</v>
      </c>
      <c r="X126" s="56">
        <f>+IF(W126='[9]Tabla Valoración controles'!$D$7,'[9]Tabla Valoración controles'!$F$7,IF(U126=[9]FORMULAS!$A$10,0,'[9]Tabla Valoración controles'!$F$8))</f>
        <v>0.15</v>
      </c>
      <c r="Y126" s="54" t="s">
        <v>18</v>
      </c>
      <c r="Z126" s="55">
        <f>+IF(Y126='[9]Tabla Valoración controles'!$D$9,'[9]Tabla Valoración controles'!$F$9,IF(U126=[9]FORMULAS!$A$10,0,'[9]Tabla Valoración controles'!$F$10))</f>
        <v>0</v>
      </c>
      <c r="AA126" s="54" t="s">
        <v>21</v>
      </c>
      <c r="AB126" s="55">
        <f>+IF(AA126='[9]Tabla Valoración controles'!$D$9,'[9]Tabla Valoración controles'!$F$9,IF(W126=[9]FORMULAS!$A$10,0,'[9]Tabla Valoración controles'!$F$10))</f>
        <v>0</v>
      </c>
      <c r="AC126" s="54" t="s">
        <v>100</v>
      </c>
      <c r="AD126" s="55">
        <f>+IF(AC126='[9]Tabla Valoración controles'!$D$13,'[9]Tabla Valoración controles'!$F$13,'[9]Tabla Valoración controles'!$F$14)</f>
        <v>0</v>
      </c>
      <c r="AE126" s="100">
        <f t="shared" si="28"/>
        <v>0.4</v>
      </c>
      <c r="AF126" s="100">
        <f>+AF125*AE126</f>
        <v>0</v>
      </c>
      <c r="AG126" s="100">
        <f t="shared" ref="AG126:AG128" si="62">+AG125-AF126</f>
        <v>0</v>
      </c>
      <c r="AH126" s="54" t="s">
        <v>351</v>
      </c>
      <c r="AI126" s="50">
        <f>+IF(AH126=[9]CONTROLES!$C$50,[9]CONTROLES!$D$50,[9]CONTROLES!$D$51)</f>
        <v>15</v>
      </c>
      <c r="AJ126" s="50" t="s">
        <v>357</v>
      </c>
      <c r="AK126" s="50">
        <f>+IF(AJ126=[9]CONTROLES!$C$52,[9]CONTROLES!$D$52,[9]CONTROLES!$D$53)</f>
        <v>15</v>
      </c>
      <c r="AL126" s="50" t="s">
        <v>360</v>
      </c>
      <c r="AM126" s="50">
        <f>+IF(AL126=[9]CONTROLES!$C$54,[9]CONTROLES!$D$54,[9]CONTROLES!$D$55)</f>
        <v>15</v>
      </c>
      <c r="AN126" s="50" t="s">
        <v>363</v>
      </c>
      <c r="AO126" s="50">
        <f>+IF(AN126=[9]CONTROLES!$C$56,[9]CONTROLES!$D$56,IF(AN126=[9]CONTROLES!$C$57,[9]CONTROLES!$D$57,[9]CONTROLES!$D$58))</f>
        <v>15</v>
      </c>
      <c r="AP126" s="50" t="s">
        <v>367</v>
      </c>
      <c r="AQ126" s="50">
        <f>+IF(AP126=[9]CONTROLES!$C$59,[9]CONTROLES!$D$59,[9]CONTROLES!$D$60)</f>
        <v>15</v>
      </c>
      <c r="AR126" s="50" t="s">
        <v>370</v>
      </c>
      <c r="AS126" s="50">
        <f>+IF(AR126=[9]CONTROLES!$C$61,[9]CONTROLES!$D$61,[9]CONTROLES!$D$62)</f>
        <v>15</v>
      </c>
      <c r="AT126" s="50" t="s">
        <v>373</v>
      </c>
      <c r="AU126" s="50">
        <f>+IF(AT126=[9]CONTROLES!$C$63,[9]CONTROLES!$D$63,IF(AT126=[9]CONTROLES!$C$64,[9]CONTROLES!$D$64,[9]CONTROLES!$D$65))</f>
        <v>10</v>
      </c>
      <c r="AV126" s="50">
        <f t="shared" si="60"/>
        <v>100</v>
      </c>
      <c r="AW126" s="50" t="str">
        <f t="shared" si="61"/>
        <v>Fuerte</v>
      </c>
      <c r="AX126" s="303"/>
      <c r="AY126" s="303"/>
      <c r="AZ126" s="303"/>
      <c r="BA126" s="303"/>
      <c r="BB126" s="301"/>
      <c r="BC126" s="314"/>
      <c r="BD126" s="307"/>
      <c r="BE126" s="129"/>
      <c r="BF126" s="135"/>
      <c r="BG126" s="180"/>
      <c r="BH126" s="230"/>
      <c r="BI126" s="230"/>
      <c r="BJ126" s="135"/>
      <c r="BK126" s="135"/>
      <c r="BL126" s="130"/>
      <c r="BM126" s="307"/>
      <c r="BN126" s="139"/>
      <c r="BO126" s="130"/>
      <c r="BP126" s="130"/>
      <c r="BQ126" s="130"/>
      <c r="BR126" s="136"/>
      <c r="BS126" s="136"/>
      <c r="BT126" s="136"/>
      <c r="BU126" s="136"/>
      <c r="BV126" s="136"/>
      <c r="BW126" s="139"/>
      <c r="BX126" s="130"/>
      <c r="BY126" s="130"/>
      <c r="BZ126" s="130"/>
      <c r="CA126" s="136"/>
      <c r="CB126" s="136"/>
      <c r="CC126" s="136"/>
      <c r="CD126" s="136"/>
      <c r="CE126" s="136"/>
      <c r="CF126" s="139"/>
      <c r="CG126" s="130"/>
      <c r="CH126" s="130"/>
      <c r="CI126" s="130"/>
      <c r="CJ126" s="136"/>
      <c r="CK126" s="136"/>
      <c r="CL126" s="136"/>
      <c r="CM126" s="136"/>
      <c r="CN126" s="136"/>
      <c r="CO126" s="139"/>
      <c r="CP126" s="130"/>
      <c r="CQ126" s="130"/>
      <c r="CR126" s="130"/>
      <c r="CS126" s="136"/>
      <c r="CT126" s="136"/>
      <c r="CU126" s="136"/>
      <c r="CV126" s="136"/>
      <c r="CW126" s="136"/>
      <c r="CX126" s="139"/>
      <c r="CY126" s="130"/>
      <c r="CZ126" s="130"/>
      <c r="DA126" s="130"/>
      <c r="DB126" s="136"/>
      <c r="DC126" s="136"/>
      <c r="DD126" s="136"/>
      <c r="DE126" s="136"/>
      <c r="DF126" s="136"/>
      <c r="DG126" s="139"/>
      <c r="DH126" s="130"/>
      <c r="DI126" s="130"/>
      <c r="DJ126" s="130"/>
      <c r="DK126" s="136"/>
      <c r="DL126" s="136"/>
      <c r="DM126" s="136"/>
      <c r="DN126" s="136"/>
      <c r="DO126" s="136"/>
      <c r="DP126" s="139"/>
      <c r="DQ126" s="130"/>
      <c r="DR126" s="130"/>
      <c r="DS126" s="130"/>
      <c r="DT126" s="136"/>
      <c r="DU126" s="136"/>
      <c r="DV126" s="136"/>
      <c r="DW126" s="136"/>
      <c r="DX126" s="136"/>
      <c r="DY126" s="139"/>
      <c r="DZ126" s="130"/>
      <c r="EA126" s="130"/>
      <c r="EB126" s="130"/>
      <c r="EC126" s="136"/>
      <c r="ED126" s="136"/>
      <c r="EE126" s="136"/>
      <c r="EF126" s="136"/>
      <c r="EG126" s="136"/>
      <c r="EH126" s="139"/>
      <c r="EI126" s="130"/>
      <c r="EJ126" s="130"/>
      <c r="EK126" s="130"/>
      <c r="EL126" s="136"/>
      <c r="EM126" s="136"/>
      <c r="EN126" s="136"/>
      <c r="EO126" s="136"/>
      <c r="EP126" s="136"/>
      <c r="EQ126" s="139"/>
      <c r="ER126" s="130"/>
      <c r="ES126" s="130"/>
      <c r="ET126" s="130"/>
      <c r="EU126" s="136"/>
      <c r="EV126" s="136"/>
      <c r="EW126" s="136"/>
      <c r="EX126" s="136"/>
      <c r="EY126" s="136"/>
      <c r="EZ126" s="139"/>
      <c r="FA126" s="130"/>
      <c r="FB126" s="130"/>
      <c r="FC126" s="130"/>
      <c r="FD126" s="136"/>
      <c r="FE126" s="136"/>
      <c r="FF126" s="136"/>
      <c r="FG126" s="136"/>
      <c r="FH126" s="136"/>
      <c r="FI126" s="139"/>
      <c r="FJ126" s="130"/>
      <c r="FK126" s="130"/>
      <c r="FL126" s="130"/>
      <c r="FM126" s="136"/>
      <c r="FN126" s="136"/>
      <c r="FO126" s="136"/>
      <c r="FP126" s="136"/>
      <c r="FQ126" s="136"/>
      <c r="FR126" s="136"/>
      <c r="FS126" s="139"/>
      <c r="FT126" s="132"/>
      <c r="FU126" s="132"/>
      <c r="FV126" s="132"/>
      <c r="FW126" s="133"/>
      <c r="FX126" s="132"/>
      <c r="FY126" s="136"/>
      <c r="FZ126" s="136"/>
      <c r="GA126" s="132"/>
      <c r="GB126" s="132"/>
      <c r="GC126" s="132"/>
      <c r="GD126" s="132"/>
      <c r="GE126" s="132"/>
      <c r="GF126" s="139"/>
      <c r="GG126" s="132"/>
      <c r="GH126" s="132"/>
      <c r="GI126" s="132"/>
      <c r="GJ126" s="133"/>
      <c r="GK126" s="132"/>
      <c r="GL126" s="136"/>
      <c r="GM126" s="136"/>
      <c r="GN126" s="132"/>
      <c r="GO126" s="132"/>
      <c r="GP126" s="132"/>
      <c r="GQ126" s="132"/>
      <c r="GR126" s="132"/>
      <c r="GS126" s="139"/>
      <c r="GT126" s="132"/>
      <c r="GU126" s="132"/>
      <c r="GV126" s="132"/>
      <c r="GW126" s="133"/>
      <c r="GX126" s="132"/>
      <c r="GY126" s="136"/>
      <c r="GZ126" s="136"/>
      <c r="HA126" s="132"/>
      <c r="HB126" s="132"/>
      <c r="HC126" s="132"/>
      <c r="HD126" s="132"/>
    </row>
    <row r="127" spans="1:212" ht="17.25" customHeight="1" x14ac:dyDescent="0.2">
      <c r="A127" s="336"/>
      <c r="B127" s="396"/>
      <c r="C127" s="400"/>
      <c r="D127" s="400"/>
      <c r="E127" s="396"/>
      <c r="F127" s="321"/>
      <c r="G127" s="321"/>
      <c r="H127" s="322"/>
      <c r="I127" s="396"/>
      <c r="J127" s="398"/>
      <c r="K127" s="324"/>
      <c r="L127" s="399"/>
      <c r="M127" s="328"/>
      <c r="N127" s="329"/>
      <c r="O127" s="329"/>
      <c r="P127" s="392"/>
      <c r="Q127" s="393"/>
      <c r="R127" s="53"/>
      <c r="S127" s="50"/>
      <c r="T127" s="202" t="str">
        <f t="shared" si="30"/>
        <v>Tipo Control</v>
      </c>
      <c r="U127" s="54" t="s">
        <v>158</v>
      </c>
      <c r="V127" s="55">
        <f>+IF(U127='[9]Tabla Valoración controles'!$D$4,'[9]Tabla Valoración controles'!$F$4,IF('[9]208-PLA-Ft-78 Mapa Gestión'!U127='[9]Tabla Valoración controles'!$D$5,'[9]Tabla Valoración controles'!$F$5,IF(U127=[9]FORMULAS!$A$10,0,'[9]Tabla Valoración controles'!$F$6)))</f>
        <v>0</v>
      </c>
      <c r="W127" s="54"/>
      <c r="X127" s="56">
        <f>+IF(W127='[9]Tabla Valoración controles'!$D$7,'[9]Tabla Valoración controles'!$F$7,IF(U127=[9]FORMULAS!$A$10,0,'[9]Tabla Valoración controles'!$F$8))</f>
        <v>0</v>
      </c>
      <c r="Y127" s="54"/>
      <c r="Z127" s="55">
        <f>+IF(Y127='[9]Tabla Valoración controles'!$D$9,'[9]Tabla Valoración controles'!$F$9,IF(U127=[9]FORMULAS!$A$10,0,'[9]Tabla Valoración controles'!$F$10))</f>
        <v>0</v>
      </c>
      <c r="AA127" s="54"/>
      <c r="AB127" s="55">
        <f>+IF(AA127='[9]Tabla Valoración controles'!$D$9,'[9]Tabla Valoración controles'!$F$9,IF(W127=[9]FORMULAS!$A$10,0,'[9]Tabla Valoración controles'!$F$10))</f>
        <v>0</v>
      </c>
      <c r="AC127" s="54"/>
      <c r="AD127" s="55">
        <f>+IF(AC127='[9]Tabla Valoración controles'!$D$13,'[9]Tabla Valoración controles'!$F$13,'[9]Tabla Valoración controles'!$F$14)</f>
        <v>0</v>
      </c>
      <c r="AE127" s="100">
        <f t="shared" si="28"/>
        <v>0</v>
      </c>
      <c r="AF127" s="100">
        <f>+AF126*AE127</f>
        <v>0</v>
      </c>
      <c r="AG127" s="100">
        <f t="shared" si="62"/>
        <v>0</v>
      </c>
      <c r="AH127" s="54"/>
      <c r="AI127" s="50">
        <f>+IF(AH127=[9]CONTROLES!$C$50,[9]CONTROLES!$D$50,[9]CONTROLES!$D$51)</f>
        <v>0</v>
      </c>
      <c r="AJ127" s="50"/>
      <c r="AK127" s="50">
        <f>+IF(AJ127=[9]CONTROLES!$C$52,[9]CONTROLES!$D$52,[9]CONTROLES!$D$53)</f>
        <v>0</v>
      </c>
      <c r="AL127" s="50"/>
      <c r="AM127" s="50">
        <f>+IF(AL127=[9]CONTROLES!$C$54,[9]CONTROLES!$D$54,[9]CONTROLES!$D$55)</f>
        <v>0</v>
      </c>
      <c r="AN127" s="50"/>
      <c r="AO127" s="50">
        <f>+IF(AN127=[9]CONTROLES!$C$56,[9]CONTROLES!$D$56,IF(AN127=[9]CONTROLES!$C$57,[9]CONTROLES!$D$57,[9]CONTROLES!$D$58))</f>
        <v>0</v>
      </c>
      <c r="AP127" s="50"/>
      <c r="AQ127" s="50">
        <f>+IF(AP127=[9]CONTROLES!$C$59,[9]CONTROLES!$D$59,[9]CONTROLES!$D$60)</f>
        <v>0</v>
      </c>
      <c r="AR127" s="50"/>
      <c r="AS127" s="50">
        <f>+IF(AR127=[9]CONTROLES!$C$61,[9]CONTROLES!$D$61,[9]CONTROLES!$D$62)</f>
        <v>0</v>
      </c>
      <c r="AT127" s="50"/>
      <c r="AU127" s="50">
        <f>+IF(AT127=[9]CONTROLES!$C$63,[9]CONTROLES!$D$63,IF(AT127=[9]CONTROLES!$C$64,[9]CONTROLES!$D$64,[9]CONTROLES!$D$65))</f>
        <v>0</v>
      </c>
      <c r="AV127" s="50">
        <f t="shared" si="60"/>
        <v>0</v>
      </c>
      <c r="AW127" s="50" t="str">
        <f t="shared" si="61"/>
        <v>Débil</v>
      </c>
      <c r="AX127" s="303"/>
      <c r="AY127" s="303"/>
      <c r="AZ127" s="303"/>
      <c r="BA127" s="303"/>
      <c r="BB127" s="301"/>
      <c r="BC127" s="314"/>
      <c r="BD127" s="307"/>
      <c r="BE127" s="197"/>
      <c r="BF127" s="135"/>
      <c r="BG127" s="180"/>
      <c r="BH127" s="230"/>
      <c r="BI127" s="230"/>
      <c r="BJ127" s="197"/>
      <c r="BK127" s="197"/>
      <c r="BL127" s="130"/>
      <c r="BM127" s="307"/>
      <c r="BN127" s="139"/>
      <c r="BO127" s="130"/>
      <c r="BP127" s="130"/>
      <c r="BQ127" s="130"/>
      <c r="BR127" s="136"/>
      <c r="BS127" s="136"/>
      <c r="BT127" s="136"/>
      <c r="BU127" s="136"/>
      <c r="BV127" s="136"/>
      <c r="BW127" s="139"/>
      <c r="BX127" s="130"/>
      <c r="BY127" s="130"/>
      <c r="BZ127" s="130"/>
      <c r="CA127" s="136"/>
      <c r="CB127" s="136"/>
      <c r="CC127" s="136"/>
      <c r="CD127" s="136"/>
      <c r="CE127" s="136"/>
      <c r="CF127" s="139"/>
      <c r="CG127" s="130"/>
      <c r="CH127" s="130"/>
      <c r="CI127" s="130"/>
      <c r="CJ127" s="136"/>
      <c r="CK127" s="136"/>
      <c r="CL127" s="136"/>
      <c r="CM127" s="136"/>
      <c r="CN127" s="136"/>
      <c r="CO127" s="139"/>
      <c r="CP127" s="130"/>
      <c r="CQ127" s="130"/>
      <c r="CR127" s="130"/>
      <c r="CS127" s="136"/>
      <c r="CT127" s="136"/>
      <c r="CU127" s="136"/>
      <c r="CV127" s="136"/>
      <c r="CW127" s="136"/>
      <c r="CX127" s="139"/>
      <c r="CY127" s="130"/>
      <c r="CZ127" s="130"/>
      <c r="DA127" s="130"/>
      <c r="DB127" s="136"/>
      <c r="DC127" s="136"/>
      <c r="DD127" s="136"/>
      <c r="DE127" s="136"/>
      <c r="DF127" s="136"/>
      <c r="DG127" s="139"/>
      <c r="DH127" s="130"/>
      <c r="DI127" s="130"/>
      <c r="DJ127" s="130"/>
      <c r="DK127" s="136"/>
      <c r="DL127" s="136"/>
      <c r="DM127" s="136"/>
      <c r="DN127" s="136"/>
      <c r="DO127" s="136"/>
      <c r="DP127" s="139"/>
      <c r="DQ127" s="130"/>
      <c r="DR127" s="130"/>
      <c r="DS127" s="130"/>
      <c r="DT127" s="136"/>
      <c r="DU127" s="136"/>
      <c r="DV127" s="136"/>
      <c r="DW127" s="136"/>
      <c r="DX127" s="136"/>
      <c r="DY127" s="139"/>
      <c r="DZ127" s="130"/>
      <c r="EA127" s="130"/>
      <c r="EB127" s="130"/>
      <c r="EC127" s="136"/>
      <c r="ED127" s="136"/>
      <c r="EE127" s="136"/>
      <c r="EF127" s="136"/>
      <c r="EG127" s="136"/>
      <c r="EH127" s="139"/>
      <c r="EI127" s="130"/>
      <c r="EJ127" s="130"/>
      <c r="EK127" s="130"/>
      <c r="EL127" s="136"/>
      <c r="EM127" s="136"/>
      <c r="EN127" s="136"/>
      <c r="EO127" s="136"/>
      <c r="EP127" s="136"/>
      <c r="EQ127" s="139"/>
      <c r="ER127" s="130"/>
      <c r="ES127" s="130"/>
      <c r="ET127" s="130"/>
      <c r="EU127" s="136"/>
      <c r="EV127" s="136"/>
      <c r="EW127" s="136"/>
      <c r="EX127" s="136"/>
      <c r="EY127" s="136"/>
      <c r="EZ127" s="139"/>
      <c r="FA127" s="130"/>
      <c r="FB127" s="130"/>
      <c r="FC127" s="130"/>
      <c r="FD127" s="136"/>
      <c r="FE127" s="136"/>
      <c r="FF127" s="136"/>
      <c r="FG127" s="136"/>
      <c r="FH127" s="136"/>
      <c r="FI127" s="139"/>
      <c r="FJ127" s="130"/>
      <c r="FK127" s="130"/>
      <c r="FL127" s="130"/>
      <c r="FM127" s="136"/>
      <c r="FN127" s="136"/>
      <c r="FO127" s="136"/>
      <c r="FP127" s="136"/>
      <c r="FQ127" s="136"/>
      <c r="FR127" s="136"/>
      <c r="FS127" s="139"/>
      <c r="FT127" s="132"/>
      <c r="FU127" s="132"/>
      <c r="FV127" s="132"/>
      <c r="FW127" s="133"/>
      <c r="FX127" s="132"/>
      <c r="FY127" s="136"/>
      <c r="FZ127" s="136"/>
      <c r="GA127" s="132"/>
      <c r="GB127" s="132"/>
      <c r="GC127" s="132"/>
      <c r="GD127" s="132"/>
      <c r="GE127" s="132"/>
      <c r="GF127" s="139"/>
      <c r="GG127" s="132"/>
      <c r="GH127" s="132"/>
      <c r="GI127" s="132"/>
      <c r="GJ127" s="133"/>
      <c r="GK127" s="132"/>
      <c r="GL127" s="136"/>
      <c r="GM127" s="136"/>
      <c r="GN127" s="132"/>
      <c r="GO127" s="132"/>
      <c r="GP127" s="132"/>
      <c r="GQ127" s="132"/>
      <c r="GR127" s="132"/>
      <c r="GS127" s="139"/>
      <c r="GT127" s="132"/>
      <c r="GU127" s="132"/>
      <c r="GV127" s="132"/>
      <c r="GW127" s="133"/>
      <c r="GX127" s="132"/>
      <c r="GY127" s="136"/>
      <c r="GZ127" s="136"/>
      <c r="HA127" s="132"/>
      <c r="HB127" s="132"/>
      <c r="HC127" s="132"/>
      <c r="HD127" s="132"/>
    </row>
    <row r="128" spans="1:212" ht="17.25" customHeight="1" x14ac:dyDescent="0.2">
      <c r="A128" s="336"/>
      <c r="B128" s="396"/>
      <c r="C128" s="400"/>
      <c r="D128" s="400"/>
      <c r="E128" s="396"/>
      <c r="F128" s="321"/>
      <c r="G128" s="321"/>
      <c r="H128" s="322"/>
      <c r="I128" s="396"/>
      <c r="J128" s="398"/>
      <c r="K128" s="324"/>
      <c r="L128" s="399"/>
      <c r="M128" s="328"/>
      <c r="N128" s="329"/>
      <c r="O128" s="329"/>
      <c r="P128" s="392"/>
      <c r="Q128" s="393"/>
      <c r="R128" s="53"/>
      <c r="S128" s="50"/>
      <c r="T128" s="202" t="str">
        <f t="shared" si="30"/>
        <v>Tipo Control</v>
      </c>
      <c r="U128" s="54" t="s">
        <v>158</v>
      </c>
      <c r="V128" s="55">
        <f>+IF(U128='[9]Tabla Valoración controles'!$D$4,'[9]Tabla Valoración controles'!$F$4,IF('[9]208-PLA-Ft-78 Mapa Gestión'!U128='[9]Tabla Valoración controles'!$D$5,'[9]Tabla Valoración controles'!$F$5,IF(U128=[9]FORMULAS!$A$10,0,'[9]Tabla Valoración controles'!$F$6)))</f>
        <v>0</v>
      </c>
      <c r="W128" s="54"/>
      <c r="X128" s="56">
        <f>+IF(W128='[9]Tabla Valoración controles'!$D$7,'[9]Tabla Valoración controles'!$F$7,IF(U128=[9]FORMULAS!$A$10,0,'[9]Tabla Valoración controles'!$F$8))</f>
        <v>0</v>
      </c>
      <c r="Y128" s="54"/>
      <c r="Z128" s="55">
        <f>+IF(Y128='[9]Tabla Valoración controles'!$D$9,'[9]Tabla Valoración controles'!$F$9,IF(U128=[9]FORMULAS!$A$10,0,'[9]Tabla Valoración controles'!$F$10))</f>
        <v>0</v>
      </c>
      <c r="AA128" s="54"/>
      <c r="AB128" s="55">
        <f>+IF(AA128='[9]Tabla Valoración controles'!$D$9,'[9]Tabla Valoración controles'!$F$9,IF(W128=[9]FORMULAS!$A$10,0,'[9]Tabla Valoración controles'!$F$10))</f>
        <v>0</v>
      </c>
      <c r="AC128" s="54"/>
      <c r="AD128" s="55">
        <f>+IF(AC128='[9]Tabla Valoración controles'!$D$13,'[9]Tabla Valoración controles'!$F$13,'[9]Tabla Valoración controles'!$F$14)</f>
        <v>0</v>
      </c>
      <c r="AE128" s="100">
        <f t="shared" si="28"/>
        <v>0</v>
      </c>
      <c r="AF128" s="100">
        <f t="shared" ref="AF128:AF129" si="63">+AF127*AE128</f>
        <v>0</v>
      </c>
      <c r="AG128" s="100">
        <f t="shared" si="62"/>
        <v>0</v>
      </c>
      <c r="AH128" s="54"/>
      <c r="AI128" s="50">
        <f>+IF(AH128=[9]CONTROLES!$C$50,[9]CONTROLES!$D$50,[9]CONTROLES!$D$51)</f>
        <v>0</v>
      </c>
      <c r="AJ128" s="50"/>
      <c r="AK128" s="50">
        <f>+IF(AJ128=[9]CONTROLES!$C$52,[9]CONTROLES!$D$52,[9]CONTROLES!$D$53)</f>
        <v>0</v>
      </c>
      <c r="AL128" s="50"/>
      <c r="AM128" s="50">
        <f>+IF(AL128=[9]CONTROLES!$C$54,[9]CONTROLES!$D$54,[9]CONTROLES!$D$55)</f>
        <v>0</v>
      </c>
      <c r="AN128" s="50"/>
      <c r="AO128" s="50">
        <f>+IF(AN128=[9]CONTROLES!$C$56,[9]CONTROLES!$D$56,IF(AN128=[9]CONTROLES!$C$57,[9]CONTROLES!$D$57,[9]CONTROLES!$D$58))</f>
        <v>0</v>
      </c>
      <c r="AP128" s="50"/>
      <c r="AQ128" s="50">
        <f>+IF(AP128=[9]CONTROLES!$C$59,[9]CONTROLES!$D$59,[9]CONTROLES!$D$60)</f>
        <v>0</v>
      </c>
      <c r="AR128" s="50"/>
      <c r="AS128" s="50">
        <f>+IF(AR128=[9]CONTROLES!$C$61,[9]CONTROLES!$D$61,[9]CONTROLES!$D$62)</f>
        <v>0</v>
      </c>
      <c r="AT128" s="50"/>
      <c r="AU128" s="50">
        <f>+IF(AT128=[9]CONTROLES!$C$63,[9]CONTROLES!$D$63,IF(AT128=[9]CONTROLES!$C$64,[9]CONTROLES!$D$64,[9]CONTROLES!$D$65))</f>
        <v>0</v>
      </c>
      <c r="AV128" s="50">
        <f t="shared" si="60"/>
        <v>0</v>
      </c>
      <c r="AW128" s="50" t="str">
        <f t="shared" si="61"/>
        <v>Débil</v>
      </c>
      <c r="AX128" s="303"/>
      <c r="AY128" s="303"/>
      <c r="AZ128" s="303"/>
      <c r="BA128" s="303"/>
      <c r="BB128" s="301"/>
      <c r="BC128" s="314"/>
      <c r="BD128" s="307"/>
      <c r="BE128" s="197"/>
      <c r="BF128" s="135"/>
      <c r="BG128" s="180"/>
      <c r="BH128" s="230"/>
      <c r="BI128" s="230"/>
      <c r="BJ128" s="197"/>
      <c r="BK128" s="197"/>
      <c r="BL128" s="130"/>
      <c r="BM128" s="307"/>
      <c r="BN128" s="139"/>
      <c r="BO128" s="130"/>
      <c r="BP128" s="130"/>
      <c r="BQ128" s="130"/>
      <c r="BR128" s="136"/>
      <c r="BS128" s="136"/>
      <c r="BT128" s="136"/>
      <c r="BU128" s="136"/>
      <c r="BV128" s="136"/>
      <c r="BW128" s="139"/>
      <c r="BX128" s="130"/>
      <c r="BY128" s="130"/>
      <c r="BZ128" s="130"/>
      <c r="CA128" s="136"/>
      <c r="CB128" s="136"/>
      <c r="CC128" s="136"/>
      <c r="CD128" s="136"/>
      <c r="CE128" s="136"/>
      <c r="CF128" s="139"/>
      <c r="CG128" s="130"/>
      <c r="CH128" s="130"/>
      <c r="CI128" s="130"/>
      <c r="CJ128" s="136"/>
      <c r="CK128" s="136"/>
      <c r="CL128" s="136"/>
      <c r="CM128" s="136"/>
      <c r="CN128" s="136"/>
      <c r="CO128" s="139"/>
      <c r="CP128" s="130"/>
      <c r="CQ128" s="130"/>
      <c r="CR128" s="130"/>
      <c r="CS128" s="136"/>
      <c r="CT128" s="136"/>
      <c r="CU128" s="136"/>
      <c r="CV128" s="136"/>
      <c r="CW128" s="136"/>
      <c r="CX128" s="139"/>
      <c r="CY128" s="130"/>
      <c r="CZ128" s="130"/>
      <c r="DA128" s="130"/>
      <c r="DB128" s="136"/>
      <c r="DC128" s="136"/>
      <c r="DD128" s="136"/>
      <c r="DE128" s="136"/>
      <c r="DF128" s="136"/>
      <c r="DG128" s="139"/>
      <c r="DH128" s="130"/>
      <c r="DI128" s="130"/>
      <c r="DJ128" s="130"/>
      <c r="DK128" s="136"/>
      <c r="DL128" s="136"/>
      <c r="DM128" s="136"/>
      <c r="DN128" s="136"/>
      <c r="DO128" s="136"/>
      <c r="DP128" s="139"/>
      <c r="DQ128" s="130"/>
      <c r="DR128" s="130"/>
      <c r="DS128" s="130"/>
      <c r="DT128" s="136"/>
      <c r="DU128" s="136"/>
      <c r="DV128" s="136"/>
      <c r="DW128" s="136"/>
      <c r="DX128" s="136"/>
      <c r="DY128" s="139"/>
      <c r="DZ128" s="130"/>
      <c r="EA128" s="130"/>
      <c r="EB128" s="130"/>
      <c r="EC128" s="136"/>
      <c r="ED128" s="136"/>
      <c r="EE128" s="136"/>
      <c r="EF128" s="136"/>
      <c r="EG128" s="136"/>
      <c r="EH128" s="139"/>
      <c r="EI128" s="130"/>
      <c r="EJ128" s="130"/>
      <c r="EK128" s="130"/>
      <c r="EL128" s="136"/>
      <c r="EM128" s="136"/>
      <c r="EN128" s="136"/>
      <c r="EO128" s="136"/>
      <c r="EP128" s="136"/>
      <c r="EQ128" s="139"/>
      <c r="ER128" s="130"/>
      <c r="ES128" s="130"/>
      <c r="ET128" s="130"/>
      <c r="EU128" s="136"/>
      <c r="EV128" s="136"/>
      <c r="EW128" s="136"/>
      <c r="EX128" s="136"/>
      <c r="EY128" s="136"/>
      <c r="EZ128" s="139"/>
      <c r="FA128" s="130"/>
      <c r="FB128" s="130"/>
      <c r="FC128" s="130"/>
      <c r="FD128" s="136"/>
      <c r="FE128" s="136"/>
      <c r="FF128" s="136"/>
      <c r="FG128" s="136"/>
      <c r="FH128" s="136"/>
      <c r="FI128" s="139"/>
      <c r="FJ128" s="130"/>
      <c r="FK128" s="130"/>
      <c r="FL128" s="130"/>
      <c r="FM128" s="136"/>
      <c r="FN128" s="136"/>
      <c r="FO128" s="136"/>
      <c r="FP128" s="136"/>
      <c r="FQ128" s="136"/>
      <c r="FR128" s="136"/>
      <c r="FS128" s="139"/>
      <c r="FT128" s="132"/>
      <c r="FU128" s="132"/>
      <c r="FV128" s="132"/>
      <c r="FW128" s="133"/>
      <c r="FX128" s="132"/>
      <c r="FY128" s="136"/>
      <c r="FZ128" s="136"/>
      <c r="GA128" s="132"/>
      <c r="GB128" s="132"/>
      <c r="GC128" s="132"/>
      <c r="GD128" s="132"/>
      <c r="GE128" s="132"/>
      <c r="GF128" s="139"/>
      <c r="GG128" s="132"/>
      <c r="GH128" s="132"/>
      <c r="GI128" s="132"/>
      <c r="GJ128" s="133"/>
      <c r="GK128" s="132"/>
      <c r="GL128" s="136"/>
      <c r="GM128" s="136"/>
      <c r="GN128" s="132"/>
      <c r="GO128" s="132"/>
      <c r="GP128" s="132"/>
      <c r="GQ128" s="132"/>
      <c r="GR128" s="132"/>
      <c r="GS128" s="139"/>
      <c r="GT128" s="132"/>
      <c r="GU128" s="132"/>
      <c r="GV128" s="132"/>
      <c r="GW128" s="133"/>
      <c r="GX128" s="132"/>
      <c r="GY128" s="136"/>
      <c r="GZ128" s="136"/>
      <c r="HA128" s="132"/>
      <c r="HB128" s="132"/>
      <c r="HC128" s="132"/>
      <c r="HD128" s="132"/>
    </row>
    <row r="129" spans="1:212" ht="17.25" customHeight="1" x14ac:dyDescent="0.2">
      <c r="A129" s="336"/>
      <c r="B129" s="396"/>
      <c r="C129" s="400"/>
      <c r="D129" s="400"/>
      <c r="E129" s="396"/>
      <c r="F129" s="321"/>
      <c r="G129" s="321"/>
      <c r="H129" s="322"/>
      <c r="I129" s="396"/>
      <c r="J129" s="398"/>
      <c r="K129" s="324"/>
      <c r="L129" s="399"/>
      <c r="M129" s="328"/>
      <c r="N129" s="329"/>
      <c r="O129" s="329"/>
      <c r="P129" s="392"/>
      <c r="Q129" s="393"/>
      <c r="R129" s="53"/>
      <c r="S129" s="50"/>
      <c r="T129" s="202" t="str">
        <f t="shared" si="30"/>
        <v>Tipo Control</v>
      </c>
      <c r="U129" s="54" t="s">
        <v>158</v>
      </c>
      <c r="V129" s="55">
        <f>+IF(U129='[9]Tabla Valoración controles'!$D$4,'[9]Tabla Valoración controles'!$F$4,IF('[9]208-PLA-Ft-78 Mapa Gestión'!U129='[9]Tabla Valoración controles'!$D$5,'[9]Tabla Valoración controles'!$F$5,IF(U129=[9]FORMULAS!$A$10,0,'[9]Tabla Valoración controles'!$F$6)))</f>
        <v>0</v>
      </c>
      <c r="W129" s="54"/>
      <c r="X129" s="56">
        <f>+IF(W129='[9]Tabla Valoración controles'!$D$7,'[9]Tabla Valoración controles'!$F$7,IF(U129=[9]FORMULAS!$A$10,0,'[9]Tabla Valoración controles'!$F$8))</f>
        <v>0</v>
      </c>
      <c r="Y129" s="54"/>
      <c r="Z129" s="55">
        <f>+IF(Y129='[9]Tabla Valoración controles'!$D$9,'[9]Tabla Valoración controles'!$F$9,IF(U129=[9]FORMULAS!$A$10,0,'[9]Tabla Valoración controles'!$F$10))</f>
        <v>0</v>
      </c>
      <c r="AA129" s="54"/>
      <c r="AB129" s="55">
        <f>+IF(AA129='[9]Tabla Valoración controles'!$D$9,'[9]Tabla Valoración controles'!$F$9,IF(W129=[9]FORMULAS!$A$10,0,'[9]Tabla Valoración controles'!$F$10))</f>
        <v>0</v>
      </c>
      <c r="AC129" s="54"/>
      <c r="AD129" s="55">
        <f>+IF(AC129='[9]Tabla Valoración controles'!$D$13,'[9]Tabla Valoración controles'!$F$13,'[9]Tabla Valoración controles'!$F$14)</f>
        <v>0</v>
      </c>
      <c r="AE129" s="100">
        <f t="shared" si="28"/>
        <v>0</v>
      </c>
      <c r="AF129" s="100">
        <f t="shared" si="63"/>
        <v>0</v>
      </c>
      <c r="AG129" s="100">
        <f>+AG128-AF129</f>
        <v>0</v>
      </c>
      <c r="AH129" s="54"/>
      <c r="AI129" s="50">
        <f>+IF(AH129=[9]CONTROLES!$C$50,[9]CONTROLES!$D$50,[9]CONTROLES!$D$51)</f>
        <v>0</v>
      </c>
      <c r="AJ129" s="50"/>
      <c r="AK129" s="50">
        <f>+IF(AJ129=[9]CONTROLES!$C$52,[9]CONTROLES!$D$52,[9]CONTROLES!$D$53)</f>
        <v>0</v>
      </c>
      <c r="AL129" s="50"/>
      <c r="AM129" s="50">
        <f>+IF(AL129=[9]CONTROLES!$C$54,[9]CONTROLES!$D$54,[9]CONTROLES!$D$55)</f>
        <v>0</v>
      </c>
      <c r="AN129" s="50"/>
      <c r="AO129" s="50">
        <f>+IF(AN129=[9]CONTROLES!$C$56,[9]CONTROLES!$D$56,IF(AN129=[9]CONTROLES!$C$57,[9]CONTROLES!$D$57,[9]CONTROLES!$D$58))</f>
        <v>0</v>
      </c>
      <c r="AP129" s="50"/>
      <c r="AQ129" s="50">
        <f>+IF(AP129=[9]CONTROLES!$C$59,[9]CONTROLES!$D$59,[9]CONTROLES!$D$60)</f>
        <v>0</v>
      </c>
      <c r="AR129" s="50"/>
      <c r="AS129" s="50">
        <f>+IF(AR129=[9]CONTROLES!$C$61,[9]CONTROLES!$D$61,[9]CONTROLES!$D$62)</f>
        <v>0</v>
      </c>
      <c r="AT129" s="50"/>
      <c r="AU129" s="50">
        <f>+IF(AT129=[9]CONTROLES!$C$63,[9]CONTROLES!$D$63,IF(AT129=[9]CONTROLES!$C$64,[9]CONTROLES!$D$64,[9]CONTROLES!$D$65))</f>
        <v>0</v>
      </c>
      <c r="AV129" s="50">
        <f t="shared" si="60"/>
        <v>0</v>
      </c>
      <c r="AW129" s="50" t="str">
        <f t="shared" si="61"/>
        <v>Débil</v>
      </c>
      <c r="AX129" s="303"/>
      <c r="AY129" s="303"/>
      <c r="AZ129" s="303"/>
      <c r="BA129" s="303"/>
      <c r="BB129" s="301"/>
      <c r="BC129" s="314"/>
      <c r="BD129" s="307"/>
      <c r="BE129" s="129"/>
      <c r="BF129" s="135"/>
      <c r="BG129" s="180"/>
      <c r="BH129" s="230"/>
      <c r="BI129" s="230"/>
      <c r="BJ129" s="135"/>
      <c r="BK129" s="135"/>
      <c r="BL129" s="130"/>
      <c r="BM129" s="307"/>
      <c r="BN129" s="139"/>
      <c r="BO129" s="130"/>
      <c r="BP129" s="130"/>
      <c r="BQ129" s="130"/>
      <c r="BR129" s="136"/>
      <c r="BS129" s="136"/>
      <c r="BT129" s="136"/>
      <c r="BU129" s="136"/>
      <c r="BV129" s="136"/>
      <c r="BW129" s="139"/>
      <c r="BX129" s="130"/>
      <c r="BY129" s="130"/>
      <c r="BZ129" s="130"/>
      <c r="CA129" s="136"/>
      <c r="CB129" s="136"/>
      <c r="CC129" s="136"/>
      <c r="CD129" s="136"/>
      <c r="CE129" s="136"/>
      <c r="CF129" s="139"/>
      <c r="CG129" s="130"/>
      <c r="CH129" s="130"/>
      <c r="CI129" s="130"/>
      <c r="CJ129" s="136"/>
      <c r="CK129" s="136"/>
      <c r="CL129" s="136"/>
      <c r="CM129" s="136"/>
      <c r="CN129" s="136"/>
      <c r="CO129" s="139"/>
      <c r="CP129" s="130"/>
      <c r="CQ129" s="130"/>
      <c r="CR129" s="130"/>
      <c r="CS129" s="136"/>
      <c r="CT129" s="136"/>
      <c r="CU129" s="136"/>
      <c r="CV129" s="136"/>
      <c r="CW129" s="136"/>
      <c r="CX129" s="139"/>
      <c r="CY129" s="130"/>
      <c r="CZ129" s="130"/>
      <c r="DA129" s="130"/>
      <c r="DB129" s="136"/>
      <c r="DC129" s="136"/>
      <c r="DD129" s="136"/>
      <c r="DE129" s="136"/>
      <c r="DF129" s="136"/>
      <c r="DG129" s="139"/>
      <c r="DH129" s="130"/>
      <c r="DI129" s="130"/>
      <c r="DJ129" s="130"/>
      <c r="DK129" s="136"/>
      <c r="DL129" s="136"/>
      <c r="DM129" s="136"/>
      <c r="DN129" s="136"/>
      <c r="DO129" s="136"/>
      <c r="DP129" s="139"/>
      <c r="DQ129" s="130"/>
      <c r="DR129" s="130"/>
      <c r="DS129" s="130"/>
      <c r="DT129" s="136"/>
      <c r="DU129" s="136"/>
      <c r="DV129" s="136"/>
      <c r="DW129" s="136"/>
      <c r="DX129" s="136"/>
      <c r="DY129" s="139"/>
      <c r="DZ129" s="130"/>
      <c r="EA129" s="130"/>
      <c r="EB129" s="130"/>
      <c r="EC129" s="136"/>
      <c r="ED129" s="136"/>
      <c r="EE129" s="136"/>
      <c r="EF129" s="136"/>
      <c r="EG129" s="136"/>
      <c r="EH129" s="139"/>
      <c r="EI129" s="130"/>
      <c r="EJ129" s="130"/>
      <c r="EK129" s="130"/>
      <c r="EL129" s="136"/>
      <c r="EM129" s="136"/>
      <c r="EN129" s="136"/>
      <c r="EO129" s="136"/>
      <c r="EP129" s="136"/>
      <c r="EQ129" s="139"/>
      <c r="ER129" s="130"/>
      <c r="ES129" s="130"/>
      <c r="ET129" s="130"/>
      <c r="EU129" s="136"/>
      <c r="EV129" s="136"/>
      <c r="EW129" s="136"/>
      <c r="EX129" s="136"/>
      <c r="EY129" s="136"/>
      <c r="EZ129" s="139"/>
      <c r="FA129" s="130"/>
      <c r="FB129" s="130"/>
      <c r="FC129" s="130"/>
      <c r="FD129" s="136"/>
      <c r="FE129" s="136"/>
      <c r="FF129" s="136"/>
      <c r="FG129" s="136"/>
      <c r="FH129" s="136"/>
      <c r="FI129" s="139"/>
      <c r="FJ129" s="130"/>
      <c r="FK129" s="130"/>
      <c r="FL129" s="130"/>
      <c r="FM129" s="136"/>
      <c r="FN129" s="136"/>
      <c r="FO129" s="136"/>
      <c r="FP129" s="136"/>
      <c r="FQ129" s="136"/>
      <c r="FR129" s="136"/>
      <c r="FS129" s="139"/>
      <c r="FT129" s="132"/>
      <c r="FU129" s="132"/>
      <c r="FV129" s="132"/>
      <c r="FW129" s="133"/>
      <c r="FX129" s="132"/>
      <c r="FY129" s="136"/>
      <c r="FZ129" s="136"/>
      <c r="GA129" s="132"/>
      <c r="GB129" s="132"/>
      <c r="GC129" s="132"/>
      <c r="GD129" s="132"/>
      <c r="GE129" s="132"/>
      <c r="GF129" s="139"/>
      <c r="GG129" s="132"/>
      <c r="GH129" s="132"/>
      <c r="GI129" s="132"/>
      <c r="GJ129" s="133"/>
      <c r="GK129" s="132"/>
      <c r="GL129" s="136"/>
      <c r="GM129" s="136"/>
      <c r="GN129" s="132"/>
      <c r="GO129" s="132"/>
      <c r="GP129" s="132"/>
      <c r="GQ129" s="132"/>
      <c r="GR129" s="132"/>
      <c r="GS129" s="139"/>
      <c r="GT129" s="132"/>
      <c r="GU129" s="132"/>
      <c r="GV129" s="132"/>
      <c r="GW129" s="133"/>
      <c r="GX129" s="132"/>
      <c r="GY129" s="136"/>
      <c r="GZ129" s="136"/>
      <c r="HA129" s="132"/>
      <c r="HB129" s="132"/>
      <c r="HC129" s="132"/>
      <c r="HD129" s="132"/>
    </row>
    <row r="130" spans="1:212" ht="89.25" x14ac:dyDescent="0.2">
      <c r="A130" s="336">
        <v>21</v>
      </c>
      <c r="B130" s="396" t="s">
        <v>582</v>
      </c>
      <c r="C130" s="400" t="str">
        <f>VLOOKUP(B130,[9]FORMULAS!$A$30:$B$46,2,0)</f>
        <v>Fortalecer el modelo de gestión, la infraestructura operacional y los sistemas de información de la Caja de Vivienda Popular.</v>
      </c>
      <c r="D130" s="400" t="str">
        <f>VLOOKUP(B130,[9]FORMULAS!$A$30:$C$46,3,0)</f>
        <v xml:space="preserve">Jefe Oficina Asesora de Planeación </v>
      </c>
      <c r="E130" s="396" t="s">
        <v>260</v>
      </c>
      <c r="F130" s="408" t="s">
        <v>583</v>
      </c>
      <c r="G130" s="321" t="s">
        <v>584</v>
      </c>
      <c r="H130" s="409" t="s">
        <v>585</v>
      </c>
      <c r="I130" s="406" t="s">
        <v>261</v>
      </c>
      <c r="J130" s="398">
        <v>84</v>
      </c>
      <c r="K130" s="324" t="str">
        <f>VLOOKUP(L130,'Tabla probabilidad'!$D$3:$E$8,2,0)</f>
        <v>Media</v>
      </c>
      <c r="L130" s="399">
        <v>0.6</v>
      </c>
      <c r="M130" s="328" t="s">
        <v>89</v>
      </c>
      <c r="N130" s="329" t="str">
        <f>VLOOKUP(M130,'Tabla Impacto'!$D$3:$F$8,3,0)</f>
        <v>Menor</v>
      </c>
      <c r="O130" s="329">
        <f>VLOOKUP(M130,'Tabla Impacto'!$D$3:$F$8,2,0)</f>
        <v>0.4</v>
      </c>
      <c r="P130" s="392" t="str">
        <f t="shared" ref="P130" si="64">CONCATENATE(N130,K130)</f>
        <v>MenorMedia</v>
      </c>
      <c r="Q130" s="393" t="str">
        <f>VLOOKUP(P130,[9]FORMULAS!$K$17:$L$42,2,0)</f>
        <v>Moderado</v>
      </c>
      <c r="R130" s="53">
        <v>1</v>
      </c>
      <c r="S130" s="50" t="s">
        <v>586</v>
      </c>
      <c r="T130" s="202" t="str">
        <f t="shared" si="30"/>
        <v>Detectivo</v>
      </c>
      <c r="U130" s="54" t="s">
        <v>14</v>
      </c>
      <c r="V130" s="55">
        <f>+IF(U130='[9]Tabla Valoración controles'!$D$4,'[9]Tabla Valoración controles'!$F$4,IF('[9]208-PLA-Ft-78 Mapa Gestión'!U130='[9]Tabla Valoración controles'!$D$5,'[9]Tabla Valoración controles'!$F$5,IF(U130=[9]FORMULAS!$A$10,0,'[9]Tabla Valoración controles'!$F$6)))</f>
        <v>0.1</v>
      </c>
      <c r="W130" s="54" t="s">
        <v>8</v>
      </c>
      <c r="X130" s="56">
        <f>+IF(W130='[9]Tabla Valoración controles'!$D$7,'[9]Tabla Valoración controles'!$F$7,IF(U130=[9]FORMULAS!$A$10,0,'[9]Tabla Valoración controles'!$F$8))</f>
        <v>0.15</v>
      </c>
      <c r="Y130" s="54" t="s">
        <v>18</v>
      </c>
      <c r="Z130" s="55">
        <f>+IF(Y130='[9]Tabla Valoración controles'!$D$9,'[9]Tabla Valoración controles'!$F$9,IF(U130=[9]FORMULAS!$A$10,0,'[9]Tabla Valoración controles'!$F$10))</f>
        <v>0</v>
      </c>
      <c r="AA130" s="54" t="s">
        <v>21</v>
      </c>
      <c r="AB130" s="55">
        <f>+IF(AA130='[9]Tabla Valoración controles'!$D$9,'[9]Tabla Valoración controles'!$F$9,IF(W130=[9]FORMULAS!$A$10,0,'[9]Tabla Valoración controles'!$F$10))</f>
        <v>0</v>
      </c>
      <c r="AC130" s="54" t="s">
        <v>100</v>
      </c>
      <c r="AD130" s="55">
        <f>+IF(AC130='[9]Tabla Valoración controles'!$D$13,'[9]Tabla Valoración controles'!$F$13,'[9]Tabla Valoración controles'!$F$14)</f>
        <v>0</v>
      </c>
      <c r="AE130" s="100">
        <f t="shared" si="28"/>
        <v>0.25</v>
      </c>
      <c r="AF130" s="100" t="e">
        <f>+IF(T130=[9]FORMULAS!$A$8,'[9]208-PLA-Ft-78 Mapa Gestión'!AE130*'[9]208-PLA-Ft-78 Mapa Gestión'!L130:L135,'[9]208-PLA-Ft-78 Mapa Gestión'!AE130*'[9]208-PLA-Ft-78 Mapa Gestión'!O130:O135)</f>
        <v>#N/A</v>
      </c>
      <c r="AG130" s="100">
        <f>+IF(T130=[9]FORMULAS!$A$8,'[9]208-PLA-Ft-78 Mapa Gestión'!L130:L135-'[9]208-PLA-Ft-78 Mapa Gestión'!AF130,0)</f>
        <v>0</v>
      </c>
      <c r="AH130" s="54" t="s">
        <v>351</v>
      </c>
      <c r="AI130" s="50">
        <f>+IF(AH130=[9]CONTROLES!$C$50,[9]CONTROLES!$D$50,[9]CONTROLES!$D$51)</f>
        <v>15</v>
      </c>
      <c r="AJ130" s="50" t="s">
        <v>357</v>
      </c>
      <c r="AK130" s="50">
        <f>+IF(AJ130=[9]CONTROLES!$C$52,[9]CONTROLES!$D$52,[9]CONTROLES!$D$53)</f>
        <v>15</v>
      </c>
      <c r="AL130" s="50" t="s">
        <v>360</v>
      </c>
      <c r="AM130" s="50">
        <f>+IF(AL130=[9]CONTROLES!$C$54,[9]CONTROLES!$D$54,[9]CONTROLES!$D$55)</f>
        <v>15</v>
      </c>
      <c r="AN130" s="50" t="s">
        <v>364</v>
      </c>
      <c r="AO130" s="50">
        <f>+IF(AN130=[9]CONTROLES!$C$56,[9]CONTROLES!$D$56,IF(AN130=[9]CONTROLES!$C$57,[9]CONTROLES!$D$57,[9]CONTROLES!$D$58))</f>
        <v>10</v>
      </c>
      <c r="AP130" s="50" t="s">
        <v>367</v>
      </c>
      <c r="AQ130" s="50">
        <f>+IF(AP130=[9]CONTROLES!$C$59,[9]CONTROLES!$D$59,[9]CONTROLES!$D$60)</f>
        <v>15</v>
      </c>
      <c r="AR130" s="50" t="s">
        <v>370</v>
      </c>
      <c r="AS130" s="50">
        <f>+IF(AR130=[9]CONTROLES!$C$61,[9]CONTROLES!$D$61,[9]CONTROLES!$D$62)</f>
        <v>15</v>
      </c>
      <c r="AT130" s="50" t="s">
        <v>373</v>
      </c>
      <c r="AU130" s="50">
        <f>+IF(AT130=[9]CONTROLES!$C$63,[9]CONTROLES!$D$63,IF(AT130=[9]CONTROLES!$C$64,[9]CONTROLES!$D$64,[9]CONTROLES!$D$65))</f>
        <v>10</v>
      </c>
      <c r="AV130" s="50">
        <f t="shared" si="60"/>
        <v>95</v>
      </c>
      <c r="AW130" s="50" t="str">
        <f t="shared" si="61"/>
        <v>Moderado</v>
      </c>
      <c r="AX130" s="302">
        <f>+AG135</f>
        <v>0</v>
      </c>
      <c r="AY130" s="302" t="s">
        <v>98</v>
      </c>
      <c r="AZ130" s="302" t="s">
        <v>153</v>
      </c>
      <c r="BA130" s="302" t="e">
        <f>+IF(T130=[9]FORMULAS!B129,'[9]208-PLA-Ft-78 Mapa Gestión'!AG135,'[9]208-PLA-Ft-78 Mapa Gestión'!O130:O135)</f>
        <v>#N/A</v>
      </c>
      <c r="BB130" s="301" t="str">
        <f>CONCATENATE(AZ130,AY130)</f>
        <v>LeveMedia</v>
      </c>
      <c r="BC130" s="314" t="str">
        <f>VLOOKUP(BB130,[9]FORMULAS!$K$17:$L$42,2,0)</f>
        <v>Moderado</v>
      </c>
      <c r="BD130" s="307" t="s">
        <v>164</v>
      </c>
      <c r="BE130" s="135" t="s">
        <v>587</v>
      </c>
      <c r="BF130" s="135" t="s">
        <v>588</v>
      </c>
      <c r="BG130" s="180" t="s">
        <v>327</v>
      </c>
      <c r="BH130" s="231">
        <v>45292</v>
      </c>
      <c r="BI130" s="231">
        <v>45351</v>
      </c>
      <c r="BJ130" s="135" t="s">
        <v>579</v>
      </c>
      <c r="BK130" s="135" t="s">
        <v>589</v>
      </c>
      <c r="BL130" s="135" t="s">
        <v>236</v>
      </c>
      <c r="BM130" s="307" t="s">
        <v>590</v>
      </c>
      <c r="BN130" s="139"/>
      <c r="BO130" s="130"/>
      <c r="BP130" s="130"/>
      <c r="BQ130" s="130"/>
      <c r="BR130" s="130"/>
      <c r="BS130" s="130"/>
      <c r="BT130" s="130"/>
      <c r="BU130" s="130"/>
      <c r="BV130" s="130"/>
      <c r="BW130" s="139"/>
      <c r="BX130" s="130"/>
      <c r="BY130" s="130"/>
      <c r="BZ130" s="130"/>
      <c r="CA130" s="130"/>
      <c r="CB130" s="130"/>
      <c r="CC130" s="130"/>
      <c r="CD130" s="130"/>
      <c r="CE130" s="130"/>
      <c r="CF130" s="139"/>
      <c r="CG130" s="130"/>
      <c r="CH130" s="130"/>
      <c r="CI130" s="130"/>
      <c r="CJ130" s="130"/>
      <c r="CK130" s="130"/>
      <c r="CL130" s="130"/>
      <c r="CM130" s="130"/>
      <c r="CN130" s="130"/>
      <c r="CO130" s="139"/>
      <c r="CP130" s="130"/>
      <c r="CQ130" s="130"/>
      <c r="CR130" s="130"/>
      <c r="CS130" s="130"/>
      <c r="CT130" s="130"/>
      <c r="CU130" s="130"/>
      <c r="CV130" s="130"/>
      <c r="CW130" s="130"/>
      <c r="CX130" s="139"/>
      <c r="CY130" s="130"/>
      <c r="CZ130" s="130"/>
      <c r="DA130" s="130"/>
      <c r="DB130" s="130"/>
      <c r="DC130" s="130"/>
      <c r="DD130" s="130"/>
      <c r="DE130" s="130"/>
      <c r="DF130" s="130"/>
      <c r="DG130" s="139"/>
      <c r="DH130" s="130"/>
      <c r="DI130" s="130"/>
      <c r="DJ130" s="130"/>
      <c r="DK130" s="130"/>
      <c r="DL130" s="130"/>
      <c r="DM130" s="130"/>
      <c r="DN130" s="130"/>
      <c r="DO130" s="130"/>
      <c r="DP130" s="139"/>
      <c r="DQ130" s="130"/>
      <c r="DR130" s="130"/>
      <c r="DS130" s="130"/>
      <c r="DT130" s="130"/>
      <c r="DU130" s="130"/>
      <c r="DV130" s="130"/>
      <c r="DW130" s="130"/>
      <c r="DX130" s="130"/>
      <c r="DY130" s="139"/>
      <c r="DZ130" s="130"/>
      <c r="EA130" s="130"/>
      <c r="EB130" s="130"/>
      <c r="EC130" s="130"/>
      <c r="ED130" s="130"/>
      <c r="EE130" s="130"/>
      <c r="EF130" s="130"/>
      <c r="EG130" s="130"/>
      <c r="EH130" s="139"/>
      <c r="EI130" s="130"/>
      <c r="EJ130" s="130"/>
      <c r="EK130" s="130"/>
      <c r="EL130" s="130"/>
      <c r="EM130" s="130"/>
      <c r="EN130" s="130"/>
      <c r="EO130" s="130"/>
      <c r="EP130" s="130"/>
      <c r="EQ130" s="139"/>
      <c r="ER130" s="130"/>
      <c r="ES130" s="130"/>
      <c r="ET130" s="130"/>
      <c r="EU130" s="130"/>
      <c r="EV130" s="130"/>
      <c r="EW130" s="130"/>
      <c r="EX130" s="130"/>
      <c r="EY130" s="130"/>
      <c r="EZ130" s="139"/>
      <c r="FA130" s="130"/>
      <c r="FB130" s="130"/>
      <c r="FC130" s="130"/>
      <c r="FD130" s="130"/>
      <c r="FE130" s="130"/>
      <c r="FF130" s="130"/>
      <c r="FG130" s="130"/>
      <c r="FH130" s="130"/>
      <c r="FI130" s="139"/>
      <c r="FJ130" s="130"/>
      <c r="FK130" s="130"/>
      <c r="FL130" s="130"/>
      <c r="FM130" s="130"/>
      <c r="FN130" s="130"/>
      <c r="FO130" s="130"/>
      <c r="FP130" s="130"/>
      <c r="FQ130" s="130"/>
      <c r="FR130" s="130"/>
      <c r="FS130" s="139"/>
      <c r="FT130" s="132"/>
      <c r="FU130" s="132"/>
      <c r="FV130" s="132"/>
      <c r="FW130" s="133"/>
      <c r="FX130" s="132"/>
      <c r="FY130" s="130"/>
      <c r="FZ130" s="130"/>
      <c r="GA130" s="132"/>
      <c r="GB130" s="132"/>
      <c r="GC130" s="132"/>
      <c r="GD130" s="132"/>
      <c r="GE130" s="132"/>
      <c r="GF130" s="139"/>
      <c r="GG130" s="132"/>
      <c r="GH130" s="132"/>
      <c r="GI130" s="132"/>
      <c r="GJ130" s="133"/>
      <c r="GK130" s="132"/>
      <c r="GL130" s="130"/>
      <c r="GM130" s="130"/>
      <c r="GN130" s="132"/>
      <c r="GO130" s="132"/>
      <c r="GP130" s="132"/>
      <c r="GQ130" s="132"/>
      <c r="GR130" s="132"/>
      <c r="GS130" s="139"/>
      <c r="GT130" s="132"/>
      <c r="GU130" s="132"/>
      <c r="GV130" s="132"/>
      <c r="GW130" s="133"/>
      <c r="GX130" s="132"/>
      <c r="GY130" s="130"/>
      <c r="GZ130" s="130"/>
      <c r="HA130" s="132"/>
      <c r="HB130" s="132"/>
      <c r="HC130" s="132"/>
      <c r="HD130" s="132"/>
    </row>
    <row r="131" spans="1:212" ht="114.75" x14ac:dyDescent="0.2">
      <c r="A131" s="336"/>
      <c r="B131" s="396"/>
      <c r="C131" s="400"/>
      <c r="D131" s="400"/>
      <c r="E131" s="396"/>
      <c r="F131" s="408"/>
      <c r="G131" s="321"/>
      <c r="H131" s="409"/>
      <c r="I131" s="406"/>
      <c r="J131" s="398"/>
      <c r="K131" s="324"/>
      <c r="L131" s="399"/>
      <c r="M131" s="328"/>
      <c r="N131" s="329"/>
      <c r="O131" s="329"/>
      <c r="P131" s="392"/>
      <c r="Q131" s="393"/>
      <c r="R131" s="53">
        <v>2</v>
      </c>
      <c r="S131" s="198" t="s">
        <v>710</v>
      </c>
      <c r="T131" s="202" t="str">
        <f t="shared" si="30"/>
        <v>Preventivo</v>
      </c>
      <c r="U131" s="54" t="s">
        <v>13</v>
      </c>
      <c r="V131" s="55">
        <f>+IF(U131='[9]Tabla Valoración controles'!$D$4,'[9]Tabla Valoración controles'!$F$4,IF('[9]208-PLA-Ft-78 Mapa Gestión'!U131='[9]Tabla Valoración controles'!$D$5,'[9]Tabla Valoración controles'!$F$5,IF(U131=[9]FORMULAS!$A$10,0,'[9]Tabla Valoración controles'!$F$6)))</f>
        <v>0.25</v>
      </c>
      <c r="W131" s="54" t="s">
        <v>8</v>
      </c>
      <c r="X131" s="56">
        <f>+IF(W131='[9]Tabla Valoración controles'!$D$7,'[9]Tabla Valoración controles'!$F$7,IF(U131=[9]FORMULAS!$A$10,0,'[9]Tabla Valoración controles'!$F$8))</f>
        <v>0.15</v>
      </c>
      <c r="Y131" s="54" t="s">
        <v>18</v>
      </c>
      <c r="Z131" s="55">
        <f>+IF(Y131='[9]Tabla Valoración controles'!$D$9,'[9]Tabla Valoración controles'!$F$9,IF(U131=[9]FORMULAS!$A$10,0,'[9]Tabla Valoración controles'!$F$10))</f>
        <v>0</v>
      </c>
      <c r="AA131" s="54" t="s">
        <v>21</v>
      </c>
      <c r="AB131" s="55">
        <f>+IF(AA131='[9]Tabla Valoración controles'!$D$9,'[9]Tabla Valoración controles'!$F$9,IF(W131=[9]FORMULAS!$A$10,0,'[9]Tabla Valoración controles'!$F$10))</f>
        <v>0</v>
      </c>
      <c r="AC131" s="54" t="s">
        <v>100</v>
      </c>
      <c r="AD131" s="55">
        <f>+IF(AC131='[9]Tabla Valoración controles'!$D$13,'[9]Tabla Valoración controles'!$F$13,'[9]Tabla Valoración controles'!$F$14)</f>
        <v>0</v>
      </c>
      <c r="AE131" s="100">
        <f t="shared" si="28"/>
        <v>0.4</v>
      </c>
      <c r="AF131" s="100">
        <f>+AE131*AG130</f>
        <v>0</v>
      </c>
      <c r="AG131" s="100">
        <f>+AG130-AF131</f>
        <v>0</v>
      </c>
      <c r="AH131" s="54" t="s">
        <v>351</v>
      </c>
      <c r="AI131" s="50">
        <f>+IF(AH131=[9]CONTROLES!$C$50,[9]CONTROLES!$D$50,[9]CONTROLES!$D$51)</f>
        <v>15</v>
      </c>
      <c r="AJ131" s="50" t="s">
        <v>357</v>
      </c>
      <c r="AK131" s="50">
        <f>+IF(AJ131=[9]CONTROLES!$C$52,[9]CONTROLES!$D$52,[9]CONTROLES!$D$53)</f>
        <v>15</v>
      </c>
      <c r="AL131" s="50" t="s">
        <v>360</v>
      </c>
      <c r="AM131" s="50">
        <f>+IF(AL131=[9]CONTROLES!$C$54,[9]CONTROLES!$D$54,[9]CONTROLES!$D$55)</f>
        <v>15</v>
      </c>
      <c r="AN131" s="50" t="s">
        <v>363</v>
      </c>
      <c r="AO131" s="50">
        <f>+IF(AN131=[9]CONTROLES!$C$56,[9]CONTROLES!$D$56,IF(AN131=[9]CONTROLES!$C$57,[9]CONTROLES!$D$57,[9]CONTROLES!$D$58))</f>
        <v>15</v>
      </c>
      <c r="AP131" s="50" t="s">
        <v>367</v>
      </c>
      <c r="AQ131" s="50">
        <f>+IF(AP131=[9]CONTROLES!$C$59,[9]CONTROLES!$D$59,[9]CONTROLES!$D$60)</f>
        <v>15</v>
      </c>
      <c r="AR131" s="50" t="s">
        <v>370</v>
      </c>
      <c r="AS131" s="50">
        <f>+IF(AR131=[9]CONTROLES!$C$61,[9]CONTROLES!$D$61,[9]CONTROLES!$D$62)</f>
        <v>15</v>
      </c>
      <c r="AT131" s="50" t="s">
        <v>373</v>
      </c>
      <c r="AU131" s="50">
        <f>+IF(AT131=[9]CONTROLES!$C$63,[9]CONTROLES!$D$63,IF(AT131=[9]CONTROLES!$C$64,[9]CONTROLES!$D$64,[9]CONTROLES!$D$65))</f>
        <v>10</v>
      </c>
      <c r="AV131" s="50">
        <f t="shared" si="60"/>
        <v>100</v>
      </c>
      <c r="AW131" s="50" t="str">
        <f t="shared" si="61"/>
        <v>Fuerte</v>
      </c>
      <c r="AX131" s="303"/>
      <c r="AY131" s="303"/>
      <c r="AZ131" s="303"/>
      <c r="BA131" s="303"/>
      <c r="BB131" s="301"/>
      <c r="BC131" s="314"/>
      <c r="BD131" s="307"/>
      <c r="BE131" s="135" t="s">
        <v>591</v>
      </c>
      <c r="BF131" s="135" t="s">
        <v>588</v>
      </c>
      <c r="BG131" s="180" t="s">
        <v>322</v>
      </c>
      <c r="BH131" s="231">
        <v>45292</v>
      </c>
      <c r="BI131" s="231">
        <v>45656</v>
      </c>
      <c r="BJ131" s="135" t="s">
        <v>592</v>
      </c>
      <c r="BK131" s="135" t="s">
        <v>593</v>
      </c>
      <c r="BL131" s="135" t="s">
        <v>236</v>
      </c>
      <c r="BM131" s="307"/>
      <c r="BN131" s="139"/>
      <c r="BO131" s="130"/>
      <c r="BP131" s="130"/>
      <c r="BQ131" s="130"/>
      <c r="BR131" s="130"/>
      <c r="BS131" s="130"/>
      <c r="BT131" s="130"/>
      <c r="BU131" s="130"/>
      <c r="BV131" s="130"/>
      <c r="BW131" s="139"/>
      <c r="BX131" s="130"/>
      <c r="BY131" s="130"/>
      <c r="BZ131" s="130"/>
      <c r="CA131" s="130"/>
      <c r="CB131" s="130"/>
      <c r="CC131" s="130"/>
      <c r="CD131" s="130"/>
      <c r="CE131" s="130"/>
      <c r="CF131" s="139"/>
      <c r="CG131" s="130"/>
      <c r="CH131" s="130"/>
      <c r="CI131" s="130"/>
      <c r="CJ131" s="130"/>
      <c r="CK131" s="130"/>
      <c r="CL131" s="130"/>
      <c r="CM131" s="130"/>
      <c r="CN131" s="130"/>
      <c r="CO131" s="139"/>
      <c r="CP131" s="130"/>
      <c r="CQ131" s="130"/>
      <c r="CR131" s="130"/>
      <c r="CS131" s="130"/>
      <c r="CT131" s="130"/>
      <c r="CU131" s="130"/>
      <c r="CV131" s="130"/>
      <c r="CW131" s="130"/>
      <c r="CX131" s="139"/>
      <c r="CY131" s="130"/>
      <c r="CZ131" s="130"/>
      <c r="DA131" s="130"/>
      <c r="DB131" s="130"/>
      <c r="DC131" s="130"/>
      <c r="DD131" s="130"/>
      <c r="DE131" s="130"/>
      <c r="DF131" s="130"/>
      <c r="DG131" s="139"/>
      <c r="DH131" s="130"/>
      <c r="DI131" s="130"/>
      <c r="DJ131" s="130"/>
      <c r="DK131" s="130"/>
      <c r="DL131" s="130"/>
      <c r="DM131" s="130"/>
      <c r="DN131" s="130"/>
      <c r="DO131" s="130"/>
      <c r="DP131" s="139"/>
      <c r="DQ131" s="130"/>
      <c r="DR131" s="130"/>
      <c r="DS131" s="130"/>
      <c r="DT131" s="130"/>
      <c r="DU131" s="130"/>
      <c r="DV131" s="130"/>
      <c r="DW131" s="130"/>
      <c r="DX131" s="130"/>
      <c r="DY131" s="139"/>
      <c r="DZ131" s="130"/>
      <c r="EA131" s="130"/>
      <c r="EB131" s="130"/>
      <c r="EC131" s="130"/>
      <c r="ED131" s="130"/>
      <c r="EE131" s="130"/>
      <c r="EF131" s="130"/>
      <c r="EG131" s="130"/>
      <c r="EH131" s="139"/>
      <c r="EI131" s="130"/>
      <c r="EJ131" s="130"/>
      <c r="EK131" s="130"/>
      <c r="EL131" s="130"/>
      <c r="EM131" s="130"/>
      <c r="EN131" s="130"/>
      <c r="EO131" s="130"/>
      <c r="EP131" s="130"/>
      <c r="EQ131" s="139"/>
      <c r="ER131" s="130"/>
      <c r="ES131" s="130"/>
      <c r="ET131" s="130"/>
      <c r="EU131" s="130"/>
      <c r="EV131" s="130"/>
      <c r="EW131" s="130"/>
      <c r="EX131" s="130"/>
      <c r="EY131" s="130"/>
      <c r="EZ131" s="139"/>
      <c r="FA131" s="130"/>
      <c r="FB131" s="130"/>
      <c r="FC131" s="130"/>
      <c r="FD131" s="130"/>
      <c r="FE131" s="130"/>
      <c r="FF131" s="130"/>
      <c r="FG131" s="130"/>
      <c r="FH131" s="130"/>
      <c r="FI131" s="139"/>
      <c r="FJ131" s="130"/>
      <c r="FK131" s="130"/>
      <c r="FL131" s="130"/>
      <c r="FM131" s="130"/>
      <c r="FN131" s="130"/>
      <c r="FO131" s="130"/>
      <c r="FP131" s="130"/>
      <c r="FQ131" s="130"/>
      <c r="FR131" s="130"/>
      <c r="FS131" s="139"/>
      <c r="FT131" s="132"/>
      <c r="FU131" s="132"/>
      <c r="FV131" s="132"/>
      <c r="FW131" s="133"/>
      <c r="FX131" s="132"/>
      <c r="FY131" s="130"/>
      <c r="FZ131" s="130"/>
      <c r="GA131" s="132"/>
      <c r="GB131" s="132"/>
      <c r="GC131" s="132"/>
      <c r="GD131" s="132"/>
      <c r="GE131" s="132"/>
      <c r="GF131" s="139"/>
      <c r="GG131" s="132"/>
      <c r="GH131" s="132"/>
      <c r="GI131" s="132"/>
      <c r="GJ131" s="133"/>
      <c r="GK131" s="132"/>
      <c r="GL131" s="130"/>
      <c r="GM131" s="130"/>
      <c r="GN131" s="132"/>
      <c r="GO131" s="132"/>
      <c r="GP131" s="132"/>
      <c r="GQ131" s="132"/>
      <c r="GR131" s="132"/>
      <c r="GS131" s="139"/>
      <c r="GT131" s="132"/>
      <c r="GU131" s="132"/>
      <c r="GV131" s="132"/>
      <c r="GW131" s="133"/>
      <c r="GX131" s="132"/>
      <c r="GY131" s="130"/>
      <c r="GZ131" s="130"/>
      <c r="HA131" s="132"/>
      <c r="HB131" s="132"/>
      <c r="HC131" s="132"/>
      <c r="HD131" s="132"/>
    </row>
    <row r="132" spans="1:212" ht="89.25" x14ac:dyDescent="0.2">
      <c r="A132" s="336"/>
      <c r="B132" s="396"/>
      <c r="C132" s="400"/>
      <c r="D132" s="400"/>
      <c r="E132" s="396"/>
      <c r="F132" s="408"/>
      <c r="G132" s="321"/>
      <c r="H132" s="409"/>
      <c r="I132" s="406"/>
      <c r="J132" s="398"/>
      <c r="K132" s="324"/>
      <c r="L132" s="399"/>
      <c r="M132" s="328"/>
      <c r="N132" s="329"/>
      <c r="O132" s="329"/>
      <c r="P132" s="392"/>
      <c r="Q132" s="393"/>
      <c r="R132" s="53">
        <v>3</v>
      </c>
      <c r="S132" s="198" t="s">
        <v>594</v>
      </c>
      <c r="T132" s="202" t="str">
        <f t="shared" si="30"/>
        <v>Correctivo</v>
      </c>
      <c r="U132" s="54" t="s">
        <v>15</v>
      </c>
      <c r="V132" s="55">
        <f>+IF(U132='[9]Tabla Valoración controles'!$D$4,'[9]Tabla Valoración controles'!$F$4,IF('[9]208-PLA-Ft-78 Mapa Gestión'!U132='[9]Tabla Valoración controles'!$D$5,'[9]Tabla Valoración controles'!$F$5,IF(U132=[9]FORMULAS!$A$10,0,'[9]Tabla Valoración controles'!$F$6)))</f>
        <v>0.1</v>
      </c>
      <c r="W132" s="54" t="s">
        <v>8</v>
      </c>
      <c r="X132" s="56">
        <f>+IF(W132='[9]Tabla Valoración controles'!$D$7,'[9]Tabla Valoración controles'!$F$7,IF(U132=[9]FORMULAS!$A$10,0,'[9]Tabla Valoración controles'!$F$8))</f>
        <v>0.15</v>
      </c>
      <c r="Y132" s="54" t="s">
        <v>18</v>
      </c>
      <c r="Z132" s="55">
        <f>+IF(Y132='[9]Tabla Valoración controles'!$D$9,'[9]Tabla Valoración controles'!$F$9,IF(U132=[9]FORMULAS!$A$10,0,'[9]Tabla Valoración controles'!$F$10))</f>
        <v>0</v>
      </c>
      <c r="AA132" s="54" t="s">
        <v>21</v>
      </c>
      <c r="AB132" s="55">
        <f>+IF(AA132='[9]Tabla Valoración controles'!$D$9,'[9]Tabla Valoración controles'!$F$9,IF(W132=[9]FORMULAS!$A$10,0,'[9]Tabla Valoración controles'!$F$10))</f>
        <v>0</v>
      </c>
      <c r="AC132" s="54" t="s">
        <v>100</v>
      </c>
      <c r="AD132" s="55">
        <f>+IF(AC132='[9]Tabla Valoración controles'!$D$13,'[9]Tabla Valoración controles'!$F$13,'[9]Tabla Valoración controles'!$F$14)</f>
        <v>0</v>
      </c>
      <c r="AE132" s="100">
        <f t="shared" si="28"/>
        <v>0.25</v>
      </c>
      <c r="AF132" s="100">
        <f>+AF131*AE132</f>
        <v>0</v>
      </c>
      <c r="AG132" s="100">
        <f t="shared" ref="AG132:AG136" si="65">+AG131-AF132</f>
        <v>0</v>
      </c>
      <c r="AH132" s="54" t="s">
        <v>351</v>
      </c>
      <c r="AI132" s="50">
        <f>+IF(AH132=[9]CONTROLES!$C$50,[9]CONTROLES!$D$50,[9]CONTROLES!$D$51)</f>
        <v>15</v>
      </c>
      <c r="AJ132" s="50" t="s">
        <v>357</v>
      </c>
      <c r="AK132" s="50">
        <f>+IF(AJ132=[9]CONTROLES!$C$52,[9]CONTROLES!$D$52,[9]CONTROLES!$D$53)</f>
        <v>15</v>
      </c>
      <c r="AL132" s="50" t="s">
        <v>360</v>
      </c>
      <c r="AM132" s="50">
        <f>+IF(AL132=[9]CONTROLES!$C$54,[9]CONTROLES!$D$54,[9]CONTROLES!$D$55)</f>
        <v>15</v>
      </c>
      <c r="AN132" s="50" t="s">
        <v>364</v>
      </c>
      <c r="AO132" s="50">
        <f>+IF(AN132=[9]CONTROLES!$C$56,[9]CONTROLES!$D$56,IF(AN132=[9]CONTROLES!$C$57,[9]CONTROLES!$D$57,[9]CONTROLES!$D$58))</f>
        <v>10</v>
      </c>
      <c r="AP132" s="50" t="s">
        <v>367</v>
      </c>
      <c r="AQ132" s="50">
        <f>+IF(AP132=[9]CONTROLES!$C$59,[9]CONTROLES!$D$59,[9]CONTROLES!$D$60)</f>
        <v>15</v>
      </c>
      <c r="AR132" s="50" t="s">
        <v>370</v>
      </c>
      <c r="AS132" s="50">
        <f>+IF(AR132=[9]CONTROLES!$C$61,[9]CONTROLES!$D$61,[9]CONTROLES!$D$62)</f>
        <v>15</v>
      </c>
      <c r="AT132" s="50" t="s">
        <v>373</v>
      </c>
      <c r="AU132" s="50">
        <f>+IF(AT132=[9]CONTROLES!$C$63,[9]CONTROLES!$D$63,IF(AT132=[9]CONTROLES!$C$64,[9]CONTROLES!$D$64,[9]CONTROLES!$D$65))</f>
        <v>10</v>
      </c>
      <c r="AV132" s="50">
        <f t="shared" si="60"/>
        <v>95</v>
      </c>
      <c r="AW132" s="50" t="str">
        <f t="shared" si="61"/>
        <v>Moderado</v>
      </c>
      <c r="AX132" s="303"/>
      <c r="AY132" s="303"/>
      <c r="AZ132" s="303"/>
      <c r="BA132" s="303"/>
      <c r="BB132" s="301"/>
      <c r="BC132" s="314"/>
      <c r="BD132" s="307"/>
      <c r="BE132" s="135"/>
      <c r="BF132" s="135"/>
      <c r="BG132" s="218"/>
      <c r="BH132" s="225"/>
      <c r="BI132" s="225"/>
      <c r="BJ132" s="135"/>
      <c r="BK132" s="135"/>
      <c r="BL132" s="135"/>
      <c r="BM132" s="307"/>
      <c r="BN132" s="139"/>
      <c r="BO132" s="130"/>
      <c r="BP132" s="130"/>
      <c r="BQ132" s="130"/>
      <c r="BR132" s="130"/>
      <c r="BS132" s="130"/>
      <c r="BT132" s="130"/>
      <c r="BU132" s="130"/>
      <c r="BV132" s="130"/>
      <c r="BW132" s="139"/>
      <c r="BX132" s="130"/>
      <c r="BY132" s="130"/>
      <c r="BZ132" s="130"/>
      <c r="CA132" s="130"/>
      <c r="CB132" s="130"/>
      <c r="CC132" s="130"/>
      <c r="CD132" s="130"/>
      <c r="CE132" s="130"/>
      <c r="CF132" s="139"/>
      <c r="CG132" s="130"/>
      <c r="CH132" s="130"/>
      <c r="CI132" s="130"/>
      <c r="CJ132" s="130"/>
      <c r="CK132" s="130"/>
      <c r="CL132" s="130"/>
      <c r="CM132" s="130"/>
      <c r="CN132" s="130"/>
      <c r="CO132" s="139"/>
      <c r="CP132" s="130"/>
      <c r="CQ132" s="130"/>
      <c r="CR132" s="130"/>
      <c r="CS132" s="130"/>
      <c r="CT132" s="130"/>
      <c r="CU132" s="130"/>
      <c r="CV132" s="130"/>
      <c r="CW132" s="130"/>
      <c r="CX132" s="139"/>
      <c r="CY132" s="130"/>
      <c r="CZ132" s="130"/>
      <c r="DA132" s="130"/>
      <c r="DB132" s="130"/>
      <c r="DC132" s="130"/>
      <c r="DD132" s="130"/>
      <c r="DE132" s="130"/>
      <c r="DF132" s="130"/>
      <c r="DG132" s="139"/>
      <c r="DH132" s="130"/>
      <c r="DI132" s="130"/>
      <c r="DJ132" s="130"/>
      <c r="DK132" s="130"/>
      <c r="DL132" s="130"/>
      <c r="DM132" s="130"/>
      <c r="DN132" s="130"/>
      <c r="DO132" s="130"/>
      <c r="DP132" s="139"/>
      <c r="DQ132" s="130"/>
      <c r="DR132" s="130"/>
      <c r="DS132" s="130"/>
      <c r="DT132" s="130"/>
      <c r="DU132" s="130"/>
      <c r="DV132" s="130"/>
      <c r="DW132" s="130"/>
      <c r="DX132" s="130"/>
      <c r="DY132" s="139"/>
      <c r="DZ132" s="130"/>
      <c r="EA132" s="130"/>
      <c r="EB132" s="130"/>
      <c r="EC132" s="130"/>
      <c r="ED132" s="130"/>
      <c r="EE132" s="130"/>
      <c r="EF132" s="130"/>
      <c r="EG132" s="130"/>
      <c r="EH132" s="139"/>
      <c r="EI132" s="130"/>
      <c r="EJ132" s="130"/>
      <c r="EK132" s="130"/>
      <c r="EL132" s="130"/>
      <c r="EM132" s="130"/>
      <c r="EN132" s="130"/>
      <c r="EO132" s="130"/>
      <c r="EP132" s="130"/>
      <c r="EQ132" s="139"/>
      <c r="ER132" s="130"/>
      <c r="ES132" s="130"/>
      <c r="ET132" s="130"/>
      <c r="EU132" s="130"/>
      <c r="EV132" s="130"/>
      <c r="EW132" s="130"/>
      <c r="EX132" s="130"/>
      <c r="EY132" s="130"/>
      <c r="EZ132" s="139"/>
      <c r="FA132" s="130"/>
      <c r="FB132" s="130"/>
      <c r="FC132" s="130"/>
      <c r="FD132" s="130"/>
      <c r="FE132" s="130"/>
      <c r="FF132" s="130"/>
      <c r="FG132" s="130"/>
      <c r="FH132" s="130"/>
      <c r="FI132" s="139"/>
      <c r="FJ132" s="130"/>
      <c r="FK132" s="130"/>
      <c r="FL132" s="130"/>
      <c r="FM132" s="130"/>
      <c r="FN132" s="130"/>
      <c r="FO132" s="130"/>
      <c r="FP132" s="130"/>
      <c r="FQ132" s="130"/>
      <c r="FR132" s="130"/>
      <c r="FS132" s="139"/>
      <c r="FT132" s="132"/>
      <c r="FU132" s="132"/>
      <c r="FV132" s="132"/>
      <c r="FW132" s="133"/>
      <c r="FX132" s="132"/>
      <c r="FY132" s="130"/>
      <c r="FZ132" s="130"/>
      <c r="GA132" s="132"/>
      <c r="GB132" s="132"/>
      <c r="GC132" s="132"/>
      <c r="GD132" s="132"/>
      <c r="GE132" s="132"/>
      <c r="GF132" s="139"/>
      <c r="GG132" s="132"/>
      <c r="GH132" s="132"/>
      <c r="GI132" s="132"/>
      <c r="GJ132" s="133"/>
      <c r="GK132" s="132"/>
      <c r="GL132" s="130"/>
      <c r="GM132" s="130"/>
      <c r="GN132" s="132"/>
      <c r="GO132" s="132"/>
      <c r="GP132" s="132"/>
      <c r="GQ132" s="132"/>
      <c r="GR132" s="132"/>
      <c r="GS132" s="139"/>
      <c r="GT132" s="132"/>
      <c r="GU132" s="132"/>
      <c r="GV132" s="132"/>
      <c r="GW132" s="133"/>
      <c r="GX132" s="132"/>
      <c r="GY132" s="130"/>
      <c r="GZ132" s="130"/>
      <c r="HA132" s="132"/>
      <c r="HB132" s="132"/>
      <c r="HC132" s="132"/>
      <c r="HD132" s="132"/>
    </row>
    <row r="133" spans="1:212" ht="17.25" customHeight="1" x14ac:dyDescent="0.2">
      <c r="A133" s="336"/>
      <c r="B133" s="396"/>
      <c r="C133" s="400"/>
      <c r="D133" s="400"/>
      <c r="E133" s="396"/>
      <c r="F133" s="408"/>
      <c r="G133" s="321"/>
      <c r="H133" s="409"/>
      <c r="I133" s="406"/>
      <c r="J133" s="398"/>
      <c r="K133" s="324"/>
      <c r="L133" s="399"/>
      <c r="M133" s="328"/>
      <c r="N133" s="329"/>
      <c r="O133" s="329"/>
      <c r="P133" s="392"/>
      <c r="Q133" s="393"/>
      <c r="R133" s="53"/>
      <c r="S133" s="50"/>
      <c r="T133" s="202" t="str">
        <f t="shared" si="30"/>
        <v>Tipo Control</v>
      </c>
      <c r="U133" s="54" t="s">
        <v>158</v>
      </c>
      <c r="V133" s="55">
        <f>+IF(U133='[9]Tabla Valoración controles'!$D$4,'[9]Tabla Valoración controles'!$F$4,IF('[9]208-PLA-Ft-78 Mapa Gestión'!U133='[9]Tabla Valoración controles'!$D$5,'[9]Tabla Valoración controles'!$F$5,IF(U133=[9]FORMULAS!$A$10,0,'[9]Tabla Valoración controles'!$F$6)))</f>
        <v>0</v>
      </c>
      <c r="W133" s="54"/>
      <c r="X133" s="56">
        <f>+IF(W133='[9]Tabla Valoración controles'!$D$7,'[9]Tabla Valoración controles'!$F$7,IF(U133=[9]FORMULAS!$A$10,0,'[9]Tabla Valoración controles'!$F$8))</f>
        <v>0</v>
      </c>
      <c r="Y133" s="54"/>
      <c r="Z133" s="55">
        <f>+IF(Y133='[9]Tabla Valoración controles'!$D$9,'[9]Tabla Valoración controles'!$F$9,IF(U133=[9]FORMULAS!$A$10,0,'[9]Tabla Valoración controles'!$F$10))</f>
        <v>0</v>
      </c>
      <c r="AA133" s="54"/>
      <c r="AB133" s="55">
        <f>+IF(AA133='[9]Tabla Valoración controles'!$D$9,'[9]Tabla Valoración controles'!$F$9,IF(W133=[9]FORMULAS!$A$10,0,'[9]Tabla Valoración controles'!$F$10))</f>
        <v>0</v>
      </c>
      <c r="AC133" s="54"/>
      <c r="AD133" s="55">
        <f>+IF(AC133='[9]Tabla Valoración controles'!$D$13,'[9]Tabla Valoración controles'!$F$13,'[9]Tabla Valoración controles'!$F$14)</f>
        <v>0</v>
      </c>
      <c r="AE133" s="100">
        <f t="shared" si="28"/>
        <v>0</v>
      </c>
      <c r="AF133" s="100">
        <f>+AF132*AE133</f>
        <v>0</v>
      </c>
      <c r="AG133" s="100">
        <f t="shared" si="65"/>
        <v>0</v>
      </c>
      <c r="AH133" s="54"/>
      <c r="AI133" s="50">
        <f>+IF(AH133=[9]CONTROLES!$C$50,[9]CONTROLES!$D$50,[9]CONTROLES!$D$51)</f>
        <v>0</v>
      </c>
      <c r="AJ133" s="50"/>
      <c r="AK133" s="50">
        <f>+IF(AJ133=[9]CONTROLES!$C$52,[9]CONTROLES!$D$52,[9]CONTROLES!$D$53)</f>
        <v>0</v>
      </c>
      <c r="AL133" s="50"/>
      <c r="AM133" s="50">
        <f>+IF(AL133=[9]CONTROLES!$C$54,[9]CONTROLES!$D$54,[9]CONTROLES!$D$55)</f>
        <v>0</v>
      </c>
      <c r="AN133" s="50"/>
      <c r="AO133" s="50">
        <f>+IF(AN133=[9]CONTROLES!$C$56,[9]CONTROLES!$D$56,IF(AN133=[9]CONTROLES!$C$57,[9]CONTROLES!$D$57,[9]CONTROLES!$D$58))</f>
        <v>0</v>
      </c>
      <c r="AP133" s="50"/>
      <c r="AQ133" s="50">
        <f>+IF(AP133=[9]CONTROLES!$C$59,[9]CONTROLES!$D$59,[9]CONTROLES!$D$60)</f>
        <v>0</v>
      </c>
      <c r="AR133" s="50"/>
      <c r="AS133" s="50">
        <f>+IF(AR133=[9]CONTROLES!$C$61,[9]CONTROLES!$D$61,[9]CONTROLES!$D$62)</f>
        <v>0</v>
      </c>
      <c r="AT133" s="50"/>
      <c r="AU133" s="50">
        <f>+IF(AT133=[9]CONTROLES!$C$63,[9]CONTROLES!$D$63,IF(AT133=[9]CONTROLES!$C$64,[9]CONTROLES!$D$64,[9]CONTROLES!$D$65))</f>
        <v>0</v>
      </c>
      <c r="AV133" s="50">
        <f t="shared" si="60"/>
        <v>0</v>
      </c>
      <c r="AW133" s="50" t="str">
        <f t="shared" si="61"/>
        <v>Débil</v>
      </c>
      <c r="AX133" s="303"/>
      <c r="AY133" s="303"/>
      <c r="AZ133" s="303"/>
      <c r="BA133" s="303"/>
      <c r="BB133" s="301"/>
      <c r="BC133" s="314"/>
      <c r="BD133" s="307"/>
      <c r="BE133" s="135"/>
      <c r="BF133" s="135"/>
      <c r="BG133" s="218"/>
      <c r="BH133" s="225"/>
      <c r="BI133" s="225"/>
      <c r="BJ133" s="135"/>
      <c r="BK133" s="135"/>
      <c r="BL133" s="135"/>
      <c r="BM133" s="307"/>
      <c r="BN133" s="139"/>
      <c r="BO133" s="130"/>
      <c r="BP133" s="130"/>
      <c r="BQ133" s="130"/>
      <c r="BR133" s="130"/>
      <c r="BS133" s="130"/>
      <c r="BT133" s="130"/>
      <c r="BU133" s="130"/>
      <c r="BV133" s="130"/>
      <c r="BW133" s="139"/>
      <c r="BX133" s="130"/>
      <c r="BY133" s="130"/>
      <c r="BZ133" s="130"/>
      <c r="CA133" s="130"/>
      <c r="CB133" s="130"/>
      <c r="CC133" s="130"/>
      <c r="CD133" s="130"/>
      <c r="CE133" s="130"/>
      <c r="CF133" s="139"/>
      <c r="CG133" s="130"/>
      <c r="CH133" s="130"/>
      <c r="CI133" s="130"/>
      <c r="CJ133" s="130"/>
      <c r="CK133" s="130"/>
      <c r="CL133" s="130"/>
      <c r="CM133" s="130"/>
      <c r="CN133" s="130"/>
      <c r="CO133" s="139"/>
      <c r="CP133" s="130"/>
      <c r="CQ133" s="130"/>
      <c r="CR133" s="130"/>
      <c r="CS133" s="130"/>
      <c r="CT133" s="130"/>
      <c r="CU133" s="130"/>
      <c r="CV133" s="130"/>
      <c r="CW133" s="130"/>
      <c r="CX133" s="139"/>
      <c r="CY133" s="130"/>
      <c r="CZ133" s="130"/>
      <c r="DA133" s="130"/>
      <c r="DB133" s="130"/>
      <c r="DC133" s="130"/>
      <c r="DD133" s="130"/>
      <c r="DE133" s="130"/>
      <c r="DF133" s="130"/>
      <c r="DG133" s="139"/>
      <c r="DH133" s="130"/>
      <c r="DI133" s="130"/>
      <c r="DJ133" s="130"/>
      <c r="DK133" s="130"/>
      <c r="DL133" s="130"/>
      <c r="DM133" s="130"/>
      <c r="DN133" s="130"/>
      <c r="DO133" s="130"/>
      <c r="DP133" s="139"/>
      <c r="DQ133" s="130"/>
      <c r="DR133" s="130"/>
      <c r="DS133" s="130"/>
      <c r="DT133" s="130"/>
      <c r="DU133" s="130"/>
      <c r="DV133" s="130"/>
      <c r="DW133" s="130"/>
      <c r="DX133" s="130"/>
      <c r="DY133" s="139"/>
      <c r="DZ133" s="130"/>
      <c r="EA133" s="130"/>
      <c r="EB133" s="130"/>
      <c r="EC133" s="130"/>
      <c r="ED133" s="130"/>
      <c r="EE133" s="130"/>
      <c r="EF133" s="130"/>
      <c r="EG133" s="130"/>
      <c r="EH133" s="139"/>
      <c r="EI133" s="130"/>
      <c r="EJ133" s="130"/>
      <c r="EK133" s="130"/>
      <c r="EL133" s="130"/>
      <c r="EM133" s="130"/>
      <c r="EN133" s="130"/>
      <c r="EO133" s="130"/>
      <c r="EP133" s="130"/>
      <c r="EQ133" s="139"/>
      <c r="ER133" s="130"/>
      <c r="ES133" s="130"/>
      <c r="ET133" s="130"/>
      <c r="EU133" s="130"/>
      <c r="EV133" s="130"/>
      <c r="EW133" s="130"/>
      <c r="EX133" s="130"/>
      <c r="EY133" s="130"/>
      <c r="EZ133" s="139"/>
      <c r="FA133" s="130"/>
      <c r="FB133" s="130"/>
      <c r="FC133" s="130"/>
      <c r="FD133" s="130"/>
      <c r="FE133" s="130"/>
      <c r="FF133" s="130"/>
      <c r="FG133" s="130"/>
      <c r="FH133" s="130"/>
      <c r="FI133" s="139"/>
      <c r="FJ133" s="130"/>
      <c r="FK133" s="130"/>
      <c r="FL133" s="130"/>
      <c r="FM133" s="130"/>
      <c r="FN133" s="130"/>
      <c r="FO133" s="130"/>
      <c r="FP133" s="130"/>
      <c r="FQ133" s="130"/>
      <c r="FR133" s="130"/>
      <c r="FS133" s="139"/>
      <c r="FT133" s="132"/>
      <c r="FU133" s="132"/>
      <c r="FV133" s="132"/>
      <c r="FW133" s="133"/>
      <c r="FX133" s="132"/>
      <c r="FY133" s="130"/>
      <c r="FZ133" s="130"/>
      <c r="GA133" s="132"/>
      <c r="GB133" s="132"/>
      <c r="GC133" s="132"/>
      <c r="GD133" s="132"/>
      <c r="GE133" s="132"/>
      <c r="GF133" s="139"/>
      <c r="GG133" s="132"/>
      <c r="GH133" s="132"/>
      <c r="GI133" s="132"/>
      <c r="GJ133" s="133"/>
      <c r="GK133" s="132"/>
      <c r="GL133" s="130"/>
      <c r="GM133" s="130"/>
      <c r="GN133" s="132"/>
      <c r="GO133" s="132"/>
      <c r="GP133" s="132"/>
      <c r="GQ133" s="132"/>
      <c r="GR133" s="132"/>
      <c r="GS133" s="139"/>
      <c r="GT133" s="132"/>
      <c r="GU133" s="132"/>
      <c r="GV133" s="132"/>
      <c r="GW133" s="133"/>
      <c r="GX133" s="132"/>
      <c r="GY133" s="130"/>
      <c r="GZ133" s="130"/>
      <c r="HA133" s="132"/>
      <c r="HB133" s="132"/>
      <c r="HC133" s="132"/>
      <c r="HD133" s="132"/>
    </row>
    <row r="134" spans="1:212" ht="17.25" customHeight="1" x14ac:dyDescent="0.2">
      <c r="A134" s="336"/>
      <c r="B134" s="396"/>
      <c r="C134" s="400"/>
      <c r="D134" s="400"/>
      <c r="E134" s="396"/>
      <c r="F134" s="408"/>
      <c r="G134" s="321"/>
      <c r="H134" s="409"/>
      <c r="I134" s="406"/>
      <c r="J134" s="398"/>
      <c r="K134" s="324"/>
      <c r="L134" s="399"/>
      <c r="M134" s="328"/>
      <c r="N134" s="329"/>
      <c r="O134" s="329"/>
      <c r="P134" s="392"/>
      <c r="Q134" s="393"/>
      <c r="R134" s="53"/>
      <c r="S134" s="50"/>
      <c r="T134" s="202" t="str">
        <f t="shared" si="30"/>
        <v>Tipo Control</v>
      </c>
      <c r="U134" s="54" t="s">
        <v>158</v>
      </c>
      <c r="V134" s="55">
        <f>+IF(U134='[9]Tabla Valoración controles'!$D$4,'[9]Tabla Valoración controles'!$F$4,IF('[9]208-PLA-Ft-78 Mapa Gestión'!U134='[9]Tabla Valoración controles'!$D$5,'[9]Tabla Valoración controles'!$F$5,IF(U134=[9]FORMULAS!$A$10,0,'[9]Tabla Valoración controles'!$F$6)))</f>
        <v>0</v>
      </c>
      <c r="W134" s="54"/>
      <c r="X134" s="56">
        <f>+IF(W134='[9]Tabla Valoración controles'!$D$7,'[9]Tabla Valoración controles'!$F$7,IF(U134=[9]FORMULAS!$A$10,0,'[9]Tabla Valoración controles'!$F$8))</f>
        <v>0</v>
      </c>
      <c r="Y134" s="54"/>
      <c r="Z134" s="55">
        <f>+IF(Y134='[9]Tabla Valoración controles'!$D$9,'[9]Tabla Valoración controles'!$F$9,IF(U134=[9]FORMULAS!$A$10,0,'[9]Tabla Valoración controles'!$F$10))</f>
        <v>0</v>
      </c>
      <c r="AA134" s="54"/>
      <c r="AB134" s="55">
        <f>+IF(AA134='[9]Tabla Valoración controles'!$D$9,'[9]Tabla Valoración controles'!$F$9,IF(W134=[9]FORMULAS!$A$10,0,'[9]Tabla Valoración controles'!$F$10))</f>
        <v>0</v>
      </c>
      <c r="AC134" s="54"/>
      <c r="AD134" s="55">
        <f>+IF(AC134='[9]Tabla Valoración controles'!$D$13,'[9]Tabla Valoración controles'!$F$13,'[9]Tabla Valoración controles'!$F$14)</f>
        <v>0</v>
      </c>
      <c r="AE134" s="100">
        <f t="shared" si="28"/>
        <v>0</v>
      </c>
      <c r="AF134" s="100">
        <f t="shared" ref="AF134:AF135" si="66">+AF133*AE134</f>
        <v>0</v>
      </c>
      <c r="AG134" s="100">
        <f t="shared" si="65"/>
        <v>0</v>
      </c>
      <c r="AH134" s="54"/>
      <c r="AI134" s="50">
        <f>+IF(AH134=[9]CONTROLES!$C$50,[9]CONTROLES!$D$50,[9]CONTROLES!$D$51)</f>
        <v>0</v>
      </c>
      <c r="AJ134" s="50"/>
      <c r="AK134" s="50">
        <f>+IF(AJ134=[9]CONTROLES!$C$52,[9]CONTROLES!$D$52,[9]CONTROLES!$D$53)</f>
        <v>0</v>
      </c>
      <c r="AL134" s="50"/>
      <c r="AM134" s="50">
        <f>+IF(AL134=[9]CONTROLES!$C$54,[9]CONTROLES!$D$54,[9]CONTROLES!$D$55)</f>
        <v>0</v>
      </c>
      <c r="AN134" s="50"/>
      <c r="AO134" s="50">
        <f>+IF(AN134=[9]CONTROLES!$C$56,[9]CONTROLES!$D$56,IF(AN134=[9]CONTROLES!$C$57,[9]CONTROLES!$D$57,[9]CONTROLES!$D$58))</f>
        <v>0</v>
      </c>
      <c r="AP134" s="50"/>
      <c r="AQ134" s="50">
        <f>+IF(AP134=[9]CONTROLES!$C$59,[9]CONTROLES!$D$59,[9]CONTROLES!$D$60)</f>
        <v>0</v>
      </c>
      <c r="AR134" s="50"/>
      <c r="AS134" s="50">
        <f>+IF(AR134=[9]CONTROLES!$C$61,[9]CONTROLES!$D$61,[9]CONTROLES!$D$62)</f>
        <v>0</v>
      </c>
      <c r="AT134" s="50"/>
      <c r="AU134" s="50">
        <f>+IF(AT134=[9]CONTROLES!$C$63,[9]CONTROLES!$D$63,IF(AT134=[9]CONTROLES!$C$64,[9]CONTROLES!$D$64,[9]CONTROLES!$D$65))</f>
        <v>0</v>
      </c>
      <c r="AV134" s="50">
        <f t="shared" si="60"/>
        <v>0</v>
      </c>
      <c r="AW134" s="50" t="str">
        <f t="shared" si="61"/>
        <v>Débil</v>
      </c>
      <c r="AX134" s="303"/>
      <c r="AY134" s="303"/>
      <c r="AZ134" s="303"/>
      <c r="BA134" s="303"/>
      <c r="BB134" s="301"/>
      <c r="BC134" s="314"/>
      <c r="BD134" s="307"/>
      <c r="BE134" s="135"/>
      <c r="BF134" s="135"/>
      <c r="BG134" s="218"/>
      <c r="BH134" s="225"/>
      <c r="BI134" s="225"/>
      <c r="BJ134" s="135"/>
      <c r="BK134" s="135"/>
      <c r="BL134" s="135"/>
      <c r="BM134" s="307"/>
      <c r="BN134" s="139"/>
      <c r="BO134" s="130"/>
      <c r="BP134" s="130"/>
      <c r="BQ134" s="130"/>
      <c r="BR134" s="130"/>
      <c r="BS134" s="130"/>
      <c r="BT134" s="130"/>
      <c r="BU134" s="130"/>
      <c r="BV134" s="130"/>
      <c r="BW134" s="139"/>
      <c r="BX134" s="130"/>
      <c r="BY134" s="130"/>
      <c r="BZ134" s="130"/>
      <c r="CA134" s="130"/>
      <c r="CB134" s="130"/>
      <c r="CC134" s="130"/>
      <c r="CD134" s="130"/>
      <c r="CE134" s="130"/>
      <c r="CF134" s="139"/>
      <c r="CG134" s="130"/>
      <c r="CH134" s="130"/>
      <c r="CI134" s="130"/>
      <c r="CJ134" s="130"/>
      <c r="CK134" s="130"/>
      <c r="CL134" s="130"/>
      <c r="CM134" s="130"/>
      <c r="CN134" s="130"/>
      <c r="CO134" s="139"/>
      <c r="CP134" s="130"/>
      <c r="CQ134" s="130"/>
      <c r="CR134" s="130"/>
      <c r="CS134" s="130"/>
      <c r="CT134" s="130"/>
      <c r="CU134" s="130"/>
      <c r="CV134" s="130"/>
      <c r="CW134" s="130"/>
      <c r="CX134" s="139"/>
      <c r="CY134" s="130"/>
      <c r="CZ134" s="130"/>
      <c r="DA134" s="130"/>
      <c r="DB134" s="130"/>
      <c r="DC134" s="130"/>
      <c r="DD134" s="130"/>
      <c r="DE134" s="130"/>
      <c r="DF134" s="130"/>
      <c r="DG134" s="139"/>
      <c r="DH134" s="130"/>
      <c r="DI134" s="130"/>
      <c r="DJ134" s="130"/>
      <c r="DK134" s="130"/>
      <c r="DL134" s="130"/>
      <c r="DM134" s="130"/>
      <c r="DN134" s="130"/>
      <c r="DO134" s="130"/>
      <c r="DP134" s="139"/>
      <c r="DQ134" s="130"/>
      <c r="DR134" s="130"/>
      <c r="DS134" s="130"/>
      <c r="DT134" s="130"/>
      <c r="DU134" s="130"/>
      <c r="DV134" s="130"/>
      <c r="DW134" s="130"/>
      <c r="DX134" s="130"/>
      <c r="DY134" s="139"/>
      <c r="DZ134" s="130"/>
      <c r="EA134" s="130"/>
      <c r="EB134" s="130"/>
      <c r="EC134" s="130"/>
      <c r="ED134" s="130"/>
      <c r="EE134" s="130"/>
      <c r="EF134" s="130"/>
      <c r="EG134" s="130"/>
      <c r="EH134" s="139"/>
      <c r="EI134" s="130"/>
      <c r="EJ134" s="130"/>
      <c r="EK134" s="130"/>
      <c r="EL134" s="130"/>
      <c r="EM134" s="130"/>
      <c r="EN134" s="130"/>
      <c r="EO134" s="130"/>
      <c r="EP134" s="130"/>
      <c r="EQ134" s="139"/>
      <c r="ER134" s="130"/>
      <c r="ES134" s="130"/>
      <c r="ET134" s="130"/>
      <c r="EU134" s="130"/>
      <c r="EV134" s="130"/>
      <c r="EW134" s="130"/>
      <c r="EX134" s="130"/>
      <c r="EY134" s="130"/>
      <c r="EZ134" s="139"/>
      <c r="FA134" s="130"/>
      <c r="FB134" s="130"/>
      <c r="FC134" s="130"/>
      <c r="FD134" s="130"/>
      <c r="FE134" s="130"/>
      <c r="FF134" s="130"/>
      <c r="FG134" s="130"/>
      <c r="FH134" s="130"/>
      <c r="FI134" s="139"/>
      <c r="FJ134" s="130"/>
      <c r="FK134" s="130"/>
      <c r="FL134" s="130"/>
      <c r="FM134" s="130"/>
      <c r="FN134" s="130"/>
      <c r="FO134" s="130"/>
      <c r="FP134" s="130"/>
      <c r="FQ134" s="130"/>
      <c r="FR134" s="130"/>
      <c r="FS134" s="139"/>
      <c r="FT134" s="132"/>
      <c r="FU134" s="132"/>
      <c r="FV134" s="132"/>
      <c r="FW134" s="133"/>
      <c r="FX134" s="132"/>
      <c r="FY134" s="130"/>
      <c r="FZ134" s="130"/>
      <c r="GA134" s="132"/>
      <c r="GB134" s="132"/>
      <c r="GC134" s="132"/>
      <c r="GD134" s="132"/>
      <c r="GE134" s="132"/>
      <c r="GF134" s="139"/>
      <c r="GG134" s="132"/>
      <c r="GH134" s="132"/>
      <c r="GI134" s="132"/>
      <c r="GJ134" s="133"/>
      <c r="GK134" s="132"/>
      <c r="GL134" s="130"/>
      <c r="GM134" s="130"/>
      <c r="GN134" s="132"/>
      <c r="GO134" s="132"/>
      <c r="GP134" s="132"/>
      <c r="GQ134" s="132"/>
      <c r="GR134" s="132"/>
      <c r="GS134" s="139"/>
      <c r="GT134" s="132"/>
      <c r="GU134" s="132"/>
      <c r="GV134" s="132"/>
      <c r="GW134" s="133"/>
      <c r="GX134" s="132"/>
      <c r="GY134" s="130"/>
      <c r="GZ134" s="130"/>
      <c r="HA134" s="132"/>
      <c r="HB134" s="132"/>
      <c r="HC134" s="132"/>
      <c r="HD134" s="132"/>
    </row>
    <row r="135" spans="1:212" ht="17.25" customHeight="1" x14ac:dyDescent="0.2">
      <c r="A135" s="336"/>
      <c r="B135" s="396"/>
      <c r="C135" s="400"/>
      <c r="D135" s="400"/>
      <c r="E135" s="396"/>
      <c r="F135" s="408"/>
      <c r="G135" s="321"/>
      <c r="H135" s="409"/>
      <c r="I135" s="406"/>
      <c r="J135" s="398"/>
      <c r="K135" s="324"/>
      <c r="L135" s="399"/>
      <c r="M135" s="328"/>
      <c r="N135" s="329"/>
      <c r="O135" s="329"/>
      <c r="P135" s="392"/>
      <c r="Q135" s="393"/>
      <c r="R135" s="53"/>
      <c r="S135" s="50"/>
      <c r="T135" s="202" t="str">
        <f t="shared" si="30"/>
        <v>Tipo Control</v>
      </c>
      <c r="U135" s="54" t="s">
        <v>158</v>
      </c>
      <c r="V135" s="55">
        <f>+IF(U135='[9]Tabla Valoración controles'!$D$4,'[9]Tabla Valoración controles'!$F$4,IF('[9]208-PLA-Ft-78 Mapa Gestión'!U135='[9]Tabla Valoración controles'!$D$5,'[9]Tabla Valoración controles'!$F$5,IF(U135=[9]FORMULAS!$A$10,0,'[9]Tabla Valoración controles'!$F$6)))</f>
        <v>0</v>
      </c>
      <c r="W135" s="54"/>
      <c r="X135" s="56">
        <f>+IF(W135='[9]Tabla Valoración controles'!$D$7,'[9]Tabla Valoración controles'!$F$7,IF(U135=[9]FORMULAS!$A$10,0,'[9]Tabla Valoración controles'!$F$8))</f>
        <v>0</v>
      </c>
      <c r="Y135" s="54"/>
      <c r="Z135" s="55">
        <f>+IF(Y135='[9]Tabla Valoración controles'!$D$9,'[9]Tabla Valoración controles'!$F$9,IF(U135=[9]FORMULAS!$A$10,0,'[9]Tabla Valoración controles'!$F$10))</f>
        <v>0</v>
      </c>
      <c r="AA135" s="54"/>
      <c r="AB135" s="55">
        <f>+IF(AA135='[9]Tabla Valoración controles'!$D$9,'[9]Tabla Valoración controles'!$F$9,IF(W135=[9]FORMULAS!$A$10,0,'[9]Tabla Valoración controles'!$F$10))</f>
        <v>0</v>
      </c>
      <c r="AC135" s="54"/>
      <c r="AD135" s="55">
        <f>+IF(AC135='[9]Tabla Valoración controles'!$D$13,'[9]Tabla Valoración controles'!$F$13,'[9]Tabla Valoración controles'!$F$14)</f>
        <v>0</v>
      </c>
      <c r="AE135" s="100">
        <f t="shared" si="28"/>
        <v>0</v>
      </c>
      <c r="AF135" s="100">
        <f t="shared" si="66"/>
        <v>0</v>
      </c>
      <c r="AG135" s="100">
        <f t="shared" si="65"/>
        <v>0</v>
      </c>
      <c r="AH135" s="54"/>
      <c r="AI135" s="50">
        <f>+IF(AH135=[9]CONTROLES!$C$50,[9]CONTROLES!$D$50,[9]CONTROLES!$D$51)</f>
        <v>0</v>
      </c>
      <c r="AJ135" s="50"/>
      <c r="AK135" s="50">
        <f>+IF(AJ135=[9]CONTROLES!$C$52,[9]CONTROLES!$D$52,[9]CONTROLES!$D$53)</f>
        <v>0</v>
      </c>
      <c r="AL135" s="50"/>
      <c r="AM135" s="50">
        <f>+IF(AL135=[9]CONTROLES!$C$54,[9]CONTROLES!$D$54,[9]CONTROLES!$D$55)</f>
        <v>0</v>
      </c>
      <c r="AN135" s="50"/>
      <c r="AO135" s="50">
        <f>+IF(AN135=[9]CONTROLES!$C$56,[9]CONTROLES!$D$56,IF(AN135=[9]CONTROLES!$C$57,[9]CONTROLES!$D$57,[9]CONTROLES!$D$58))</f>
        <v>0</v>
      </c>
      <c r="AP135" s="50"/>
      <c r="AQ135" s="50">
        <f>+IF(AP135=[9]CONTROLES!$C$59,[9]CONTROLES!$D$59,[9]CONTROLES!$D$60)</f>
        <v>0</v>
      </c>
      <c r="AR135" s="50"/>
      <c r="AS135" s="50">
        <f>+IF(AR135=[9]CONTROLES!$C$61,[9]CONTROLES!$D$61,[9]CONTROLES!$D$62)</f>
        <v>0</v>
      </c>
      <c r="AT135" s="50"/>
      <c r="AU135" s="50">
        <f>+IF(AT135=[9]CONTROLES!$C$63,[9]CONTROLES!$D$63,IF(AT135=[9]CONTROLES!$C$64,[9]CONTROLES!$D$64,[9]CONTROLES!$D$65))</f>
        <v>0</v>
      </c>
      <c r="AV135" s="50">
        <f t="shared" si="60"/>
        <v>0</v>
      </c>
      <c r="AW135" s="50" t="str">
        <f t="shared" si="61"/>
        <v>Débil</v>
      </c>
      <c r="AX135" s="303"/>
      <c r="AY135" s="303"/>
      <c r="AZ135" s="303"/>
      <c r="BA135" s="303"/>
      <c r="BB135" s="301"/>
      <c r="BC135" s="314"/>
      <c r="BD135" s="307"/>
      <c r="BE135" s="135"/>
      <c r="BF135" s="135"/>
      <c r="BG135" s="218"/>
      <c r="BH135" s="225"/>
      <c r="BI135" s="225"/>
      <c r="BJ135" s="135"/>
      <c r="BK135" s="135"/>
      <c r="BL135" s="135"/>
      <c r="BM135" s="307"/>
      <c r="BN135" s="139"/>
      <c r="BO135" s="130"/>
      <c r="BP135" s="130"/>
      <c r="BQ135" s="130"/>
      <c r="BR135" s="130"/>
      <c r="BS135" s="130"/>
      <c r="BT135" s="130"/>
      <c r="BU135" s="130"/>
      <c r="BV135" s="130"/>
      <c r="BW135" s="139"/>
      <c r="BX135" s="130"/>
      <c r="BY135" s="130"/>
      <c r="BZ135" s="130"/>
      <c r="CA135" s="130"/>
      <c r="CB135" s="130"/>
      <c r="CC135" s="130"/>
      <c r="CD135" s="130"/>
      <c r="CE135" s="130"/>
      <c r="CF135" s="139"/>
      <c r="CG135" s="130"/>
      <c r="CH135" s="130"/>
      <c r="CI135" s="130"/>
      <c r="CJ135" s="130"/>
      <c r="CK135" s="130"/>
      <c r="CL135" s="130"/>
      <c r="CM135" s="130"/>
      <c r="CN135" s="130"/>
      <c r="CO135" s="139"/>
      <c r="CP135" s="130"/>
      <c r="CQ135" s="130"/>
      <c r="CR135" s="130"/>
      <c r="CS135" s="130"/>
      <c r="CT135" s="130"/>
      <c r="CU135" s="130"/>
      <c r="CV135" s="130"/>
      <c r="CW135" s="130"/>
      <c r="CX135" s="139"/>
      <c r="CY135" s="130"/>
      <c r="CZ135" s="130"/>
      <c r="DA135" s="130"/>
      <c r="DB135" s="130"/>
      <c r="DC135" s="130"/>
      <c r="DD135" s="130"/>
      <c r="DE135" s="130"/>
      <c r="DF135" s="130"/>
      <c r="DG135" s="139"/>
      <c r="DH135" s="130"/>
      <c r="DI135" s="130"/>
      <c r="DJ135" s="130"/>
      <c r="DK135" s="130"/>
      <c r="DL135" s="130"/>
      <c r="DM135" s="130"/>
      <c r="DN135" s="130"/>
      <c r="DO135" s="130"/>
      <c r="DP135" s="139"/>
      <c r="DQ135" s="130"/>
      <c r="DR135" s="130"/>
      <c r="DS135" s="130"/>
      <c r="DT135" s="130"/>
      <c r="DU135" s="130"/>
      <c r="DV135" s="130"/>
      <c r="DW135" s="130"/>
      <c r="DX135" s="130"/>
      <c r="DY135" s="139"/>
      <c r="DZ135" s="130"/>
      <c r="EA135" s="130"/>
      <c r="EB135" s="130"/>
      <c r="EC135" s="130"/>
      <c r="ED135" s="130"/>
      <c r="EE135" s="130"/>
      <c r="EF135" s="130"/>
      <c r="EG135" s="130"/>
      <c r="EH135" s="139"/>
      <c r="EI135" s="130"/>
      <c r="EJ135" s="130"/>
      <c r="EK135" s="130"/>
      <c r="EL135" s="130"/>
      <c r="EM135" s="130"/>
      <c r="EN135" s="130"/>
      <c r="EO135" s="130"/>
      <c r="EP135" s="130"/>
      <c r="EQ135" s="139"/>
      <c r="ER135" s="130"/>
      <c r="ES135" s="130"/>
      <c r="ET135" s="130"/>
      <c r="EU135" s="130"/>
      <c r="EV135" s="130"/>
      <c r="EW135" s="130"/>
      <c r="EX135" s="130"/>
      <c r="EY135" s="130"/>
      <c r="EZ135" s="139"/>
      <c r="FA135" s="130"/>
      <c r="FB135" s="130"/>
      <c r="FC135" s="130"/>
      <c r="FD135" s="130"/>
      <c r="FE135" s="130"/>
      <c r="FF135" s="130"/>
      <c r="FG135" s="130"/>
      <c r="FH135" s="130"/>
      <c r="FI135" s="139"/>
      <c r="FJ135" s="130"/>
      <c r="FK135" s="130"/>
      <c r="FL135" s="130"/>
      <c r="FM135" s="130"/>
      <c r="FN135" s="130"/>
      <c r="FO135" s="130"/>
      <c r="FP135" s="130"/>
      <c r="FQ135" s="130"/>
      <c r="FR135" s="130"/>
      <c r="FS135" s="139"/>
      <c r="FT135" s="132"/>
      <c r="FU135" s="132"/>
      <c r="FV135" s="132"/>
      <c r="FW135" s="133"/>
      <c r="FX135" s="132"/>
      <c r="FY135" s="130"/>
      <c r="FZ135" s="130"/>
      <c r="GA135" s="132"/>
      <c r="GB135" s="132"/>
      <c r="GC135" s="132"/>
      <c r="GD135" s="132"/>
      <c r="GE135" s="132"/>
      <c r="GF135" s="139"/>
      <c r="GG135" s="132"/>
      <c r="GH135" s="132"/>
      <c r="GI135" s="132"/>
      <c r="GJ135" s="133"/>
      <c r="GK135" s="132"/>
      <c r="GL135" s="130"/>
      <c r="GM135" s="130"/>
      <c r="GN135" s="132"/>
      <c r="GO135" s="132"/>
      <c r="GP135" s="132"/>
      <c r="GQ135" s="132"/>
      <c r="GR135" s="132"/>
      <c r="GS135" s="139"/>
      <c r="GT135" s="132"/>
      <c r="GU135" s="132"/>
      <c r="GV135" s="132"/>
      <c r="GW135" s="133"/>
      <c r="GX135" s="132"/>
      <c r="GY135" s="130"/>
      <c r="GZ135" s="130"/>
      <c r="HA135" s="132"/>
      <c r="HB135" s="132"/>
      <c r="HC135" s="132"/>
      <c r="HD135" s="132"/>
    </row>
    <row r="136" spans="1:212" ht="102" x14ac:dyDescent="0.2">
      <c r="A136" s="336">
        <v>22</v>
      </c>
      <c r="B136" s="396" t="s">
        <v>169</v>
      </c>
      <c r="C136" s="400" t="str">
        <f>VLOOKUP(B136,[9]FORMULAS!$A$30:$B$46,2,0)</f>
        <v>Definir el marco estratégico y orientar la gestión de la Caja de la Vivienda Popular, con el fin de asegurar el cumplimiento de la misionalidad y de los objetivos establecidos en el Plan de Desarrollo Distrital, mediante la formulación y aplicación de lineamientos y metodologías que permitan articular y desarrollar los procesos de planeación, ejecución, seguimiento y control; para la mejora continua, la transparencia y democratización de la información pública, la participación incidente de la ciudadanía, y la satisfacción de las necesidades y demandas de los grupos de valor.</v>
      </c>
      <c r="D136" s="400" t="str">
        <f>VLOOKUP(B136,[9]FORMULAS!$A$30:$C$46,3,0)</f>
        <v xml:space="preserve">Jefe Oficina Asesora de Planeación </v>
      </c>
      <c r="E136" s="396" t="s">
        <v>260</v>
      </c>
      <c r="F136" s="404" t="s">
        <v>595</v>
      </c>
      <c r="G136" s="404" t="s">
        <v>596</v>
      </c>
      <c r="H136" s="405" t="s">
        <v>597</v>
      </c>
      <c r="I136" s="406" t="s">
        <v>264</v>
      </c>
      <c r="J136" s="407">
        <v>20</v>
      </c>
      <c r="K136" s="324" t="str">
        <f>VLOOKUP(L136,'Tabla probabilidad'!$D$3:$E$8,2,0)</f>
        <v>Baja</v>
      </c>
      <c r="L136" s="399">
        <v>0.4</v>
      </c>
      <c r="M136" s="328" t="s">
        <v>91</v>
      </c>
      <c r="N136" s="329" t="str">
        <f>VLOOKUP(M136,'Tabla Impacto'!$D$3:$F$8,3,0)</f>
        <v>Moderado</v>
      </c>
      <c r="O136" s="329">
        <f>VLOOKUP(M136,'Tabla Impacto'!$D$3:$F$8,2,0)</f>
        <v>0.6</v>
      </c>
      <c r="P136" s="392" t="str">
        <f t="shared" ref="P136" si="67">CONCATENATE(N136,K136)</f>
        <v>ModeradoBaja</v>
      </c>
      <c r="Q136" s="393" t="str">
        <f>VLOOKUP(P136,[9]FORMULAS!$K$17:$L$42,2,0)</f>
        <v>Moderado</v>
      </c>
      <c r="R136" s="188">
        <v>1</v>
      </c>
      <c r="S136" s="178" t="s">
        <v>598</v>
      </c>
      <c r="T136" s="202" t="str">
        <f t="shared" si="30"/>
        <v>Preventivo</v>
      </c>
      <c r="U136" s="54" t="s">
        <v>13</v>
      </c>
      <c r="V136" s="55">
        <f>+IF(U136='[9]Tabla Valoración controles'!$D$4,'[9]Tabla Valoración controles'!$F$4,IF('[9]208-PLA-Ft-78 Mapa Gestión'!U136='[9]Tabla Valoración controles'!$D$5,'[9]Tabla Valoración controles'!$F$5,IF(U136=[9]FORMULAS!$A$10,0,'[9]Tabla Valoración controles'!$F$6)))</f>
        <v>0.25</v>
      </c>
      <c r="W136" s="54" t="s">
        <v>8</v>
      </c>
      <c r="X136" s="56">
        <f>+IF(W136='[9]Tabla Valoración controles'!$D$7,'[9]Tabla Valoración controles'!$F$7,IF(U136=[9]FORMULAS!$A$10,0,'[9]Tabla Valoración controles'!$F$8))</f>
        <v>0.15</v>
      </c>
      <c r="Y136" s="54" t="s">
        <v>18</v>
      </c>
      <c r="Z136" s="55">
        <f>+IF(Y136='[9]Tabla Valoración controles'!$D$9,'[9]Tabla Valoración controles'!$F$9,IF(U136=[9]FORMULAS!$A$10,0,'[9]Tabla Valoración controles'!$F$10))</f>
        <v>0</v>
      </c>
      <c r="AA136" s="54" t="s">
        <v>21</v>
      </c>
      <c r="AB136" s="55">
        <f>+IF(AA136='[9]Tabla Valoración controles'!$D$9,'[9]Tabla Valoración controles'!$F$9,IF(W136=[9]FORMULAS!$A$10,0,'[9]Tabla Valoración controles'!$F$10))</f>
        <v>0</v>
      </c>
      <c r="AC136" s="54" t="s">
        <v>100</v>
      </c>
      <c r="AD136" s="55">
        <f>+IF(AC136='[9]Tabla Valoración controles'!$D$13,'[9]Tabla Valoración controles'!$F$13,'[9]Tabla Valoración controles'!$F$14)</f>
        <v>0</v>
      </c>
      <c r="AE136" s="100">
        <f t="shared" si="28"/>
        <v>0.4</v>
      </c>
      <c r="AF136" s="100">
        <f>+AF135*AE136</f>
        <v>0</v>
      </c>
      <c r="AG136" s="100">
        <f t="shared" si="65"/>
        <v>0</v>
      </c>
      <c r="AH136" s="54" t="s">
        <v>351</v>
      </c>
      <c r="AI136" s="50">
        <f>+IF(AH136=[9]CONTROLES!$C$50,[9]CONTROLES!$D$50,[9]CONTROLES!$D$51)</f>
        <v>15</v>
      </c>
      <c r="AJ136" s="50" t="s">
        <v>357</v>
      </c>
      <c r="AK136" s="50">
        <f>+IF(AJ136=[9]CONTROLES!$C$52,[9]CONTROLES!$D$52,[9]CONTROLES!$D$53)</f>
        <v>15</v>
      </c>
      <c r="AL136" s="50" t="s">
        <v>360</v>
      </c>
      <c r="AM136" s="50">
        <f>+IF(AL136=[9]CONTROLES!$C$54,[9]CONTROLES!$D$54,[9]CONTROLES!$D$55)</f>
        <v>15</v>
      </c>
      <c r="AN136" s="50" t="s">
        <v>364</v>
      </c>
      <c r="AO136" s="50">
        <f>+IF(AN136=[9]CONTROLES!$C$56,[9]CONTROLES!$D$56,IF(AN136=[9]CONTROLES!$C$57,[9]CONTROLES!$D$57,[9]CONTROLES!$D$58))</f>
        <v>10</v>
      </c>
      <c r="AP136" s="50" t="s">
        <v>367</v>
      </c>
      <c r="AQ136" s="50">
        <f>+IF(AP136=[9]CONTROLES!$C$59,[9]CONTROLES!$D$59,[9]CONTROLES!$D$60)</f>
        <v>15</v>
      </c>
      <c r="AR136" s="50" t="s">
        <v>370</v>
      </c>
      <c r="AS136" s="50">
        <f>+IF(AR136=[9]CONTROLES!$C$61,[9]CONTROLES!$D$61,[9]CONTROLES!$D$62)</f>
        <v>15</v>
      </c>
      <c r="AT136" s="50" t="s">
        <v>373</v>
      </c>
      <c r="AU136" s="50">
        <f>+IF(AT136=[9]CONTROLES!$C$63,[9]CONTROLES!$D$63,IF(AT136=[9]CONTROLES!$C$64,[9]CONTROLES!$D$64,[9]CONTROLES!$D$65))</f>
        <v>10</v>
      </c>
      <c r="AV136" s="50">
        <f t="shared" si="60"/>
        <v>95</v>
      </c>
      <c r="AW136" s="50" t="str">
        <f t="shared" si="61"/>
        <v>Moderado</v>
      </c>
      <c r="AX136" s="302">
        <f>+AG141</f>
        <v>0</v>
      </c>
      <c r="AY136" s="302" t="s">
        <v>98</v>
      </c>
      <c r="AZ136" s="302" t="s">
        <v>153</v>
      </c>
      <c r="BA136" s="302" t="e">
        <f>+IF(T136=[9]FORMULAS!B135,'[9]208-PLA-Ft-78 Mapa Gestión'!AG141,'[9]208-PLA-Ft-78 Mapa Gestión'!O136:O141)</f>
        <v>#N/A</v>
      </c>
      <c r="BB136" s="301" t="str">
        <f>CONCATENATE(AZ136,AY136)</f>
        <v>LeveMedia</v>
      </c>
      <c r="BC136" s="314" t="str">
        <f>VLOOKUP(BB136,[9]FORMULAS!$K$17:$L$42,2,0)</f>
        <v>Moderado</v>
      </c>
      <c r="BD136" s="307" t="s">
        <v>164</v>
      </c>
      <c r="BE136" s="135" t="s">
        <v>599</v>
      </c>
      <c r="BF136" s="135" t="s">
        <v>600</v>
      </c>
      <c r="BG136" s="180" t="s">
        <v>326</v>
      </c>
      <c r="BH136" s="231">
        <v>45292</v>
      </c>
      <c r="BI136" s="231">
        <v>45641</v>
      </c>
      <c r="BJ136" s="135" t="s">
        <v>601</v>
      </c>
      <c r="BK136" s="135" t="s">
        <v>602</v>
      </c>
      <c r="BL136" s="135" t="s">
        <v>236</v>
      </c>
      <c r="BM136" s="307" t="s">
        <v>506</v>
      </c>
      <c r="BN136" s="139"/>
      <c r="BO136" s="135"/>
      <c r="BP136" s="135"/>
      <c r="BQ136" s="135"/>
      <c r="BR136" s="129"/>
      <c r="BS136" s="129"/>
      <c r="BT136" s="129"/>
      <c r="BU136" s="129"/>
      <c r="BV136" s="129"/>
      <c r="BW136" s="139"/>
      <c r="BX136" s="135"/>
      <c r="BY136" s="135"/>
      <c r="BZ136" s="135"/>
      <c r="CA136" s="129"/>
      <c r="CB136" s="129"/>
      <c r="CC136" s="129"/>
      <c r="CD136" s="129"/>
      <c r="CE136" s="129"/>
      <c r="CF136" s="139"/>
      <c r="CG136" s="135"/>
      <c r="CH136" s="135"/>
      <c r="CI136" s="135"/>
      <c r="CJ136" s="129"/>
      <c r="CK136" s="129"/>
      <c r="CL136" s="129"/>
      <c r="CM136" s="129"/>
      <c r="CN136" s="129"/>
      <c r="CO136" s="139"/>
      <c r="CP136" s="135"/>
      <c r="CQ136" s="135"/>
      <c r="CR136" s="135"/>
      <c r="CS136" s="129"/>
      <c r="CT136" s="129"/>
      <c r="CU136" s="129"/>
      <c r="CV136" s="129"/>
      <c r="CW136" s="129"/>
      <c r="CX136" s="139"/>
      <c r="CY136" s="135"/>
      <c r="CZ136" s="135"/>
      <c r="DA136" s="135"/>
      <c r="DB136" s="129"/>
      <c r="DC136" s="129"/>
      <c r="DD136" s="129"/>
      <c r="DE136" s="129"/>
      <c r="DF136" s="129"/>
      <c r="DG136" s="139"/>
      <c r="DH136" s="135"/>
      <c r="DI136" s="135"/>
      <c r="DJ136" s="135"/>
      <c r="DK136" s="129"/>
      <c r="DL136" s="129"/>
      <c r="DM136" s="129"/>
      <c r="DN136" s="129"/>
      <c r="DO136" s="129"/>
      <c r="DP136" s="139"/>
      <c r="DQ136" s="135"/>
      <c r="DR136" s="135"/>
      <c r="DS136" s="135"/>
      <c r="DT136" s="129"/>
      <c r="DU136" s="129"/>
      <c r="DV136" s="129"/>
      <c r="DW136" s="129"/>
      <c r="DX136" s="129"/>
      <c r="DY136" s="139"/>
      <c r="DZ136" s="135"/>
      <c r="EA136" s="135"/>
      <c r="EB136" s="135"/>
      <c r="EC136" s="129"/>
      <c r="ED136" s="129"/>
      <c r="EE136" s="129"/>
      <c r="EF136" s="129"/>
      <c r="EG136" s="129"/>
      <c r="EH136" s="139"/>
      <c r="EI136" s="135"/>
      <c r="EJ136" s="135"/>
      <c r="EK136" s="135"/>
      <c r="EL136" s="129"/>
      <c r="EM136" s="129"/>
      <c r="EN136" s="129"/>
      <c r="EO136" s="129"/>
      <c r="EP136" s="129"/>
      <c r="EQ136" s="139"/>
      <c r="ER136" s="135"/>
      <c r="ES136" s="135"/>
      <c r="ET136" s="135"/>
      <c r="EU136" s="129"/>
      <c r="EV136" s="129"/>
      <c r="EW136" s="129"/>
      <c r="EX136" s="129"/>
      <c r="EY136" s="129"/>
      <c r="EZ136" s="139"/>
      <c r="FA136" s="135"/>
      <c r="FB136" s="135"/>
      <c r="FC136" s="135"/>
      <c r="FD136" s="129"/>
      <c r="FE136" s="129"/>
      <c r="FF136" s="129"/>
      <c r="FG136" s="129"/>
      <c r="FH136" s="129"/>
      <c r="FI136" s="139"/>
      <c r="FJ136" s="135"/>
      <c r="FK136" s="135"/>
      <c r="FL136" s="135"/>
      <c r="FM136" s="129"/>
      <c r="FN136" s="129"/>
      <c r="FO136" s="129"/>
      <c r="FP136" s="129"/>
      <c r="FQ136" s="129"/>
      <c r="FR136" s="129"/>
      <c r="FS136" s="139"/>
      <c r="FT136" s="132"/>
      <c r="FU136" s="132"/>
      <c r="FV136" s="132"/>
      <c r="FW136" s="133"/>
      <c r="FX136" s="132"/>
      <c r="FY136" s="129"/>
      <c r="FZ136" s="129"/>
      <c r="GA136" s="132"/>
      <c r="GB136" s="132"/>
      <c r="GC136" s="132"/>
      <c r="GD136" s="132"/>
      <c r="GE136" s="132"/>
      <c r="GF136" s="139"/>
      <c r="GG136" s="132"/>
      <c r="GH136" s="132"/>
      <c r="GI136" s="132"/>
      <c r="GJ136" s="133"/>
      <c r="GK136" s="132"/>
      <c r="GL136" s="129"/>
      <c r="GM136" s="129"/>
      <c r="GN136" s="132"/>
      <c r="GO136" s="132"/>
      <c r="GP136" s="132"/>
      <c r="GQ136" s="132"/>
      <c r="GR136" s="132"/>
      <c r="GS136" s="139"/>
      <c r="GT136" s="132"/>
      <c r="GU136" s="132"/>
      <c r="GV136" s="132"/>
      <c r="GW136" s="133"/>
      <c r="GX136" s="132"/>
      <c r="GY136" s="129"/>
      <c r="GZ136" s="129"/>
      <c r="HA136" s="132"/>
      <c r="HB136" s="132"/>
      <c r="HC136" s="132"/>
      <c r="HD136" s="132"/>
    </row>
    <row r="137" spans="1:212" ht="17.25" customHeight="1" x14ac:dyDescent="0.2">
      <c r="A137" s="336"/>
      <c r="B137" s="396"/>
      <c r="C137" s="400"/>
      <c r="D137" s="400"/>
      <c r="E137" s="396"/>
      <c r="F137" s="404"/>
      <c r="G137" s="404"/>
      <c r="H137" s="405"/>
      <c r="I137" s="406"/>
      <c r="J137" s="407"/>
      <c r="K137" s="324"/>
      <c r="L137" s="399"/>
      <c r="M137" s="328"/>
      <c r="N137" s="329"/>
      <c r="O137" s="329"/>
      <c r="P137" s="392"/>
      <c r="Q137" s="393"/>
      <c r="R137" s="188"/>
      <c r="S137" s="178"/>
      <c r="T137" s="202" t="str">
        <f t="shared" si="30"/>
        <v>Tipo Control</v>
      </c>
      <c r="U137" s="54" t="s">
        <v>158</v>
      </c>
      <c r="V137" s="55">
        <f>+IF(U137='[9]Tabla Valoración controles'!$D$4,'[9]Tabla Valoración controles'!$F$4,IF('[9]208-PLA-Ft-78 Mapa Gestión'!U137='[9]Tabla Valoración controles'!$D$5,'[9]Tabla Valoración controles'!$F$5,IF(U137=[9]FORMULAS!$A$10,0,'[9]Tabla Valoración controles'!$F$6)))</f>
        <v>0</v>
      </c>
      <c r="W137" s="54"/>
      <c r="X137" s="56">
        <f>+IF(W137='[9]Tabla Valoración controles'!$D$7,'[9]Tabla Valoración controles'!$F$7,IF(U137=[9]FORMULAS!$A$10,0,'[9]Tabla Valoración controles'!$F$8))</f>
        <v>0</v>
      </c>
      <c r="Y137" s="54"/>
      <c r="Z137" s="55">
        <f>+IF(Y137='[9]Tabla Valoración controles'!$D$9,'[9]Tabla Valoración controles'!$F$9,IF(U137=[9]FORMULAS!$A$10,0,'[9]Tabla Valoración controles'!$F$10))</f>
        <v>0</v>
      </c>
      <c r="AA137" s="54"/>
      <c r="AB137" s="55">
        <f>+IF(AA137='[9]Tabla Valoración controles'!$D$9,'[9]Tabla Valoración controles'!$F$9,IF(W137=[9]FORMULAS!$A$10,0,'[9]Tabla Valoración controles'!$F$10))</f>
        <v>0</v>
      </c>
      <c r="AC137" s="54"/>
      <c r="AD137" s="55">
        <f>+IF(AC137='[9]Tabla Valoración controles'!$D$13,'[9]Tabla Valoración controles'!$F$13,'[9]Tabla Valoración controles'!$F$14)</f>
        <v>0</v>
      </c>
      <c r="AE137" s="100">
        <f t="shared" si="28"/>
        <v>0</v>
      </c>
      <c r="AF137" s="100">
        <f>+AE137*AG136</f>
        <v>0</v>
      </c>
      <c r="AG137" s="100">
        <f>+AG136-AF137</f>
        <v>0</v>
      </c>
      <c r="AH137" s="54"/>
      <c r="AI137" s="50">
        <f>+IF(AH137=[9]CONTROLES!$C$50,[9]CONTROLES!$D$50,[9]CONTROLES!$D$51)</f>
        <v>0</v>
      </c>
      <c r="AJ137" s="50"/>
      <c r="AK137" s="50">
        <f>+IF(AJ137=[9]CONTROLES!$C$52,[9]CONTROLES!$D$52,[9]CONTROLES!$D$53)</f>
        <v>0</v>
      </c>
      <c r="AL137" s="50"/>
      <c r="AM137" s="50">
        <f>+IF(AL137=[9]CONTROLES!$C$54,[9]CONTROLES!$D$54,[9]CONTROLES!$D$55)</f>
        <v>0</v>
      </c>
      <c r="AN137" s="50"/>
      <c r="AO137" s="50">
        <f>+IF(AN137=[9]CONTROLES!$C$56,[9]CONTROLES!$D$56,IF(AN137=[9]CONTROLES!$C$57,[9]CONTROLES!$D$57,[9]CONTROLES!$D$58))</f>
        <v>0</v>
      </c>
      <c r="AP137" s="50"/>
      <c r="AQ137" s="50">
        <f>+IF(AP137=[9]CONTROLES!$C$59,[9]CONTROLES!$D$59,[9]CONTROLES!$D$60)</f>
        <v>0</v>
      </c>
      <c r="AR137" s="50"/>
      <c r="AS137" s="50">
        <f>+IF(AR137=[9]CONTROLES!$C$61,[9]CONTROLES!$D$61,[9]CONTROLES!$D$62)</f>
        <v>0</v>
      </c>
      <c r="AT137" s="50"/>
      <c r="AU137" s="50">
        <f>+IF(AT137=[9]CONTROLES!$C$63,[9]CONTROLES!$D$63,IF(AT137=[9]CONTROLES!$C$64,[9]CONTROLES!$D$64,[9]CONTROLES!$D$65))</f>
        <v>0</v>
      </c>
      <c r="AV137" s="50">
        <f t="shared" si="60"/>
        <v>0</v>
      </c>
      <c r="AW137" s="50" t="str">
        <f t="shared" si="61"/>
        <v>Débil</v>
      </c>
      <c r="AX137" s="303"/>
      <c r="AY137" s="303"/>
      <c r="AZ137" s="303"/>
      <c r="BA137" s="303"/>
      <c r="BB137" s="301"/>
      <c r="BC137" s="314"/>
      <c r="BD137" s="307"/>
      <c r="BE137" s="130"/>
      <c r="BF137" s="135"/>
      <c r="BG137" s="180"/>
      <c r="BH137" s="226"/>
      <c r="BI137" s="227"/>
      <c r="BJ137" s="135"/>
      <c r="BK137" s="135"/>
      <c r="BL137" s="135"/>
      <c r="BM137" s="307"/>
      <c r="BN137" s="139"/>
      <c r="BO137" s="135"/>
      <c r="BP137" s="135"/>
      <c r="BQ137" s="129"/>
      <c r="BR137" s="129"/>
      <c r="BS137" s="129"/>
      <c r="BT137" s="129"/>
      <c r="BU137" s="129"/>
      <c r="BV137" s="129"/>
      <c r="BW137" s="139"/>
      <c r="BX137" s="135"/>
      <c r="BY137" s="135"/>
      <c r="BZ137" s="129"/>
      <c r="CA137" s="129"/>
      <c r="CB137" s="129"/>
      <c r="CC137" s="129"/>
      <c r="CD137" s="129"/>
      <c r="CE137" s="129"/>
      <c r="CF137" s="139"/>
      <c r="CG137" s="135"/>
      <c r="CH137" s="135"/>
      <c r="CI137" s="129"/>
      <c r="CJ137" s="129"/>
      <c r="CK137" s="129"/>
      <c r="CL137" s="129"/>
      <c r="CM137" s="129"/>
      <c r="CN137" s="129"/>
      <c r="CO137" s="139"/>
      <c r="CP137" s="135"/>
      <c r="CQ137" s="135"/>
      <c r="CR137" s="129"/>
      <c r="CS137" s="129"/>
      <c r="CT137" s="129"/>
      <c r="CU137" s="129"/>
      <c r="CV137" s="129"/>
      <c r="CW137" s="129"/>
      <c r="CX137" s="139"/>
      <c r="CY137" s="135"/>
      <c r="CZ137" s="135"/>
      <c r="DA137" s="129"/>
      <c r="DB137" s="129"/>
      <c r="DC137" s="129"/>
      <c r="DD137" s="129"/>
      <c r="DE137" s="129"/>
      <c r="DF137" s="129"/>
      <c r="DG137" s="139"/>
      <c r="DH137" s="135"/>
      <c r="DI137" s="135"/>
      <c r="DJ137" s="129"/>
      <c r="DK137" s="129"/>
      <c r="DL137" s="129"/>
      <c r="DM137" s="129"/>
      <c r="DN137" s="129"/>
      <c r="DO137" s="129"/>
      <c r="DP137" s="139"/>
      <c r="DQ137" s="135"/>
      <c r="DR137" s="135"/>
      <c r="DS137" s="129"/>
      <c r="DT137" s="129"/>
      <c r="DU137" s="129"/>
      <c r="DV137" s="129"/>
      <c r="DW137" s="129"/>
      <c r="DX137" s="129"/>
      <c r="DY137" s="139"/>
      <c r="DZ137" s="135"/>
      <c r="EA137" s="135"/>
      <c r="EB137" s="129"/>
      <c r="EC137" s="129"/>
      <c r="ED137" s="129"/>
      <c r="EE137" s="129"/>
      <c r="EF137" s="129"/>
      <c r="EG137" s="129"/>
      <c r="EH137" s="139"/>
      <c r="EI137" s="135"/>
      <c r="EJ137" s="135"/>
      <c r="EK137" s="129"/>
      <c r="EL137" s="129"/>
      <c r="EM137" s="129"/>
      <c r="EN137" s="129"/>
      <c r="EO137" s="129"/>
      <c r="EP137" s="129"/>
      <c r="EQ137" s="139"/>
      <c r="ER137" s="135"/>
      <c r="ES137" s="135"/>
      <c r="ET137" s="129"/>
      <c r="EU137" s="129"/>
      <c r="EV137" s="129"/>
      <c r="EW137" s="129"/>
      <c r="EX137" s="129"/>
      <c r="EY137" s="129"/>
      <c r="EZ137" s="139"/>
      <c r="FA137" s="135"/>
      <c r="FB137" s="135"/>
      <c r="FC137" s="129"/>
      <c r="FD137" s="129"/>
      <c r="FE137" s="129"/>
      <c r="FF137" s="129"/>
      <c r="FG137" s="129"/>
      <c r="FH137" s="129"/>
      <c r="FI137" s="139"/>
      <c r="FJ137" s="135"/>
      <c r="FK137" s="135"/>
      <c r="FL137" s="129"/>
      <c r="FM137" s="129"/>
      <c r="FN137" s="129"/>
      <c r="FO137" s="129"/>
      <c r="FP137" s="129"/>
      <c r="FQ137" s="129"/>
      <c r="FR137" s="129"/>
      <c r="FS137" s="139"/>
      <c r="FT137" s="132"/>
      <c r="FU137" s="132"/>
      <c r="FV137" s="132"/>
      <c r="FW137" s="133"/>
      <c r="FX137" s="132"/>
      <c r="FY137" s="129"/>
      <c r="FZ137" s="129"/>
      <c r="GA137" s="132"/>
      <c r="GB137" s="132"/>
      <c r="GC137" s="132"/>
      <c r="GD137" s="132"/>
      <c r="GE137" s="132"/>
      <c r="GF137" s="139"/>
      <c r="GG137" s="132"/>
      <c r="GH137" s="132"/>
      <c r="GI137" s="132"/>
      <c r="GJ137" s="133"/>
      <c r="GK137" s="132"/>
      <c r="GL137" s="129"/>
      <c r="GM137" s="129"/>
      <c r="GN137" s="132"/>
      <c r="GO137" s="132"/>
      <c r="GP137" s="132"/>
      <c r="GQ137" s="132"/>
      <c r="GR137" s="132"/>
      <c r="GS137" s="139"/>
      <c r="GT137" s="132"/>
      <c r="GU137" s="132"/>
      <c r="GV137" s="132"/>
      <c r="GW137" s="133"/>
      <c r="GX137" s="132"/>
      <c r="GY137" s="129"/>
      <c r="GZ137" s="129"/>
      <c r="HA137" s="132"/>
      <c r="HB137" s="132"/>
      <c r="HC137" s="132"/>
      <c r="HD137" s="132"/>
    </row>
    <row r="138" spans="1:212" ht="17.25" customHeight="1" x14ac:dyDescent="0.2">
      <c r="A138" s="336"/>
      <c r="B138" s="396"/>
      <c r="C138" s="400"/>
      <c r="D138" s="400"/>
      <c r="E138" s="396"/>
      <c r="F138" s="404"/>
      <c r="G138" s="404"/>
      <c r="H138" s="405"/>
      <c r="I138" s="406"/>
      <c r="J138" s="407"/>
      <c r="K138" s="324"/>
      <c r="L138" s="399"/>
      <c r="M138" s="328"/>
      <c r="N138" s="329"/>
      <c r="O138" s="329"/>
      <c r="P138" s="392"/>
      <c r="Q138" s="393"/>
      <c r="R138" s="53"/>
      <c r="S138" s="57"/>
      <c r="T138" s="202" t="str">
        <f t="shared" si="30"/>
        <v>Tipo Control</v>
      </c>
      <c r="U138" s="54" t="s">
        <v>158</v>
      </c>
      <c r="V138" s="55">
        <f>+IF(U138='[9]Tabla Valoración controles'!$D$4,'[9]Tabla Valoración controles'!$F$4,IF('[9]208-PLA-Ft-78 Mapa Gestión'!U138='[9]Tabla Valoración controles'!$D$5,'[9]Tabla Valoración controles'!$F$5,IF(U138=[9]FORMULAS!$A$10,0,'[9]Tabla Valoración controles'!$F$6)))</f>
        <v>0</v>
      </c>
      <c r="W138" s="54"/>
      <c r="X138" s="56">
        <f>+IF(W138='[9]Tabla Valoración controles'!$D$7,'[9]Tabla Valoración controles'!$F$7,IF(U138=[9]FORMULAS!$A$10,0,'[9]Tabla Valoración controles'!$F$8))</f>
        <v>0</v>
      </c>
      <c r="Y138" s="54"/>
      <c r="Z138" s="55">
        <f>+IF(Y138='[9]Tabla Valoración controles'!$D$9,'[9]Tabla Valoración controles'!$F$9,IF(U138=[9]FORMULAS!$A$10,0,'[9]Tabla Valoración controles'!$F$10))</f>
        <v>0</v>
      </c>
      <c r="AA138" s="54"/>
      <c r="AB138" s="55">
        <f>+IF(AA138='[9]Tabla Valoración controles'!$D$9,'[9]Tabla Valoración controles'!$F$9,IF(W138=[9]FORMULAS!$A$10,0,'[9]Tabla Valoración controles'!$F$10))</f>
        <v>0</v>
      </c>
      <c r="AC138" s="54"/>
      <c r="AD138" s="55">
        <f>+IF(AC138='[9]Tabla Valoración controles'!$D$13,'[9]Tabla Valoración controles'!$F$13,'[9]Tabla Valoración controles'!$F$14)</f>
        <v>0</v>
      </c>
      <c r="AE138" s="100">
        <f t="shared" ref="AE138:AE147" si="68">+V138+X138+Z138</f>
        <v>0</v>
      </c>
      <c r="AF138" s="100">
        <f>+AF137*AE138</f>
        <v>0</v>
      </c>
      <c r="AG138" s="100">
        <f t="shared" ref="AG138:AG141" si="69">+AG137-AF138</f>
        <v>0</v>
      </c>
      <c r="AH138" s="54"/>
      <c r="AI138" s="50">
        <f>+IF(AH138=[9]CONTROLES!$C$50,[9]CONTROLES!$D$50,[9]CONTROLES!$D$51)</f>
        <v>0</v>
      </c>
      <c r="AJ138" s="50"/>
      <c r="AK138" s="50">
        <f>+IF(AJ138=[9]CONTROLES!$C$52,[9]CONTROLES!$D$52,[9]CONTROLES!$D$53)</f>
        <v>0</v>
      </c>
      <c r="AL138" s="50"/>
      <c r="AM138" s="50">
        <f>+IF(AL138=[9]CONTROLES!$C$54,[9]CONTROLES!$D$54,[9]CONTROLES!$D$55)</f>
        <v>0</v>
      </c>
      <c r="AN138" s="50"/>
      <c r="AO138" s="50">
        <f>+IF(AN138=[9]CONTROLES!$C$56,[9]CONTROLES!$D$56,IF(AN138=[9]CONTROLES!$C$57,[9]CONTROLES!$D$57,[9]CONTROLES!$D$58))</f>
        <v>0</v>
      </c>
      <c r="AP138" s="50"/>
      <c r="AQ138" s="50">
        <f>+IF(AP138=[9]CONTROLES!$C$59,[9]CONTROLES!$D$59,[9]CONTROLES!$D$60)</f>
        <v>0</v>
      </c>
      <c r="AR138" s="50"/>
      <c r="AS138" s="50">
        <f>+IF(AR138=[9]CONTROLES!$C$61,[9]CONTROLES!$D$61,[9]CONTROLES!$D$62)</f>
        <v>0</v>
      </c>
      <c r="AT138" s="50"/>
      <c r="AU138" s="50">
        <f>+IF(AT138=[9]CONTROLES!$C$63,[9]CONTROLES!$D$63,IF(AT138=[9]CONTROLES!$C$64,[9]CONTROLES!$D$64,[9]CONTROLES!$D$65))</f>
        <v>0</v>
      </c>
      <c r="AV138" s="50">
        <f t="shared" si="60"/>
        <v>0</v>
      </c>
      <c r="AW138" s="50" t="str">
        <f t="shared" si="61"/>
        <v>Débil</v>
      </c>
      <c r="AX138" s="303"/>
      <c r="AY138" s="303"/>
      <c r="AZ138" s="303"/>
      <c r="BA138" s="303"/>
      <c r="BB138" s="301"/>
      <c r="BC138" s="314"/>
      <c r="BD138" s="307"/>
      <c r="BE138" s="135"/>
      <c r="BF138" s="135"/>
      <c r="BG138" s="180"/>
      <c r="BH138" s="227"/>
      <c r="BI138" s="227"/>
      <c r="BJ138" s="135"/>
      <c r="BK138" s="135"/>
      <c r="BL138" s="135"/>
      <c r="BM138" s="307"/>
      <c r="BN138" s="139"/>
      <c r="BO138" s="135"/>
      <c r="BP138" s="135"/>
      <c r="BQ138" s="135"/>
      <c r="BR138" s="135"/>
      <c r="BS138" s="135"/>
      <c r="BT138" s="135"/>
      <c r="BU138" s="135"/>
      <c r="BV138" s="135"/>
      <c r="BW138" s="139"/>
      <c r="BX138" s="135"/>
      <c r="BY138" s="135"/>
      <c r="BZ138" s="135"/>
      <c r="CA138" s="135"/>
      <c r="CB138" s="135"/>
      <c r="CC138" s="135"/>
      <c r="CD138" s="135"/>
      <c r="CE138" s="135"/>
      <c r="CF138" s="139"/>
      <c r="CG138" s="135"/>
      <c r="CH138" s="135"/>
      <c r="CI138" s="135"/>
      <c r="CJ138" s="135"/>
      <c r="CK138" s="135"/>
      <c r="CL138" s="135"/>
      <c r="CM138" s="135"/>
      <c r="CN138" s="135"/>
      <c r="CO138" s="139"/>
      <c r="CP138" s="135"/>
      <c r="CQ138" s="135"/>
      <c r="CR138" s="135"/>
      <c r="CS138" s="135"/>
      <c r="CT138" s="135"/>
      <c r="CU138" s="135"/>
      <c r="CV138" s="135"/>
      <c r="CW138" s="135"/>
      <c r="CX138" s="139"/>
      <c r="CY138" s="135"/>
      <c r="CZ138" s="135"/>
      <c r="DA138" s="135"/>
      <c r="DB138" s="135"/>
      <c r="DC138" s="135"/>
      <c r="DD138" s="135"/>
      <c r="DE138" s="135"/>
      <c r="DF138" s="135"/>
      <c r="DG138" s="139"/>
      <c r="DH138" s="135"/>
      <c r="DI138" s="135"/>
      <c r="DJ138" s="135"/>
      <c r="DK138" s="135"/>
      <c r="DL138" s="135"/>
      <c r="DM138" s="135"/>
      <c r="DN138" s="135"/>
      <c r="DO138" s="135"/>
      <c r="DP138" s="139"/>
      <c r="DQ138" s="135"/>
      <c r="DR138" s="135"/>
      <c r="DS138" s="135"/>
      <c r="DT138" s="135"/>
      <c r="DU138" s="135"/>
      <c r="DV138" s="135"/>
      <c r="DW138" s="135"/>
      <c r="DX138" s="135"/>
      <c r="DY138" s="139"/>
      <c r="DZ138" s="135"/>
      <c r="EA138" s="135"/>
      <c r="EB138" s="135"/>
      <c r="EC138" s="135"/>
      <c r="ED138" s="135"/>
      <c r="EE138" s="135"/>
      <c r="EF138" s="135"/>
      <c r="EG138" s="135"/>
      <c r="EH138" s="139"/>
      <c r="EI138" s="135"/>
      <c r="EJ138" s="135"/>
      <c r="EK138" s="135"/>
      <c r="EL138" s="135"/>
      <c r="EM138" s="135"/>
      <c r="EN138" s="135"/>
      <c r="EO138" s="135"/>
      <c r="EP138" s="135"/>
      <c r="EQ138" s="139"/>
      <c r="ER138" s="135"/>
      <c r="ES138" s="135"/>
      <c r="ET138" s="135"/>
      <c r="EU138" s="135"/>
      <c r="EV138" s="135"/>
      <c r="EW138" s="135"/>
      <c r="EX138" s="135"/>
      <c r="EY138" s="135"/>
      <c r="EZ138" s="139"/>
      <c r="FA138" s="135"/>
      <c r="FB138" s="135"/>
      <c r="FC138" s="135"/>
      <c r="FD138" s="135"/>
      <c r="FE138" s="135"/>
      <c r="FF138" s="135"/>
      <c r="FG138" s="135"/>
      <c r="FH138" s="135"/>
      <c r="FI138" s="139"/>
      <c r="FJ138" s="135"/>
      <c r="FK138" s="135"/>
      <c r="FL138" s="135"/>
      <c r="FM138" s="135"/>
      <c r="FN138" s="135"/>
      <c r="FO138" s="135"/>
      <c r="FP138" s="135"/>
      <c r="FQ138" s="135"/>
      <c r="FR138" s="135"/>
      <c r="FS138" s="139"/>
      <c r="FT138" s="132"/>
      <c r="FU138" s="132"/>
      <c r="FV138" s="132"/>
      <c r="FW138" s="133"/>
      <c r="FX138" s="132"/>
      <c r="FY138" s="135"/>
      <c r="FZ138" s="135"/>
      <c r="GA138" s="132"/>
      <c r="GB138" s="132"/>
      <c r="GC138" s="132"/>
      <c r="GD138" s="132"/>
      <c r="GE138" s="132"/>
      <c r="GF138" s="139"/>
      <c r="GG138" s="132"/>
      <c r="GH138" s="132"/>
      <c r="GI138" s="132"/>
      <c r="GJ138" s="133"/>
      <c r="GK138" s="132"/>
      <c r="GL138" s="135"/>
      <c r="GM138" s="135"/>
      <c r="GN138" s="132"/>
      <c r="GO138" s="132"/>
      <c r="GP138" s="132"/>
      <c r="GQ138" s="132"/>
      <c r="GR138" s="132"/>
      <c r="GS138" s="139"/>
      <c r="GT138" s="132"/>
      <c r="GU138" s="132"/>
      <c r="GV138" s="132"/>
      <c r="GW138" s="133"/>
      <c r="GX138" s="132"/>
      <c r="GY138" s="135"/>
      <c r="GZ138" s="135"/>
      <c r="HA138" s="132"/>
      <c r="HB138" s="132"/>
      <c r="HC138" s="132"/>
      <c r="HD138" s="132"/>
    </row>
    <row r="139" spans="1:212" ht="17.25" customHeight="1" x14ac:dyDescent="0.2">
      <c r="A139" s="336"/>
      <c r="B139" s="396"/>
      <c r="C139" s="400"/>
      <c r="D139" s="400"/>
      <c r="E139" s="396"/>
      <c r="F139" s="404"/>
      <c r="G139" s="404"/>
      <c r="H139" s="405"/>
      <c r="I139" s="406"/>
      <c r="J139" s="407"/>
      <c r="K139" s="324"/>
      <c r="L139" s="399"/>
      <c r="M139" s="328"/>
      <c r="N139" s="329"/>
      <c r="O139" s="329"/>
      <c r="P139" s="392"/>
      <c r="Q139" s="393"/>
      <c r="R139" s="53"/>
      <c r="S139" s="50"/>
      <c r="T139" s="202" t="str">
        <f t="shared" ref="T139:T202" si="70">+U139</f>
        <v>Tipo Control</v>
      </c>
      <c r="U139" s="54" t="s">
        <v>158</v>
      </c>
      <c r="V139" s="55">
        <f>+IF(U139='[9]Tabla Valoración controles'!$D$4,'[9]Tabla Valoración controles'!$F$4,IF('[9]208-PLA-Ft-78 Mapa Gestión'!U139='[9]Tabla Valoración controles'!$D$5,'[9]Tabla Valoración controles'!$F$5,IF(U139=[9]FORMULAS!$A$10,0,'[9]Tabla Valoración controles'!$F$6)))</f>
        <v>0</v>
      </c>
      <c r="W139" s="54"/>
      <c r="X139" s="56">
        <f>+IF(W139='[9]Tabla Valoración controles'!$D$7,'[9]Tabla Valoración controles'!$F$7,IF(U139=[9]FORMULAS!$A$10,0,'[9]Tabla Valoración controles'!$F$8))</f>
        <v>0</v>
      </c>
      <c r="Y139" s="54"/>
      <c r="Z139" s="55">
        <f>+IF(Y139='[9]Tabla Valoración controles'!$D$9,'[9]Tabla Valoración controles'!$F$9,IF(U139=[9]FORMULAS!$A$10,0,'[9]Tabla Valoración controles'!$F$10))</f>
        <v>0</v>
      </c>
      <c r="AA139" s="54"/>
      <c r="AB139" s="55">
        <f>+IF(AA139='[9]Tabla Valoración controles'!$D$9,'[9]Tabla Valoración controles'!$F$9,IF(W139=[9]FORMULAS!$A$10,0,'[9]Tabla Valoración controles'!$F$10))</f>
        <v>0</v>
      </c>
      <c r="AC139" s="54"/>
      <c r="AD139" s="55">
        <f>+IF(AC139='[9]Tabla Valoración controles'!$D$13,'[9]Tabla Valoración controles'!$F$13,'[9]Tabla Valoración controles'!$F$14)</f>
        <v>0</v>
      </c>
      <c r="AE139" s="100">
        <f t="shared" si="68"/>
        <v>0</v>
      </c>
      <c r="AF139" s="100">
        <f>+AF138*AE139</f>
        <v>0</v>
      </c>
      <c r="AG139" s="100">
        <f t="shared" si="69"/>
        <v>0</v>
      </c>
      <c r="AH139" s="54"/>
      <c r="AI139" s="50">
        <f>+IF(AH139=[9]CONTROLES!$C$50,[9]CONTROLES!$D$50,[9]CONTROLES!$D$51)</f>
        <v>0</v>
      </c>
      <c r="AJ139" s="50"/>
      <c r="AK139" s="50">
        <f>+IF(AJ139=[9]CONTROLES!$C$52,[9]CONTROLES!$D$52,[9]CONTROLES!$D$53)</f>
        <v>0</v>
      </c>
      <c r="AL139" s="50"/>
      <c r="AM139" s="50">
        <f>+IF(AL139=[9]CONTROLES!$C$54,[9]CONTROLES!$D$54,[9]CONTROLES!$D$55)</f>
        <v>0</v>
      </c>
      <c r="AN139" s="50"/>
      <c r="AO139" s="50">
        <f>+IF(AN139=[9]CONTROLES!$C$56,[9]CONTROLES!$D$56,IF(AN139=[9]CONTROLES!$C$57,[9]CONTROLES!$D$57,[9]CONTROLES!$D$58))</f>
        <v>0</v>
      </c>
      <c r="AP139" s="50"/>
      <c r="AQ139" s="50">
        <f>+IF(AP139=[9]CONTROLES!$C$59,[9]CONTROLES!$D$59,[9]CONTROLES!$D$60)</f>
        <v>0</v>
      </c>
      <c r="AR139" s="50"/>
      <c r="AS139" s="50">
        <f>+IF(AR139=[9]CONTROLES!$C$61,[9]CONTROLES!$D$61,[9]CONTROLES!$D$62)</f>
        <v>0</v>
      </c>
      <c r="AT139" s="50"/>
      <c r="AU139" s="50">
        <f>+IF(AT139=[9]CONTROLES!$C$63,[9]CONTROLES!$D$63,IF(AT139=[9]CONTROLES!$C$64,[9]CONTROLES!$D$64,[9]CONTROLES!$D$65))</f>
        <v>0</v>
      </c>
      <c r="AV139" s="50">
        <f t="shared" si="60"/>
        <v>0</v>
      </c>
      <c r="AW139" s="50" t="str">
        <f t="shared" si="61"/>
        <v>Débil</v>
      </c>
      <c r="AX139" s="303"/>
      <c r="AY139" s="303"/>
      <c r="AZ139" s="303"/>
      <c r="BA139" s="303"/>
      <c r="BB139" s="301"/>
      <c r="BC139" s="314"/>
      <c r="BD139" s="307"/>
      <c r="BE139" s="130"/>
      <c r="BF139" s="135"/>
      <c r="BG139" s="180"/>
      <c r="BH139" s="226"/>
      <c r="BI139" s="227"/>
      <c r="BJ139" s="135"/>
      <c r="BK139" s="135"/>
      <c r="BL139" s="135"/>
      <c r="BM139" s="307"/>
      <c r="BN139" s="139"/>
      <c r="BO139" s="135"/>
      <c r="BP139" s="135"/>
      <c r="BQ139" s="135"/>
      <c r="BR139" s="135"/>
      <c r="BS139" s="135"/>
      <c r="BT139" s="135"/>
      <c r="BU139" s="135"/>
      <c r="BV139" s="135"/>
      <c r="BW139" s="139"/>
      <c r="BX139" s="135"/>
      <c r="BY139" s="135"/>
      <c r="BZ139" s="135"/>
      <c r="CA139" s="135"/>
      <c r="CB139" s="135"/>
      <c r="CC139" s="135"/>
      <c r="CD139" s="135"/>
      <c r="CE139" s="135"/>
      <c r="CF139" s="139"/>
      <c r="CG139" s="135"/>
      <c r="CH139" s="135"/>
      <c r="CI139" s="135"/>
      <c r="CJ139" s="135"/>
      <c r="CK139" s="135"/>
      <c r="CL139" s="135"/>
      <c r="CM139" s="135"/>
      <c r="CN139" s="135"/>
      <c r="CO139" s="139"/>
      <c r="CP139" s="135"/>
      <c r="CQ139" s="135"/>
      <c r="CR139" s="135"/>
      <c r="CS139" s="135"/>
      <c r="CT139" s="135"/>
      <c r="CU139" s="135"/>
      <c r="CV139" s="135"/>
      <c r="CW139" s="135"/>
      <c r="CX139" s="139"/>
      <c r="CY139" s="135"/>
      <c r="CZ139" s="135"/>
      <c r="DA139" s="135"/>
      <c r="DB139" s="135"/>
      <c r="DC139" s="135"/>
      <c r="DD139" s="135"/>
      <c r="DE139" s="135"/>
      <c r="DF139" s="135"/>
      <c r="DG139" s="139"/>
      <c r="DH139" s="135"/>
      <c r="DI139" s="135"/>
      <c r="DJ139" s="135"/>
      <c r="DK139" s="135"/>
      <c r="DL139" s="135"/>
      <c r="DM139" s="135"/>
      <c r="DN139" s="135"/>
      <c r="DO139" s="135"/>
      <c r="DP139" s="139"/>
      <c r="DQ139" s="135"/>
      <c r="DR139" s="135"/>
      <c r="DS139" s="135"/>
      <c r="DT139" s="135"/>
      <c r="DU139" s="135"/>
      <c r="DV139" s="135"/>
      <c r="DW139" s="135"/>
      <c r="DX139" s="135"/>
      <c r="DY139" s="139"/>
      <c r="DZ139" s="135"/>
      <c r="EA139" s="135"/>
      <c r="EB139" s="135"/>
      <c r="EC139" s="135"/>
      <c r="ED139" s="135"/>
      <c r="EE139" s="135"/>
      <c r="EF139" s="135"/>
      <c r="EG139" s="135"/>
      <c r="EH139" s="139"/>
      <c r="EI139" s="135"/>
      <c r="EJ139" s="135"/>
      <c r="EK139" s="135"/>
      <c r="EL139" s="135"/>
      <c r="EM139" s="135"/>
      <c r="EN139" s="135"/>
      <c r="EO139" s="135"/>
      <c r="EP139" s="135"/>
      <c r="EQ139" s="139"/>
      <c r="ER139" s="135"/>
      <c r="ES139" s="135"/>
      <c r="ET139" s="135"/>
      <c r="EU139" s="135"/>
      <c r="EV139" s="135"/>
      <c r="EW139" s="135"/>
      <c r="EX139" s="135"/>
      <c r="EY139" s="135"/>
      <c r="EZ139" s="139"/>
      <c r="FA139" s="135"/>
      <c r="FB139" s="135"/>
      <c r="FC139" s="135"/>
      <c r="FD139" s="135"/>
      <c r="FE139" s="135"/>
      <c r="FF139" s="135"/>
      <c r="FG139" s="135"/>
      <c r="FH139" s="135"/>
      <c r="FI139" s="139"/>
      <c r="FJ139" s="135"/>
      <c r="FK139" s="135"/>
      <c r="FL139" s="135"/>
      <c r="FM139" s="135"/>
      <c r="FN139" s="135"/>
      <c r="FO139" s="135"/>
      <c r="FP139" s="135"/>
      <c r="FQ139" s="135"/>
      <c r="FR139" s="135"/>
      <c r="FS139" s="139"/>
      <c r="FT139" s="132"/>
      <c r="FU139" s="132"/>
      <c r="FV139" s="132"/>
      <c r="FW139" s="133"/>
      <c r="FX139" s="132"/>
      <c r="FY139" s="135"/>
      <c r="FZ139" s="135"/>
      <c r="GA139" s="132"/>
      <c r="GB139" s="132"/>
      <c r="GC139" s="132"/>
      <c r="GD139" s="132"/>
      <c r="GE139" s="132"/>
      <c r="GF139" s="139"/>
      <c r="GG139" s="132"/>
      <c r="GH139" s="132"/>
      <c r="GI139" s="132"/>
      <c r="GJ139" s="133"/>
      <c r="GK139" s="132"/>
      <c r="GL139" s="135"/>
      <c r="GM139" s="135"/>
      <c r="GN139" s="132"/>
      <c r="GO139" s="132"/>
      <c r="GP139" s="132"/>
      <c r="GQ139" s="132"/>
      <c r="GR139" s="132"/>
      <c r="GS139" s="139"/>
      <c r="GT139" s="132"/>
      <c r="GU139" s="132"/>
      <c r="GV139" s="132"/>
      <c r="GW139" s="133"/>
      <c r="GX139" s="132"/>
      <c r="GY139" s="135"/>
      <c r="GZ139" s="135"/>
      <c r="HA139" s="132"/>
      <c r="HB139" s="132"/>
      <c r="HC139" s="132"/>
      <c r="HD139" s="132"/>
    </row>
    <row r="140" spans="1:212" ht="17.25" customHeight="1" x14ac:dyDescent="0.2">
      <c r="A140" s="336"/>
      <c r="B140" s="396"/>
      <c r="C140" s="400"/>
      <c r="D140" s="400"/>
      <c r="E140" s="396"/>
      <c r="F140" s="404"/>
      <c r="G140" s="404"/>
      <c r="H140" s="405"/>
      <c r="I140" s="406"/>
      <c r="J140" s="407"/>
      <c r="K140" s="324"/>
      <c r="L140" s="399"/>
      <c r="M140" s="328"/>
      <c r="N140" s="329"/>
      <c r="O140" s="329"/>
      <c r="P140" s="392"/>
      <c r="Q140" s="393"/>
      <c r="R140" s="53"/>
      <c r="S140" s="50"/>
      <c r="T140" s="202" t="str">
        <f t="shared" si="70"/>
        <v>Tipo Control</v>
      </c>
      <c r="U140" s="54" t="s">
        <v>158</v>
      </c>
      <c r="V140" s="55">
        <f>+IF(U140='[9]Tabla Valoración controles'!$D$4,'[9]Tabla Valoración controles'!$F$4,IF('[9]208-PLA-Ft-78 Mapa Gestión'!U140='[9]Tabla Valoración controles'!$D$5,'[9]Tabla Valoración controles'!$F$5,IF(U140=[9]FORMULAS!$A$10,0,'[9]Tabla Valoración controles'!$F$6)))</f>
        <v>0</v>
      </c>
      <c r="W140" s="54"/>
      <c r="X140" s="56">
        <f>+IF(W140='[9]Tabla Valoración controles'!$D$7,'[9]Tabla Valoración controles'!$F$7,IF(U140=[9]FORMULAS!$A$10,0,'[9]Tabla Valoración controles'!$F$8))</f>
        <v>0</v>
      </c>
      <c r="Y140" s="54"/>
      <c r="Z140" s="55">
        <f>+IF(Y140='[9]Tabla Valoración controles'!$D$9,'[9]Tabla Valoración controles'!$F$9,IF(U140=[9]FORMULAS!$A$10,0,'[9]Tabla Valoración controles'!$F$10))</f>
        <v>0</v>
      </c>
      <c r="AA140" s="54"/>
      <c r="AB140" s="55">
        <f>+IF(AA140='[9]Tabla Valoración controles'!$D$9,'[9]Tabla Valoración controles'!$F$9,IF(W140=[9]FORMULAS!$A$10,0,'[9]Tabla Valoración controles'!$F$10))</f>
        <v>0</v>
      </c>
      <c r="AC140" s="54"/>
      <c r="AD140" s="55">
        <f>+IF(AC140='[9]Tabla Valoración controles'!$D$13,'[9]Tabla Valoración controles'!$F$13,'[9]Tabla Valoración controles'!$F$14)</f>
        <v>0</v>
      </c>
      <c r="AE140" s="100">
        <f t="shared" si="68"/>
        <v>0</v>
      </c>
      <c r="AF140" s="100">
        <f t="shared" ref="AF140:AF141" si="71">+AF139*AE140</f>
        <v>0</v>
      </c>
      <c r="AG140" s="100">
        <f t="shared" si="69"/>
        <v>0</v>
      </c>
      <c r="AH140" s="54"/>
      <c r="AI140" s="50">
        <f>+IF(AH140=[9]CONTROLES!$C$50,[9]CONTROLES!$D$50,[9]CONTROLES!$D$51)</f>
        <v>0</v>
      </c>
      <c r="AJ140" s="50"/>
      <c r="AK140" s="50">
        <f>+IF(AJ140=[9]CONTROLES!$C$52,[9]CONTROLES!$D$52,[9]CONTROLES!$D$53)</f>
        <v>0</v>
      </c>
      <c r="AL140" s="50"/>
      <c r="AM140" s="50">
        <f>+IF(AL140=[9]CONTROLES!$C$54,[9]CONTROLES!$D$54,[9]CONTROLES!$D$55)</f>
        <v>0</v>
      </c>
      <c r="AN140" s="50"/>
      <c r="AO140" s="50">
        <f>+IF(AN140=[9]CONTROLES!$C$56,[9]CONTROLES!$D$56,IF(AN140=[9]CONTROLES!$C$57,[9]CONTROLES!$D$57,[9]CONTROLES!$D$58))</f>
        <v>0</v>
      </c>
      <c r="AP140" s="50"/>
      <c r="AQ140" s="50">
        <f>+IF(AP140=[9]CONTROLES!$C$59,[9]CONTROLES!$D$59,[9]CONTROLES!$D$60)</f>
        <v>0</v>
      </c>
      <c r="AR140" s="50"/>
      <c r="AS140" s="50">
        <f>+IF(AR140=[9]CONTROLES!$C$61,[9]CONTROLES!$D$61,[9]CONTROLES!$D$62)</f>
        <v>0</v>
      </c>
      <c r="AT140" s="50"/>
      <c r="AU140" s="50">
        <f>+IF(AT140=[9]CONTROLES!$C$63,[9]CONTROLES!$D$63,IF(AT140=[9]CONTROLES!$C$64,[9]CONTROLES!$D$64,[9]CONTROLES!$D$65))</f>
        <v>0</v>
      </c>
      <c r="AV140" s="50">
        <f t="shared" si="60"/>
        <v>0</v>
      </c>
      <c r="AW140" s="50" t="str">
        <f t="shared" si="61"/>
        <v>Débil</v>
      </c>
      <c r="AX140" s="303"/>
      <c r="AY140" s="303"/>
      <c r="AZ140" s="303"/>
      <c r="BA140" s="303"/>
      <c r="BB140" s="301"/>
      <c r="BC140" s="314"/>
      <c r="BD140" s="307"/>
      <c r="BE140" s="135"/>
      <c r="BF140" s="135"/>
      <c r="BG140" s="180"/>
      <c r="BH140" s="227"/>
      <c r="BI140" s="227"/>
      <c r="BJ140" s="135"/>
      <c r="BK140" s="135"/>
      <c r="BL140" s="135"/>
      <c r="BM140" s="307"/>
      <c r="BN140" s="139"/>
      <c r="BO140" s="135"/>
      <c r="BP140" s="135"/>
      <c r="BQ140" s="135"/>
      <c r="BR140" s="135"/>
      <c r="BS140" s="135"/>
      <c r="BT140" s="135"/>
      <c r="BU140" s="135"/>
      <c r="BV140" s="135"/>
      <c r="BW140" s="139"/>
      <c r="BX140" s="135"/>
      <c r="BY140" s="135"/>
      <c r="BZ140" s="135"/>
      <c r="CA140" s="135"/>
      <c r="CB140" s="135"/>
      <c r="CC140" s="135"/>
      <c r="CD140" s="135"/>
      <c r="CE140" s="135"/>
      <c r="CF140" s="139"/>
      <c r="CG140" s="135"/>
      <c r="CH140" s="135"/>
      <c r="CI140" s="135"/>
      <c r="CJ140" s="135"/>
      <c r="CK140" s="135"/>
      <c r="CL140" s="135"/>
      <c r="CM140" s="135"/>
      <c r="CN140" s="135"/>
      <c r="CO140" s="139"/>
      <c r="CP140" s="135"/>
      <c r="CQ140" s="135"/>
      <c r="CR140" s="135"/>
      <c r="CS140" s="135"/>
      <c r="CT140" s="135"/>
      <c r="CU140" s="135"/>
      <c r="CV140" s="135"/>
      <c r="CW140" s="135"/>
      <c r="CX140" s="139"/>
      <c r="CY140" s="135"/>
      <c r="CZ140" s="135"/>
      <c r="DA140" s="135"/>
      <c r="DB140" s="135"/>
      <c r="DC140" s="135"/>
      <c r="DD140" s="135"/>
      <c r="DE140" s="135"/>
      <c r="DF140" s="135"/>
      <c r="DG140" s="139"/>
      <c r="DH140" s="135"/>
      <c r="DI140" s="135"/>
      <c r="DJ140" s="135"/>
      <c r="DK140" s="135"/>
      <c r="DL140" s="135"/>
      <c r="DM140" s="135"/>
      <c r="DN140" s="135"/>
      <c r="DO140" s="135"/>
      <c r="DP140" s="139"/>
      <c r="DQ140" s="135"/>
      <c r="DR140" s="135"/>
      <c r="DS140" s="135"/>
      <c r="DT140" s="135"/>
      <c r="DU140" s="135"/>
      <c r="DV140" s="135"/>
      <c r="DW140" s="135"/>
      <c r="DX140" s="135"/>
      <c r="DY140" s="139"/>
      <c r="DZ140" s="135"/>
      <c r="EA140" s="135"/>
      <c r="EB140" s="135"/>
      <c r="EC140" s="135"/>
      <c r="ED140" s="135"/>
      <c r="EE140" s="135"/>
      <c r="EF140" s="135"/>
      <c r="EG140" s="135"/>
      <c r="EH140" s="139"/>
      <c r="EI140" s="135"/>
      <c r="EJ140" s="135"/>
      <c r="EK140" s="135"/>
      <c r="EL140" s="135"/>
      <c r="EM140" s="135"/>
      <c r="EN140" s="135"/>
      <c r="EO140" s="135"/>
      <c r="EP140" s="135"/>
      <c r="EQ140" s="139"/>
      <c r="ER140" s="135"/>
      <c r="ES140" s="135"/>
      <c r="ET140" s="135"/>
      <c r="EU140" s="135"/>
      <c r="EV140" s="135"/>
      <c r="EW140" s="135"/>
      <c r="EX140" s="135"/>
      <c r="EY140" s="135"/>
      <c r="EZ140" s="139"/>
      <c r="FA140" s="135"/>
      <c r="FB140" s="135"/>
      <c r="FC140" s="135"/>
      <c r="FD140" s="135"/>
      <c r="FE140" s="135"/>
      <c r="FF140" s="135"/>
      <c r="FG140" s="135"/>
      <c r="FH140" s="135"/>
      <c r="FI140" s="139"/>
      <c r="FJ140" s="135"/>
      <c r="FK140" s="135"/>
      <c r="FL140" s="135"/>
      <c r="FM140" s="135"/>
      <c r="FN140" s="135"/>
      <c r="FO140" s="135"/>
      <c r="FP140" s="135"/>
      <c r="FQ140" s="135"/>
      <c r="FR140" s="135"/>
      <c r="FS140" s="139"/>
      <c r="FT140" s="132"/>
      <c r="FU140" s="132"/>
      <c r="FV140" s="132"/>
      <c r="FW140" s="133"/>
      <c r="FX140" s="132"/>
      <c r="FY140" s="135"/>
      <c r="FZ140" s="135"/>
      <c r="GA140" s="132"/>
      <c r="GB140" s="132"/>
      <c r="GC140" s="132"/>
      <c r="GD140" s="132"/>
      <c r="GE140" s="132"/>
      <c r="GF140" s="139"/>
      <c r="GG140" s="132"/>
      <c r="GH140" s="132"/>
      <c r="GI140" s="132"/>
      <c r="GJ140" s="133"/>
      <c r="GK140" s="132"/>
      <c r="GL140" s="135"/>
      <c r="GM140" s="135"/>
      <c r="GN140" s="132"/>
      <c r="GO140" s="132"/>
      <c r="GP140" s="132"/>
      <c r="GQ140" s="132"/>
      <c r="GR140" s="132"/>
      <c r="GS140" s="139"/>
      <c r="GT140" s="132"/>
      <c r="GU140" s="132"/>
      <c r="GV140" s="132"/>
      <c r="GW140" s="133"/>
      <c r="GX140" s="132"/>
      <c r="GY140" s="135"/>
      <c r="GZ140" s="135"/>
      <c r="HA140" s="132"/>
      <c r="HB140" s="132"/>
      <c r="HC140" s="132"/>
      <c r="HD140" s="132"/>
    </row>
    <row r="141" spans="1:212" ht="17.25" customHeight="1" x14ac:dyDescent="0.2">
      <c r="A141" s="336"/>
      <c r="B141" s="396"/>
      <c r="C141" s="400"/>
      <c r="D141" s="400"/>
      <c r="E141" s="396"/>
      <c r="F141" s="404"/>
      <c r="G141" s="404"/>
      <c r="H141" s="405"/>
      <c r="I141" s="406"/>
      <c r="J141" s="407"/>
      <c r="K141" s="324"/>
      <c r="L141" s="399"/>
      <c r="M141" s="328"/>
      <c r="N141" s="329"/>
      <c r="O141" s="329"/>
      <c r="P141" s="392"/>
      <c r="Q141" s="393"/>
      <c r="R141" s="53"/>
      <c r="S141" s="50"/>
      <c r="T141" s="202" t="str">
        <f t="shared" si="70"/>
        <v>Tipo Control</v>
      </c>
      <c r="U141" s="54" t="s">
        <v>158</v>
      </c>
      <c r="V141" s="55">
        <f>+IF(U141='[9]Tabla Valoración controles'!$D$4,'[9]Tabla Valoración controles'!$F$4,IF('[9]208-PLA-Ft-78 Mapa Gestión'!U141='[9]Tabla Valoración controles'!$D$5,'[9]Tabla Valoración controles'!$F$5,IF(U141=[9]FORMULAS!$A$10,0,'[9]Tabla Valoración controles'!$F$6)))</f>
        <v>0</v>
      </c>
      <c r="W141" s="54"/>
      <c r="X141" s="56">
        <f>+IF(W141='[9]Tabla Valoración controles'!$D$7,'[9]Tabla Valoración controles'!$F$7,IF(U141=[9]FORMULAS!$A$10,0,'[9]Tabla Valoración controles'!$F$8))</f>
        <v>0</v>
      </c>
      <c r="Y141" s="54"/>
      <c r="Z141" s="55">
        <f>+IF(Y141='[9]Tabla Valoración controles'!$D$9,'[9]Tabla Valoración controles'!$F$9,IF(U141=[9]FORMULAS!$A$10,0,'[9]Tabla Valoración controles'!$F$10))</f>
        <v>0</v>
      </c>
      <c r="AA141" s="54"/>
      <c r="AB141" s="55">
        <f>+IF(AA141='[9]Tabla Valoración controles'!$D$9,'[9]Tabla Valoración controles'!$F$9,IF(W141=[9]FORMULAS!$A$10,0,'[9]Tabla Valoración controles'!$F$10))</f>
        <v>0</v>
      </c>
      <c r="AC141" s="54"/>
      <c r="AD141" s="55">
        <f>+IF(AC141='[9]Tabla Valoración controles'!$D$13,'[9]Tabla Valoración controles'!$F$13,'[9]Tabla Valoración controles'!$F$14)</f>
        <v>0</v>
      </c>
      <c r="AE141" s="100">
        <f t="shared" si="68"/>
        <v>0</v>
      </c>
      <c r="AF141" s="100">
        <f t="shared" si="71"/>
        <v>0</v>
      </c>
      <c r="AG141" s="100">
        <f t="shared" si="69"/>
        <v>0</v>
      </c>
      <c r="AH141" s="54"/>
      <c r="AI141" s="50">
        <f>+IF(AH141=[9]CONTROLES!$C$50,[9]CONTROLES!$D$50,[9]CONTROLES!$D$51)</f>
        <v>0</v>
      </c>
      <c r="AJ141" s="50"/>
      <c r="AK141" s="50">
        <f>+IF(AJ141=[9]CONTROLES!$C$52,[9]CONTROLES!$D$52,[9]CONTROLES!$D$53)</f>
        <v>0</v>
      </c>
      <c r="AL141" s="50"/>
      <c r="AM141" s="50">
        <f>+IF(AL141=[9]CONTROLES!$C$54,[9]CONTROLES!$D$54,[9]CONTROLES!$D$55)</f>
        <v>0</v>
      </c>
      <c r="AN141" s="50"/>
      <c r="AO141" s="50">
        <f>+IF(AN141=[9]CONTROLES!$C$56,[9]CONTROLES!$D$56,IF(AN141=[9]CONTROLES!$C$57,[9]CONTROLES!$D$57,[9]CONTROLES!$D$58))</f>
        <v>0</v>
      </c>
      <c r="AP141" s="50"/>
      <c r="AQ141" s="50">
        <f>+IF(AP141=[9]CONTROLES!$C$59,[9]CONTROLES!$D$59,[9]CONTROLES!$D$60)</f>
        <v>0</v>
      </c>
      <c r="AR141" s="50"/>
      <c r="AS141" s="50">
        <f>+IF(AR141=[9]CONTROLES!$C$61,[9]CONTROLES!$D$61,[9]CONTROLES!$D$62)</f>
        <v>0</v>
      </c>
      <c r="AT141" s="50"/>
      <c r="AU141" s="50">
        <f>+IF(AT141=[9]CONTROLES!$C$63,[9]CONTROLES!$D$63,IF(AT141=[9]CONTROLES!$C$64,[9]CONTROLES!$D$64,[9]CONTROLES!$D$65))</f>
        <v>0</v>
      </c>
      <c r="AV141" s="50">
        <f t="shared" si="60"/>
        <v>0</v>
      </c>
      <c r="AW141" s="50" t="str">
        <f t="shared" si="61"/>
        <v>Débil</v>
      </c>
      <c r="AX141" s="303"/>
      <c r="AY141" s="303"/>
      <c r="AZ141" s="303"/>
      <c r="BA141" s="303"/>
      <c r="BB141" s="301"/>
      <c r="BC141" s="314"/>
      <c r="BD141" s="307"/>
      <c r="BE141" s="130"/>
      <c r="BF141" s="135"/>
      <c r="BG141" s="180"/>
      <c r="BH141" s="226"/>
      <c r="BI141" s="227"/>
      <c r="BJ141" s="135"/>
      <c r="BK141" s="135"/>
      <c r="BL141" s="135"/>
      <c r="BM141" s="307"/>
      <c r="BN141" s="139"/>
      <c r="BO141" s="135"/>
      <c r="BP141" s="135"/>
      <c r="BQ141" s="135"/>
      <c r="BR141" s="135"/>
      <c r="BS141" s="135"/>
      <c r="BT141" s="135"/>
      <c r="BU141" s="135"/>
      <c r="BV141" s="135"/>
      <c r="BW141" s="139"/>
      <c r="BX141" s="135"/>
      <c r="BY141" s="135"/>
      <c r="BZ141" s="135"/>
      <c r="CA141" s="135"/>
      <c r="CB141" s="135"/>
      <c r="CC141" s="135"/>
      <c r="CD141" s="135"/>
      <c r="CE141" s="135"/>
      <c r="CF141" s="139"/>
      <c r="CG141" s="135"/>
      <c r="CH141" s="135"/>
      <c r="CI141" s="135"/>
      <c r="CJ141" s="135"/>
      <c r="CK141" s="135"/>
      <c r="CL141" s="135"/>
      <c r="CM141" s="135"/>
      <c r="CN141" s="135"/>
      <c r="CO141" s="139"/>
      <c r="CP141" s="135"/>
      <c r="CQ141" s="135"/>
      <c r="CR141" s="135"/>
      <c r="CS141" s="135"/>
      <c r="CT141" s="135"/>
      <c r="CU141" s="135"/>
      <c r="CV141" s="135"/>
      <c r="CW141" s="135"/>
      <c r="CX141" s="139"/>
      <c r="CY141" s="135"/>
      <c r="CZ141" s="135"/>
      <c r="DA141" s="135"/>
      <c r="DB141" s="135"/>
      <c r="DC141" s="135"/>
      <c r="DD141" s="135"/>
      <c r="DE141" s="135"/>
      <c r="DF141" s="135"/>
      <c r="DG141" s="139"/>
      <c r="DH141" s="135"/>
      <c r="DI141" s="135"/>
      <c r="DJ141" s="135"/>
      <c r="DK141" s="135"/>
      <c r="DL141" s="135"/>
      <c r="DM141" s="135"/>
      <c r="DN141" s="135"/>
      <c r="DO141" s="135"/>
      <c r="DP141" s="139"/>
      <c r="DQ141" s="135"/>
      <c r="DR141" s="135"/>
      <c r="DS141" s="135"/>
      <c r="DT141" s="135"/>
      <c r="DU141" s="135"/>
      <c r="DV141" s="135"/>
      <c r="DW141" s="135"/>
      <c r="DX141" s="135"/>
      <c r="DY141" s="139"/>
      <c r="DZ141" s="135"/>
      <c r="EA141" s="135"/>
      <c r="EB141" s="135"/>
      <c r="EC141" s="135"/>
      <c r="ED141" s="135"/>
      <c r="EE141" s="135"/>
      <c r="EF141" s="135"/>
      <c r="EG141" s="135"/>
      <c r="EH141" s="139"/>
      <c r="EI141" s="135"/>
      <c r="EJ141" s="135"/>
      <c r="EK141" s="135"/>
      <c r="EL141" s="135"/>
      <c r="EM141" s="135"/>
      <c r="EN141" s="135"/>
      <c r="EO141" s="135"/>
      <c r="EP141" s="135"/>
      <c r="EQ141" s="139"/>
      <c r="ER141" s="135"/>
      <c r="ES141" s="135"/>
      <c r="ET141" s="135"/>
      <c r="EU141" s="135"/>
      <c r="EV141" s="135"/>
      <c r="EW141" s="135"/>
      <c r="EX141" s="135"/>
      <c r="EY141" s="135"/>
      <c r="EZ141" s="139"/>
      <c r="FA141" s="135"/>
      <c r="FB141" s="135"/>
      <c r="FC141" s="135"/>
      <c r="FD141" s="135"/>
      <c r="FE141" s="135"/>
      <c r="FF141" s="135"/>
      <c r="FG141" s="135"/>
      <c r="FH141" s="135"/>
      <c r="FI141" s="139"/>
      <c r="FJ141" s="135"/>
      <c r="FK141" s="135"/>
      <c r="FL141" s="135"/>
      <c r="FM141" s="135"/>
      <c r="FN141" s="135"/>
      <c r="FO141" s="135"/>
      <c r="FP141" s="135"/>
      <c r="FQ141" s="135"/>
      <c r="FR141" s="135"/>
      <c r="FS141" s="139"/>
      <c r="FT141" s="132"/>
      <c r="FU141" s="132"/>
      <c r="FV141" s="132"/>
      <c r="FW141" s="133"/>
      <c r="FX141" s="132"/>
      <c r="FY141" s="135"/>
      <c r="FZ141" s="135"/>
      <c r="GA141" s="132"/>
      <c r="GB141" s="132"/>
      <c r="GC141" s="132"/>
      <c r="GD141" s="132"/>
      <c r="GE141" s="132"/>
      <c r="GF141" s="139"/>
      <c r="GG141" s="132"/>
      <c r="GH141" s="132"/>
      <c r="GI141" s="132"/>
      <c r="GJ141" s="133"/>
      <c r="GK141" s="132"/>
      <c r="GL141" s="135"/>
      <c r="GM141" s="135"/>
      <c r="GN141" s="132"/>
      <c r="GO141" s="132"/>
      <c r="GP141" s="132"/>
      <c r="GQ141" s="132"/>
      <c r="GR141" s="132"/>
      <c r="GS141" s="139"/>
      <c r="GT141" s="132"/>
      <c r="GU141" s="132"/>
      <c r="GV141" s="132"/>
      <c r="GW141" s="133"/>
      <c r="GX141" s="132"/>
      <c r="GY141" s="135"/>
      <c r="GZ141" s="135"/>
      <c r="HA141" s="132"/>
      <c r="HB141" s="132"/>
      <c r="HC141" s="132"/>
      <c r="HD141" s="132"/>
    </row>
    <row r="142" spans="1:212" ht="75.75" customHeight="1" x14ac:dyDescent="0.2">
      <c r="A142" s="336">
        <v>23</v>
      </c>
      <c r="B142" s="403" t="s">
        <v>603</v>
      </c>
      <c r="C142" s="322" t="str">
        <f>VLOOKUP(B142,[10]FORMULAS!$A$30:$B$46,2,0)</f>
        <v xml:space="preserve">Adelantar el proceso disciplinario para establecer la responsabilidad disciplinaria de los servidores y ex servidores de la Caja de la Vivienda Popular, originadas en el incumplimiento del ejercicio de sus funciones y deberes, extralimitación en el ejercicio de derechos y prohibiciones, y violación del régimen de inhabilidades, incompatibilidades, impedimentos y conflicto de intereses.
</v>
      </c>
      <c r="D142" s="322" t="str">
        <f>VLOOKUP(B142,[10]FORMULAS!$A$30:$C$46,3,0)</f>
        <v xml:space="preserve">Jefe de Oficina de Control Disciplinario Interno </v>
      </c>
      <c r="E142" s="322" t="s">
        <v>604</v>
      </c>
      <c r="F142" s="322" t="s">
        <v>605</v>
      </c>
      <c r="G142" s="199" t="s">
        <v>606</v>
      </c>
      <c r="H142" s="322" t="s">
        <v>607</v>
      </c>
      <c r="I142" s="322" t="s">
        <v>607</v>
      </c>
      <c r="J142" s="322">
        <v>2</v>
      </c>
      <c r="K142" s="324" t="str">
        <f>VLOOKUP(L142,'Tabla probabilidad'!$D$3:$E$8,2,0)</f>
        <v>Muy Baja</v>
      </c>
      <c r="L142" s="402">
        <v>0.2</v>
      </c>
      <c r="M142" s="328" t="s">
        <v>91</v>
      </c>
      <c r="N142" s="329" t="str">
        <f>VLOOKUP(M142,'Tabla Impacto'!$D$3:$F$8,3,0)</f>
        <v>Moderado</v>
      </c>
      <c r="O142" s="329">
        <f>VLOOKUP(M142,'Tabla Impacto'!$D$3:$F$8,2,0)</f>
        <v>0.6</v>
      </c>
      <c r="P142" s="392" t="str">
        <f t="shared" ref="P142" si="72">CONCATENATE(N142,K142)</f>
        <v>ModeradoMuy Baja</v>
      </c>
      <c r="Q142" s="393" t="str">
        <f>VLOOKUP(P142,[9]FORMULAS!$K$17:$L$42,2,0)</f>
        <v>Moderado</v>
      </c>
      <c r="R142" s="219">
        <v>1</v>
      </c>
      <c r="S142" s="220" t="s">
        <v>608</v>
      </c>
      <c r="T142" s="202" t="str">
        <f t="shared" si="70"/>
        <v>Preventivo</v>
      </c>
      <c r="U142" s="191" t="s">
        <v>13</v>
      </c>
      <c r="V142" s="192">
        <f>+IF(U142='[11]Tabla Valoración controles'!$D$4,'[11]Tabla Valoración controles'!$F$4,IF('[11]208-PLA-Ft-78 Mapa Gestión'!U142='[11]Tabla Valoración controles'!$D$5,'[11]Tabla Valoración controles'!$F$5,IF(U142=[11]FORMULAS!$A$10,0,'[11]Tabla Valoración controles'!$F$6)))</f>
        <v>0.25</v>
      </c>
      <c r="W142" s="191" t="s">
        <v>8</v>
      </c>
      <c r="X142" s="193">
        <f>+IF(W142='[11]Tabla Valoración controles'!$D$7,'[11]Tabla Valoración controles'!$F$7,IF(U142=[11]FORMULAS!$A$10,0,'[11]Tabla Valoración controles'!$F$8))</f>
        <v>0.15</v>
      </c>
      <c r="Y142" s="191" t="s">
        <v>18</v>
      </c>
      <c r="Z142" s="192">
        <f>+IF(Y142='[11]Tabla Valoración controles'!$D$9,'[11]Tabla Valoración controles'!$F$9,'[11]Tabla Valoración controles'!$F$10)</f>
        <v>0</v>
      </c>
      <c r="AA142" s="191" t="s">
        <v>21</v>
      </c>
      <c r="AB142" s="192">
        <f>+IF(AA142='[11]Tabla Valoración controles'!$D$11,'[11]Tabla Valoración controles'!$F$11,'[11]Tabla Valoración controles'!$F$12)</f>
        <v>0</v>
      </c>
      <c r="AC142" s="191" t="s">
        <v>100</v>
      </c>
      <c r="AD142" s="192">
        <f>+IF(AC142='[11]Tabla Valoración controles'!$D$13,'[11]Tabla Valoración controles'!$F$13,'[11]Tabla Valoración controles'!$F$14)</f>
        <v>0</v>
      </c>
      <c r="AE142" s="155">
        <f t="shared" si="68"/>
        <v>0.4</v>
      </c>
      <c r="AF142" s="155" t="e">
        <f>+IF(T142=[11]FORMULAS!$A$8,'[11]208-PLA-Ft-78 Mapa Gestión'!AE142*'[11]208-PLA-Ft-78 Mapa Gestión'!L142:L147,'[11]208-PLA-Ft-78 Mapa Gestión'!AE142*'[11]208-PLA-Ft-78 Mapa Gestión'!O142:O147)</f>
        <v>#N/A</v>
      </c>
      <c r="AG142" s="155">
        <f>+IF(T142=[11]FORMULAS!$A$8,'[11]208-PLA-Ft-78 Mapa Gestión'!L142:L147-'[11]208-PLA-Ft-78 Mapa Gestión'!AF142,0)</f>
        <v>0</v>
      </c>
      <c r="AH142" s="191" t="s">
        <v>351</v>
      </c>
      <c r="AI142" s="194">
        <f>+IF(AH142=[11]CONTROLES!$C$50,[11]CONTROLES!$D$50,[11]CONTROLES!$D$51)</f>
        <v>15</v>
      </c>
      <c r="AJ142" s="201" t="s">
        <v>357</v>
      </c>
      <c r="AK142" s="201">
        <f>+IF(AJ142=[11]CONTROLES!$C$52,[11]CONTROLES!$D$52,[11]CONTROLES!$D$53)</f>
        <v>15</v>
      </c>
      <c r="AL142" s="201" t="s">
        <v>360</v>
      </c>
      <c r="AM142" s="201">
        <f>+IF(AL142=[11]CONTROLES!$C$54,[11]CONTROLES!$D$54,[11]CONTROLES!$D$55)</f>
        <v>15</v>
      </c>
      <c r="AN142" s="201" t="s">
        <v>363</v>
      </c>
      <c r="AO142" s="201">
        <f>+IF(AN142=[11]CONTROLES!$C$56,[11]CONTROLES!$D$56,IF(AN142=[11]CONTROLES!$C$57,[11]CONTROLES!$D$57,[11]CONTROLES!$D$58))</f>
        <v>15</v>
      </c>
      <c r="AP142" s="201" t="s">
        <v>367</v>
      </c>
      <c r="AQ142" s="201">
        <f>+IF(AP142=[11]CONTROLES!$C$59,[11]CONTROLES!$D$59,[11]CONTROLES!$D$60)</f>
        <v>15</v>
      </c>
      <c r="AR142" s="201" t="s">
        <v>370</v>
      </c>
      <c r="AS142" s="201">
        <f>+IF(AR142=[11]CONTROLES!$C$61,[11]CONTROLES!$D$61,[11]CONTROLES!$D$62)</f>
        <v>15</v>
      </c>
      <c r="AT142" s="201" t="s">
        <v>373</v>
      </c>
      <c r="AU142" s="50">
        <f>+IF(AT142=[11]CONTROLES!$C$63,[11]CONTROLES!$D$63,IF(AT142=[11]CONTROLES!$C$64,[11]CONTROLES!$D$64,[11]CONTROLES!$D$65))</f>
        <v>10</v>
      </c>
      <c r="AV142" s="50">
        <f>+AI142+AK142+AM142+AO142+AQ142+AS142+AU142</f>
        <v>100</v>
      </c>
      <c r="AW142" s="194" t="str">
        <f>IF(ISERROR(AV142)=TRUE,"",IF(AND(AV142&lt;=85),"Débil",IF(AND(AV142&gt;=85.01,AV142&lt;=95),"Moderado",IF(AND(AV142&gt;=95.1,AV142&lt;=100),"Fuerte",""))))</f>
        <v>Fuerte</v>
      </c>
      <c r="AX142" s="200" t="e">
        <f>+AK142+AM142+AO142+AQ142+AS142+AU142+AW142</f>
        <v>#VALUE!</v>
      </c>
      <c r="AY142" s="302" t="s">
        <v>98</v>
      </c>
      <c r="AZ142" s="302" t="s">
        <v>153</v>
      </c>
      <c r="BA142" s="302" t="e">
        <f>+IF(T142=[9]FORMULAS!B141,'[9]208-PLA-Ft-78 Mapa Gestión'!AG147,'[9]208-PLA-Ft-78 Mapa Gestión'!O142:O147)</f>
        <v>#N/A</v>
      </c>
      <c r="BB142" s="301" t="str">
        <f>CONCATENATE(AZ142,AY142)</f>
        <v>LeveMedia</v>
      </c>
      <c r="BC142" s="314" t="str">
        <f>VLOOKUP(BB142,[9]FORMULAS!$K$17:$L$42,2,0)</f>
        <v>Moderado</v>
      </c>
      <c r="BD142" s="307" t="s">
        <v>164</v>
      </c>
      <c r="BE142" s="182" t="s">
        <v>609</v>
      </c>
      <c r="BF142" s="182" t="s">
        <v>610</v>
      </c>
      <c r="BG142" s="182" t="s">
        <v>322</v>
      </c>
      <c r="BH142" s="232">
        <v>45323</v>
      </c>
      <c r="BI142" s="232">
        <v>45657</v>
      </c>
      <c r="BJ142" s="182" t="s">
        <v>509</v>
      </c>
      <c r="BK142" s="182" t="s">
        <v>611</v>
      </c>
      <c r="BL142" s="135" t="s">
        <v>236</v>
      </c>
      <c r="BM142" s="343" t="s">
        <v>612</v>
      </c>
      <c r="BN142" s="343"/>
      <c r="BO142" s="130"/>
      <c r="BP142" s="131"/>
      <c r="BQ142" s="131"/>
      <c r="BR142" s="144"/>
      <c r="BS142" s="144"/>
      <c r="BT142" s="144"/>
      <c r="BU142" s="144"/>
      <c r="BV142" s="144"/>
      <c r="BW142" s="129"/>
      <c r="BX142" s="130"/>
      <c r="BY142" s="131"/>
      <c r="BZ142" s="131"/>
      <c r="CA142" s="144"/>
      <c r="CB142" s="144"/>
      <c r="CC142" s="144"/>
      <c r="CD142" s="144"/>
      <c r="CE142" s="144"/>
      <c r="CF142" s="129"/>
      <c r="CG142" s="130"/>
      <c r="CH142" s="131"/>
      <c r="CI142" s="131"/>
      <c r="CJ142" s="144"/>
      <c r="CK142" s="144"/>
      <c r="CL142" s="144"/>
      <c r="CM142" s="144"/>
      <c r="CN142" s="144"/>
      <c r="CO142" s="129"/>
      <c r="CP142" s="130"/>
      <c r="CQ142" s="131"/>
      <c r="CR142" s="131"/>
      <c r="CS142" s="144"/>
      <c r="CT142" s="144"/>
      <c r="CU142" s="144"/>
      <c r="CV142" s="144"/>
      <c r="CW142" s="144"/>
      <c r="CX142" s="129"/>
      <c r="CY142" s="130"/>
      <c r="CZ142" s="131"/>
      <c r="DA142" s="131"/>
      <c r="DB142" s="144"/>
      <c r="DC142" s="144"/>
      <c r="DD142" s="144"/>
      <c r="DE142" s="144"/>
      <c r="DF142" s="144"/>
      <c r="DG142" s="129"/>
      <c r="DH142" s="130"/>
      <c r="DI142" s="131"/>
      <c r="DJ142" s="131"/>
      <c r="DK142" s="144"/>
      <c r="DL142" s="144"/>
      <c r="DM142" s="144"/>
      <c r="DN142" s="144"/>
      <c r="DO142" s="144"/>
      <c r="DP142" s="129"/>
      <c r="DQ142" s="130"/>
      <c r="DR142" s="131"/>
      <c r="DS142" s="131"/>
      <c r="DT142" s="144"/>
      <c r="DU142" s="144"/>
      <c r="DV142" s="144"/>
      <c r="DW142" s="144"/>
      <c r="DX142" s="144"/>
      <c r="DY142" s="129"/>
      <c r="DZ142" s="130"/>
      <c r="EA142" s="131"/>
      <c r="EB142" s="131"/>
      <c r="EC142" s="144"/>
      <c r="ED142" s="144"/>
      <c r="EE142" s="144"/>
      <c r="EF142" s="144"/>
      <c r="EG142" s="144"/>
      <c r="EH142" s="129"/>
      <c r="EI142" s="130"/>
      <c r="EJ142" s="131"/>
      <c r="EK142" s="131"/>
      <c r="EL142" s="144"/>
      <c r="EM142" s="144"/>
      <c r="EN142" s="144"/>
      <c r="EO142" s="144"/>
      <c r="EP142" s="144"/>
      <c r="EQ142" s="129"/>
      <c r="ER142" s="130"/>
      <c r="ES142" s="131"/>
      <c r="ET142" s="131"/>
      <c r="EU142" s="144"/>
      <c r="EV142" s="144"/>
      <c r="EW142" s="144"/>
      <c r="EX142" s="144"/>
      <c r="EY142" s="144"/>
      <c r="EZ142" s="129"/>
      <c r="FA142" s="130"/>
      <c r="FB142" s="131"/>
      <c r="FC142" s="131"/>
      <c r="FD142" s="144"/>
      <c r="FE142" s="144"/>
      <c r="FF142" s="144"/>
      <c r="FG142" s="144"/>
      <c r="FH142" s="144"/>
      <c r="FI142" s="129"/>
      <c r="FJ142" s="130"/>
      <c r="FK142" s="131"/>
      <c r="FL142" s="131"/>
      <c r="FM142" s="144"/>
      <c r="FN142" s="144"/>
      <c r="FO142" s="144"/>
      <c r="FP142" s="144"/>
      <c r="FQ142" s="144"/>
      <c r="FR142" s="144"/>
      <c r="FS142" s="129"/>
      <c r="FT142" s="132"/>
      <c r="FU142" s="132"/>
      <c r="FV142" s="132"/>
      <c r="FW142" s="133"/>
      <c r="FX142" s="132"/>
      <c r="FY142" s="144"/>
      <c r="FZ142" s="144"/>
      <c r="GA142" s="132"/>
      <c r="GB142" s="132"/>
      <c r="GC142" s="132"/>
      <c r="GD142" s="132"/>
      <c r="GE142" s="132"/>
      <c r="GF142" s="129"/>
      <c r="GG142" s="132"/>
      <c r="GH142" s="132"/>
      <c r="GI142" s="132"/>
      <c r="GJ142" s="133"/>
      <c r="GK142" s="132"/>
      <c r="GL142" s="144"/>
      <c r="GM142" s="144"/>
      <c r="GN142" s="132"/>
      <c r="GO142" s="132"/>
      <c r="GP142" s="132"/>
      <c r="GQ142" s="132"/>
      <c r="GR142" s="132"/>
      <c r="GS142" s="129"/>
      <c r="GT142" s="132"/>
      <c r="GU142" s="132"/>
      <c r="GV142" s="132"/>
      <c r="GW142" s="133"/>
      <c r="GX142" s="132"/>
      <c r="GY142" s="144"/>
      <c r="GZ142" s="144"/>
      <c r="HA142" s="132"/>
      <c r="HB142" s="132"/>
      <c r="HC142" s="132"/>
      <c r="HD142" s="132"/>
    </row>
    <row r="143" spans="1:212" ht="48" customHeight="1" x14ac:dyDescent="0.2">
      <c r="A143" s="336"/>
      <c r="B143" s="403"/>
      <c r="C143" s="322"/>
      <c r="D143" s="322"/>
      <c r="E143" s="322"/>
      <c r="F143" s="322"/>
      <c r="G143" s="199" t="s">
        <v>613</v>
      </c>
      <c r="H143" s="322"/>
      <c r="I143" s="322"/>
      <c r="J143" s="322"/>
      <c r="K143" s="324"/>
      <c r="L143" s="322"/>
      <c r="M143" s="328"/>
      <c r="N143" s="329"/>
      <c r="O143" s="329"/>
      <c r="P143" s="392"/>
      <c r="Q143" s="393"/>
      <c r="R143" s="219"/>
      <c r="S143" s="220"/>
      <c r="T143" s="202" t="str">
        <f t="shared" si="70"/>
        <v>Tipo Control</v>
      </c>
      <c r="U143" s="54" t="s">
        <v>158</v>
      </c>
      <c r="V143" s="55">
        <f>+IF(U143='[11]Tabla Valoración controles'!$D$4,'[11]Tabla Valoración controles'!$F$4,IF('[11]208-PLA-Ft-78 Mapa Gestión'!U143='[11]Tabla Valoración controles'!$D$5,'[11]Tabla Valoración controles'!$F$5,IF(U143=[11]FORMULAS!$A$10,0,'[11]Tabla Valoración controles'!$F$6)))</f>
        <v>0</v>
      </c>
      <c r="W143" s="54"/>
      <c r="X143" s="56">
        <f>+IF(W143='[11]Tabla Valoración controles'!$D$7,'[11]Tabla Valoración controles'!$F$7,IF(U143=[11]FORMULAS!$A$10,0,'[11]Tabla Valoración controles'!$F$8))</f>
        <v>0</v>
      </c>
      <c r="Y143" s="54"/>
      <c r="Z143" s="55">
        <f>+IF(Y143='[11]Tabla Valoración controles'!$D$9,'[11]Tabla Valoración controles'!$F$9,'[11]Tabla Valoración controles'!$F$10)</f>
        <v>0</v>
      </c>
      <c r="AA143" s="54"/>
      <c r="AB143" s="55">
        <f>+IF(AA143='[11]Tabla Valoración controles'!$D$9,'[11]Tabla Valoración controles'!$F$9,IF(W143=[11]FORMULAS!$A$10,0,'[11]Tabla Valoración controles'!$F$10))</f>
        <v>0</v>
      </c>
      <c r="AC143" s="54"/>
      <c r="AD143" s="55">
        <f>+IF(AC143='[11]Tabla Valoración controles'!$D$13,'[11]Tabla Valoración controles'!$F$13,'[11]Tabla Valoración controles'!$F$14)</f>
        <v>0</v>
      </c>
      <c r="AE143" s="100">
        <f t="shared" si="68"/>
        <v>0</v>
      </c>
      <c r="AF143" s="100">
        <f>+AE143*AG142</f>
        <v>0</v>
      </c>
      <c r="AG143" s="100">
        <f>+AG142-AF143</f>
        <v>0</v>
      </c>
      <c r="AH143" s="54"/>
      <c r="AI143" s="50">
        <f>+IF(AH143=[11]CONTROLES!$C$50,[11]CONTROLES!$D$50,[11]CONTROLES!$D$51)</f>
        <v>0</v>
      </c>
      <c r="AJ143" s="50"/>
      <c r="AK143" s="50">
        <f>+IF(AJ143=[11]CONTROLES!$C$52,[11]CONTROLES!$D$52,[11]CONTROLES!$D$53)</f>
        <v>0</v>
      </c>
      <c r="AL143" s="50"/>
      <c r="AM143" s="50">
        <f>+IF(AL143=[11]CONTROLES!$C$54,[11]CONTROLES!$D$54,[11]CONTROLES!$D$55)</f>
        <v>0</v>
      </c>
      <c r="AN143" s="50"/>
      <c r="AO143" s="50">
        <f>+IF(AN143=[11]CONTROLES!$C$56,[11]CONTROLES!$D$56,IF(AN143=[11]CONTROLES!$C$57,[11]CONTROLES!$D$57,[11]CONTROLES!$D$58))</f>
        <v>0</v>
      </c>
      <c r="AP143" s="50"/>
      <c r="AQ143" s="50">
        <f>+IF(AP143=[11]CONTROLES!$C$59,[11]CONTROLES!$D$59,[11]CONTROLES!$D$60)</f>
        <v>0</v>
      </c>
      <c r="AR143" s="50"/>
      <c r="AS143" s="50">
        <f>+IF(AR143=[11]CONTROLES!$C$61,[11]CONTROLES!$D$61,[11]CONTROLES!$D$62)</f>
        <v>0</v>
      </c>
      <c r="AT143" s="50"/>
      <c r="AU143" s="50">
        <f>+IF(AT143=[11]CONTROLES!$C$63,[11]CONTROLES!$D$63,IF(AT143=[11]CONTROLES!$C$64,[11]CONTROLES!$D$64,[11]CONTROLES!$D$65))</f>
        <v>0</v>
      </c>
      <c r="AV143" s="50">
        <f t="shared" ref="AV143:AV147" si="73">+AI143+AK143+AM143+AO143+AQ143+AS143+AU143</f>
        <v>0</v>
      </c>
      <c r="AW143" s="50" t="str">
        <f t="shared" ref="AW143:AW147" si="74">IF(ISERROR(AV143)=TRUE,"",IF(AND(AV143&lt;=85),"Débil",IF(AND(AV143&gt;=85.01,AV143&lt;=95),"Moderado",IF(AND(AV143&gt;=95.1,AV143&lt;=100),"Fuerte",""))))</f>
        <v>Débil</v>
      </c>
      <c r="AX143" s="200" t="e">
        <f t="shared" ref="AX143:AX147" si="75">+AK143+AM143+AO143+AQ143+AS143+AU143+AW143</f>
        <v>#VALUE!</v>
      </c>
      <c r="AY143" s="303"/>
      <c r="AZ143" s="303"/>
      <c r="BA143" s="303"/>
      <c r="BB143" s="301"/>
      <c r="BC143" s="314"/>
      <c r="BD143" s="307"/>
      <c r="BE143" s="216"/>
      <c r="BF143" s="216"/>
      <c r="BG143" s="216"/>
      <c r="BH143" s="232"/>
      <c r="BI143" s="233"/>
      <c r="BJ143" s="216"/>
      <c r="BK143" s="216"/>
      <c r="BL143" s="216"/>
      <c r="BM143" s="343"/>
      <c r="BN143" s="343"/>
      <c r="BO143" s="135"/>
      <c r="BP143" s="129"/>
      <c r="BQ143" s="131"/>
      <c r="BR143" s="144"/>
      <c r="BS143" s="144"/>
      <c r="BT143" s="144"/>
      <c r="BU143" s="144"/>
      <c r="BV143" s="144"/>
      <c r="BW143" s="129"/>
      <c r="BX143" s="135"/>
      <c r="BY143" s="129"/>
      <c r="BZ143" s="131"/>
      <c r="CA143" s="144"/>
      <c r="CB143" s="144"/>
      <c r="CC143" s="144"/>
      <c r="CD143" s="144"/>
      <c r="CE143" s="144"/>
      <c r="CF143" s="129"/>
      <c r="CG143" s="135"/>
      <c r="CH143" s="129"/>
      <c r="CI143" s="131"/>
      <c r="CJ143" s="144"/>
      <c r="CK143" s="144"/>
      <c r="CL143" s="144"/>
      <c r="CM143" s="144"/>
      <c r="CN143" s="144"/>
      <c r="CO143" s="129"/>
      <c r="CP143" s="135"/>
      <c r="CQ143" s="129"/>
      <c r="CR143" s="131"/>
      <c r="CS143" s="144"/>
      <c r="CT143" s="144"/>
      <c r="CU143" s="144"/>
      <c r="CV143" s="144"/>
      <c r="CW143" s="144"/>
      <c r="CX143" s="129"/>
      <c r="CY143" s="135"/>
      <c r="CZ143" s="129"/>
      <c r="DA143" s="131"/>
      <c r="DB143" s="144"/>
      <c r="DC143" s="144"/>
      <c r="DD143" s="144"/>
      <c r="DE143" s="144"/>
      <c r="DF143" s="144"/>
      <c r="DG143" s="129"/>
      <c r="DH143" s="135"/>
      <c r="DI143" s="129"/>
      <c r="DJ143" s="131"/>
      <c r="DK143" s="144"/>
      <c r="DL143" s="144"/>
      <c r="DM143" s="144"/>
      <c r="DN143" s="144"/>
      <c r="DO143" s="144"/>
      <c r="DP143" s="129"/>
      <c r="DQ143" s="135"/>
      <c r="DR143" s="129"/>
      <c r="DS143" s="131"/>
      <c r="DT143" s="144"/>
      <c r="DU143" s="144"/>
      <c r="DV143" s="144"/>
      <c r="DW143" s="144"/>
      <c r="DX143" s="144"/>
      <c r="DY143" s="129"/>
      <c r="DZ143" s="135"/>
      <c r="EA143" s="129"/>
      <c r="EB143" s="131"/>
      <c r="EC143" s="144"/>
      <c r="ED143" s="144"/>
      <c r="EE143" s="144"/>
      <c r="EF143" s="144"/>
      <c r="EG143" s="144"/>
      <c r="EH143" s="129"/>
      <c r="EI143" s="135"/>
      <c r="EJ143" s="129"/>
      <c r="EK143" s="131"/>
      <c r="EL143" s="144"/>
      <c r="EM143" s="144"/>
      <c r="EN143" s="144"/>
      <c r="EO143" s="144"/>
      <c r="EP143" s="144"/>
      <c r="EQ143" s="129"/>
      <c r="ER143" s="135"/>
      <c r="ES143" s="129"/>
      <c r="ET143" s="131"/>
      <c r="EU143" s="144"/>
      <c r="EV143" s="144"/>
      <c r="EW143" s="144"/>
      <c r="EX143" s="144"/>
      <c r="EY143" s="144"/>
      <c r="EZ143" s="129"/>
      <c r="FA143" s="135"/>
      <c r="FB143" s="129"/>
      <c r="FC143" s="131"/>
      <c r="FD143" s="144"/>
      <c r="FE143" s="144"/>
      <c r="FF143" s="144"/>
      <c r="FG143" s="144"/>
      <c r="FH143" s="144"/>
      <c r="FI143" s="129"/>
      <c r="FJ143" s="135"/>
      <c r="FK143" s="129"/>
      <c r="FL143" s="131"/>
      <c r="FM143" s="144"/>
      <c r="FN143" s="144"/>
      <c r="FO143" s="144"/>
      <c r="FP143" s="144"/>
      <c r="FQ143" s="144"/>
      <c r="FR143" s="144"/>
      <c r="FS143" s="129"/>
      <c r="FT143" s="132"/>
      <c r="FU143" s="132"/>
      <c r="FV143" s="132"/>
      <c r="FW143" s="133"/>
      <c r="FX143" s="132"/>
      <c r="FY143" s="144"/>
      <c r="FZ143" s="144"/>
      <c r="GA143" s="132"/>
      <c r="GB143" s="132"/>
      <c r="GC143" s="132"/>
      <c r="GD143" s="132"/>
      <c r="GE143" s="132"/>
      <c r="GF143" s="129"/>
      <c r="GG143" s="132"/>
      <c r="GH143" s="132"/>
      <c r="GI143" s="132"/>
      <c r="GJ143" s="133"/>
      <c r="GK143" s="132"/>
      <c r="GL143" s="144"/>
      <c r="GM143" s="144"/>
      <c r="GN143" s="132"/>
      <c r="GO143" s="132"/>
      <c r="GP143" s="132"/>
      <c r="GQ143" s="132"/>
      <c r="GR143" s="132"/>
      <c r="GS143" s="129"/>
      <c r="GT143" s="132"/>
      <c r="GU143" s="132"/>
      <c r="GV143" s="132"/>
      <c r="GW143" s="133"/>
      <c r="GX143" s="132"/>
      <c r="GY143" s="144"/>
      <c r="GZ143" s="144"/>
      <c r="HA143" s="132"/>
      <c r="HB143" s="132"/>
      <c r="HC143" s="132"/>
      <c r="HD143" s="132"/>
    </row>
    <row r="144" spans="1:212" ht="17.25" customHeight="1" x14ac:dyDescent="0.2">
      <c r="A144" s="336"/>
      <c r="B144" s="403"/>
      <c r="C144" s="322"/>
      <c r="D144" s="322"/>
      <c r="E144" s="322"/>
      <c r="F144" s="322"/>
      <c r="G144" s="199"/>
      <c r="H144" s="322"/>
      <c r="I144" s="322"/>
      <c r="J144" s="322"/>
      <c r="K144" s="324"/>
      <c r="L144" s="322"/>
      <c r="M144" s="328"/>
      <c r="N144" s="329"/>
      <c r="O144" s="329"/>
      <c r="P144" s="392"/>
      <c r="Q144" s="393"/>
      <c r="R144" s="219"/>
      <c r="S144" s="220"/>
      <c r="T144" s="202" t="str">
        <f t="shared" si="70"/>
        <v>Tipo Control</v>
      </c>
      <c r="U144" s="54" t="s">
        <v>158</v>
      </c>
      <c r="V144" s="55">
        <f>+IF(U144='[11]Tabla Valoración controles'!$D$4,'[11]Tabla Valoración controles'!$F$4,IF('[11]208-PLA-Ft-78 Mapa Gestión'!U144='[11]Tabla Valoración controles'!$D$5,'[11]Tabla Valoración controles'!$F$5,IF(U144=[11]FORMULAS!$A$10,0,'[11]Tabla Valoración controles'!$F$6)))</f>
        <v>0</v>
      </c>
      <c r="W144" s="54"/>
      <c r="X144" s="56">
        <f>+IF(W144='[11]Tabla Valoración controles'!$D$7,'[11]Tabla Valoración controles'!$F$7,IF(U144=[11]FORMULAS!$A$10,0,'[11]Tabla Valoración controles'!$F$8))</f>
        <v>0</v>
      </c>
      <c r="Y144" s="54"/>
      <c r="Z144" s="55">
        <f>+IF(Y144='[11]Tabla Valoración controles'!$D$9,'[11]Tabla Valoración controles'!$F$9,IF(U144=[11]FORMULAS!$A$10,0,'[11]Tabla Valoración controles'!$F$10))</f>
        <v>0</v>
      </c>
      <c r="AA144" s="54"/>
      <c r="AB144" s="55">
        <f>+IF(AA144='[11]Tabla Valoración controles'!$D$9,'[11]Tabla Valoración controles'!$F$9,IF(W144=[11]FORMULAS!$A$10,0,'[11]Tabla Valoración controles'!$F$10))</f>
        <v>0</v>
      </c>
      <c r="AC144" s="54"/>
      <c r="AD144" s="55">
        <f>+IF(AC144='[11]Tabla Valoración controles'!$D$13,'[11]Tabla Valoración controles'!$F$13,'[11]Tabla Valoración controles'!$F$14)</f>
        <v>0</v>
      </c>
      <c r="AE144" s="100">
        <f t="shared" si="68"/>
        <v>0</v>
      </c>
      <c r="AF144" s="100">
        <f>+AF143*AE144</f>
        <v>0</v>
      </c>
      <c r="AG144" s="100">
        <f t="shared" ref="AG144:AG146" si="76">+AG143-AF144</f>
        <v>0</v>
      </c>
      <c r="AH144" s="54"/>
      <c r="AI144" s="50">
        <f>+IF(AH144=[11]CONTROLES!$C$50,[11]CONTROLES!$D$50,[11]CONTROLES!$D$51)</f>
        <v>0</v>
      </c>
      <c r="AJ144" s="50"/>
      <c r="AK144" s="50">
        <f>+IF(AJ144=[11]CONTROLES!$C$52,[11]CONTROLES!$D$52,[11]CONTROLES!$D$53)</f>
        <v>0</v>
      </c>
      <c r="AL144" s="50"/>
      <c r="AM144" s="50">
        <f>+IF(AL144=[11]CONTROLES!$C$54,[11]CONTROLES!$D$54,[11]CONTROLES!$D$55)</f>
        <v>0</v>
      </c>
      <c r="AN144" s="50"/>
      <c r="AO144" s="50">
        <f>+IF(AN144=[11]CONTROLES!$C$56,[11]CONTROLES!$D$56,IF(AN144=[11]CONTROLES!$C$57,[11]CONTROLES!$D$57,[11]CONTROLES!$D$58))</f>
        <v>0</v>
      </c>
      <c r="AP144" s="50"/>
      <c r="AQ144" s="50">
        <f>+IF(AP144=[11]CONTROLES!$C$59,[11]CONTROLES!$D$59,[11]CONTROLES!$D$60)</f>
        <v>0</v>
      </c>
      <c r="AR144" s="50"/>
      <c r="AS144" s="50">
        <f>+IF(AR144=[11]CONTROLES!$C$61,[11]CONTROLES!$D$61,[11]CONTROLES!$D$62)</f>
        <v>0</v>
      </c>
      <c r="AT144" s="50"/>
      <c r="AU144" s="50">
        <f>+IF(AT144=[11]CONTROLES!$C$63,[11]CONTROLES!$D$63,IF(AT144=[11]CONTROLES!$C$64,[11]CONTROLES!$D$64,[11]CONTROLES!$D$65))</f>
        <v>0</v>
      </c>
      <c r="AV144" s="50">
        <f t="shared" si="73"/>
        <v>0</v>
      </c>
      <c r="AW144" s="50" t="str">
        <f t="shared" si="74"/>
        <v>Débil</v>
      </c>
      <c r="AX144" s="200" t="e">
        <f t="shared" si="75"/>
        <v>#VALUE!</v>
      </c>
      <c r="AY144" s="303"/>
      <c r="AZ144" s="303"/>
      <c r="BA144" s="303"/>
      <c r="BB144" s="301"/>
      <c r="BC144" s="314"/>
      <c r="BD144" s="307"/>
      <c r="BE144" s="216"/>
      <c r="BF144" s="216"/>
      <c r="BG144" s="216"/>
      <c r="BH144" s="232"/>
      <c r="BI144" s="233"/>
      <c r="BJ144" s="216"/>
      <c r="BK144" s="216"/>
      <c r="BL144" s="216"/>
      <c r="BM144" s="343"/>
      <c r="BN144" s="343"/>
      <c r="BO144" s="135"/>
      <c r="BP144" s="129"/>
      <c r="BQ144" s="131"/>
      <c r="BR144" s="144"/>
      <c r="BS144" s="144"/>
      <c r="BT144" s="144"/>
      <c r="BU144" s="144"/>
      <c r="BV144" s="144"/>
      <c r="BW144" s="129"/>
      <c r="BX144" s="135"/>
      <c r="BY144" s="129"/>
      <c r="BZ144" s="131"/>
      <c r="CA144" s="144"/>
      <c r="CB144" s="144"/>
      <c r="CC144" s="144"/>
      <c r="CD144" s="144"/>
      <c r="CE144" s="144"/>
      <c r="CF144" s="129"/>
      <c r="CG144" s="135"/>
      <c r="CH144" s="129"/>
      <c r="CI144" s="131"/>
      <c r="CJ144" s="144"/>
      <c r="CK144" s="144"/>
      <c r="CL144" s="144"/>
      <c r="CM144" s="144"/>
      <c r="CN144" s="144"/>
      <c r="CO144" s="129"/>
      <c r="CP144" s="135"/>
      <c r="CQ144" s="129"/>
      <c r="CR144" s="131"/>
      <c r="CS144" s="144"/>
      <c r="CT144" s="144"/>
      <c r="CU144" s="144"/>
      <c r="CV144" s="144"/>
      <c r="CW144" s="144"/>
      <c r="CX144" s="129"/>
      <c r="CY144" s="135"/>
      <c r="CZ144" s="129"/>
      <c r="DA144" s="131"/>
      <c r="DB144" s="144"/>
      <c r="DC144" s="144"/>
      <c r="DD144" s="144"/>
      <c r="DE144" s="144"/>
      <c r="DF144" s="144"/>
      <c r="DG144" s="129"/>
      <c r="DH144" s="135"/>
      <c r="DI144" s="129"/>
      <c r="DJ144" s="131"/>
      <c r="DK144" s="144"/>
      <c r="DL144" s="144"/>
      <c r="DM144" s="144"/>
      <c r="DN144" s="144"/>
      <c r="DO144" s="144"/>
      <c r="DP144" s="129"/>
      <c r="DQ144" s="135"/>
      <c r="DR144" s="129"/>
      <c r="DS144" s="131"/>
      <c r="DT144" s="144"/>
      <c r="DU144" s="144"/>
      <c r="DV144" s="144"/>
      <c r="DW144" s="144"/>
      <c r="DX144" s="144"/>
      <c r="DY144" s="129"/>
      <c r="DZ144" s="135"/>
      <c r="EA144" s="129"/>
      <c r="EB144" s="131"/>
      <c r="EC144" s="144"/>
      <c r="ED144" s="144"/>
      <c r="EE144" s="144"/>
      <c r="EF144" s="144"/>
      <c r="EG144" s="144"/>
      <c r="EH144" s="129"/>
      <c r="EI144" s="135"/>
      <c r="EJ144" s="129"/>
      <c r="EK144" s="131"/>
      <c r="EL144" s="144"/>
      <c r="EM144" s="144"/>
      <c r="EN144" s="144"/>
      <c r="EO144" s="144"/>
      <c r="EP144" s="144"/>
      <c r="EQ144" s="129"/>
      <c r="ER144" s="135"/>
      <c r="ES144" s="129"/>
      <c r="ET144" s="131"/>
      <c r="EU144" s="144"/>
      <c r="EV144" s="144"/>
      <c r="EW144" s="144"/>
      <c r="EX144" s="144"/>
      <c r="EY144" s="144"/>
      <c r="EZ144" s="129"/>
      <c r="FA144" s="135"/>
      <c r="FB144" s="129"/>
      <c r="FC144" s="131"/>
      <c r="FD144" s="144"/>
      <c r="FE144" s="144"/>
      <c r="FF144" s="144"/>
      <c r="FG144" s="144"/>
      <c r="FH144" s="144"/>
      <c r="FI144" s="129"/>
      <c r="FJ144" s="135"/>
      <c r="FK144" s="129"/>
      <c r="FL144" s="131"/>
      <c r="FM144" s="144"/>
      <c r="FN144" s="144"/>
      <c r="FO144" s="144"/>
      <c r="FP144" s="144"/>
      <c r="FQ144" s="144"/>
      <c r="FR144" s="144"/>
      <c r="FS144" s="129"/>
      <c r="FT144" s="132"/>
      <c r="FU144" s="132"/>
      <c r="FV144" s="132"/>
      <c r="FW144" s="133"/>
      <c r="FX144" s="132"/>
      <c r="FY144" s="144"/>
      <c r="FZ144" s="144"/>
      <c r="GA144" s="132"/>
      <c r="GB144" s="132"/>
      <c r="GC144" s="132"/>
      <c r="GD144" s="132"/>
      <c r="GE144" s="132"/>
      <c r="GF144" s="129"/>
      <c r="GG144" s="132"/>
      <c r="GH144" s="132"/>
      <c r="GI144" s="132"/>
      <c r="GJ144" s="133"/>
      <c r="GK144" s="132"/>
      <c r="GL144" s="144"/>
      <c r="GM144" s="144"/>
      <c r="GN144" s="132"/>
      <c r="GO144" s="132"/>
      <c r="GP144" s="132"/>
      <c r="GQ144" s="132"/>
      <c r="GR144" s="132"/>
      <c r="GS144" s="129"/>
      <c r="GT144" s="132"/>
      <c r="GU144" s="132"/>
      <c r="GV144" s="132"/>
      <c r="GW144" s="133"/>
      <c r="GX144" s="132"/>
      <c r="GY144" s="144"/>
      <c r="GZ144" s="144"/>
      <c r="HA144" s="132"/>
      <c r="HB144" s="132"/>
      <c r="HC144" s="132"/>
      <c r="HD144" s="132"/>
    </row>
    <row r="145" spans="1:212" ht="17.25" customHeight="1" x14ac:dyDescent="0.2">
      <c r="A145" s="336"/>
      <c r="B145" s="403"/>
      <c r="C145" s="322"/>
      <c r="D145" s="322"/>
      <c r="E145" s="322"/>
      <c r="F145" s="322"/>
      <c r="G145" s="199"/>
      <c r="H145" s="322"/>
      <c r="I145" s="322"/>
      <c r="J145" s="322"/>
      <c r="K145" s="324"/>
      <c r="L145" s="322"/>
      <c r="M145" s="328"/>
      <c r="N145" s="329"/>
      <c r="O145" s="329"/>
      <c r="P145" s="392"/>
      <c r="Q145" s="393"/>
      <c r="R145" s="219"/>
      <c r="S145" s="220"/>
      <c r="T145" s="202" t="str">
        <f t="shared" si="70"/>
        <v>Tipo Control</v>
      </c>
      <c r="U145" s="54" t="s">
        <v>158</v>
      </c>
      <c r="V145" s="55">
        <f>+IF(U145='[11]Tabla Valoración controles'!$D$4,'[11]Tabla Valoración controles'!$F$4,IF('[11]208-PLA-Ft-78 Mapa Gestión'!U145='[11]Tabla Valoración controles'!$D$5,'[11]Tabla Valoración controles'!$F$5,IF(U145=[11]FORMULAS!$A$10,0,'[11]Tabla Valoración controles'!$F$6)))</f>
        <v>0</v>
      </c>
      <c r="W145" s="54"/>
      <c r="X145" s="56">
        <f>+IF(W145='[11]Tabla Valoración controles'!$D$7,'[11]Tabla Valoración controles'!$F$7,IF(U145=[11]FORMULAS!$A$10,0,'[11]Tabla Valoración controles'!$F$8))</f>
        <v>0</v>
      </c>
      <c r="Y145" s="54"/>
      <c r="Z145" s="55">
        <f>+IF(Y145='[11]Tabla Valoración controles'!$D$9,'[11]Tabla Valoración controles'!$F$9,IF(U145=[11]FORMULAS!$A$10,0,'[11]Tabla Valoración controles'!$F$10))</f>
        <v>0</v>
      </c>
      <c r="AA145" s="54"/>
      <c r="AB145" s="55">
        <f>+IF(AA145='[11]Tabla Valoración controles'!$D$9,'[11]Tabla Valoración controles'!$F$9,IF(W145=[11]FORMULAS!$A$10,0,'[11]Tabla Valoración controles'!$F$10))</f>
        <v>0</v>
      </c>
      <c r="AC145" s="54"/>
      <c r="AD145" s="55">
        <f>+IF(AC145='[11]Tabla Valoración controles'!$D$13,'[11]Tabla Valoración controles'!$F$13,'[11]Tabla Valoración controles'!$F$14)</f>
        <v>0</v>
      </c>
      <c r="AE145" s="100">
        <f t="shared" si="68"/>
        <v>0</v>
      </c>
      <c r="AF145" s="100">
        <f>+AF144*AE145</f>
        <v>0</v>
      </c>
      <c r="AG145" s="100">
        <f t="shared" si="76"/>
        <v>0</v>
      </c>
      <c r="AH145" s="54"/>
      <c r="AI145" s="50">
        <f>+IF(AH145=[11]CONTROLES!$C$50,[11]CONTROLES!$D$50,[11]CONTROLES!$D$51)</f>
        <v>0</v>
      </c>
      <c r="AJ145" s="50"/>
      <c r="AK145" s="50">
        <f>+IF(AJ145=[11]CONTROLES!$C$52,[11]CONTROLES!$D$52,[11]CONTROLES!$D$53)</f>
        <v>0</v>
      </c>
      <c r="AL145" s="50"/>
      <c r="AM145" s="50">
        <f>+IF(AL145=[11]CONTROLES!$C$54,[11]CONTROLES!$D$54,[11]CONTROLES!$D$55)</f>
        <v>0</v>
      </c>
      <c r="AN145" s="50"/>
      <c r="AO145" s="50">
        <f>+IF(AN145=[11]CONTROLES!$C$56,[11]CONTROLES!$D$56,IF(AN145=[11]CONTROLES!$C$57,[11]CONTROLES!$D$57,[11]CONTROLES!$D$58))</f>
        <v>0</v>
      </c>
      <c r="AP145" s="50"/>
      <c r="AQ145" s="50">
        <f>+IF(AP145=[11]CONTROLES!$C$59,[11]CONTROLES!$D$59,[11]CONTROLES!$D$60)</f>
        <v>0</v>
      </c>
      <c r="AR145" s="50"/>
      <c r="AS145" s="50">
        <f>+IF(AR145=[11]CONTROLES!$C$61,[11]CONTROLES!$D$61,[11]CONTROLES!$D$62)</f>
        <v>0</v>
      </c>
      <c r="AT145" s="50"/>
      <c r="AU145" s="50">
        <f>+IF(AT145=[11]CONTROLES!$C$63,[11]CONTROLES!$D$63,IF(AT145=[11]CONTROLES!$C$64,[11]CONTROLES!$D$64,[11]CONTROLES!$D$65))</f>
        <v>0</v>
      </c>
      <c r="AV145" s="50">
        <f t="shared" si="73"/>
        <v>0</v>
      </c>
      <c r="AW145" s="50" t="str">
        <f t="shared" si="74"/>
        <v>Débil</v>
      </c>
      <c r="AX145" s="200" t="e">
        <f t="shared" si="75"/>
        <v>#VALUE!</v>
      </c>
      <c r="AY145" s="303"/>
      <c r="AZ145" s="303"/>
      <c r="BA145" s="303"/>
      <c r="BB145" s="301"/>
      <c r="BC145" s="314"/>
      <c r="BD145" s="307"/>
      <c r="BE145" s="216"/>
      <c r="BF145" s="216"/>
      <c r="BG145" s="216"/>
      <c r="BH145" s="232"/>
      <c r="BI145" s="233"/>
      <c r="BJ145" s="216"/>
      <c r="BK145" s="216"/>
      <c r="BL145" s="216"/>
      <c r="BM145" s="343"/>
      <c r="BN145" s="343"/>
      <c r="BO145" s="135"/>
      <c r="BP145" s="135"/>
      <c r="BQ145" s="135"/>
      <c r="BR145" s="135"/>
      <c r="BS145" s="135"/>
      <c r="BT145" s="135"/>
      <c r="BU145" s="135"/>
      <c r="BV145" s="135"/>
      <c r="BW145" s="129"/>
      <c r="BX145" s="135"/>
      <c r="BY145" s="135"/>
      <c r="BZ145" s="135"/>
      <c r="CA145" s="135"/>
      <c r="CB145" s="135"/>
      <c r="CC145" s="135"/>
      <c r="CD145" s="135"/>
      <c r="CE145" s="135"/>
      <c r="CF145" s="129"/>
      <c r="CG145" s="135"/>
      <c r="CH145" s="135"/>
      <c r="CI145" s="135"/>
      <c r="CJ145" s="135"/>
      <c r="CK145" s="135"/>
      <c r="CL145" s="135"/>
      <c r="CM145" s="135"/>
      <c r="CN145" s="135"/>
      <c r="CO145" s="129"/>
      <c r="CP145" s="135"/>
      <c r="CQ145" s="135"/>
      <c r="CR145" s="135"/>
      <c r="CS145" s="135"/>
      <c r="CT145" s="135"/>
      <c r="CU145" s="135"/>
      <c r="CV145" s="135"/>
      <c r="CW145" s="135"/>
      <c r="CX145" s="129"/>
      <c r="CY145" s="135"/>
      <c r="CZ145" s="135"/>
      <c r="DA145" s="135"/>
      <c r="DB145" s="135"/>
      <c r="DC145" s="135"/>
      <c r="DD145" s="135"/>
      <c r="DE145" s="135"/>
      <c r="DF145" s="135"/>
      <c r="DG145" s="129"/>
      <c r="DH145" s="135"/>
      <c r="DI145" s="135"/>
      <c r="DJ145" s="135"/>
      <c r="DK145" s="135"/>
      <c r="DL145" s="135"/>
      <c r="DM145" s="135"/>
      <c r="DN145" s="135"/>
      <c r="DO145" s="135"/>
      <c r="DP145" s="129"/>
      <c r="DQ145" s="135"/>
      <c r="DR145" s="135"/>
      <c r="DS145" s="135"/>
      <c r="DT145" s="135"/>
      <c r="DU145" s="135"/>
      <c r="DV145" s="135"/>
      <c r="DW145" s="135"/>
      <c r="DX145" s="135"/>
      <c r="DY145" s="129"/>
      <c r="DZ145" s="135"/>
      <c r="EA145" s="135"/>
      <c r="EB145" s="135"/>
      <c r="EC145" s="135"/>
      <c r="ED145" s="135"/>
      <c r="EE145" s="135"/>
      <c r="EF145" s="135"/>
      <c r="EG145" s="135"/>
      <c r="EH145" s="129"/>
      <c r="EI145" s="135"/>
      <c r="EJ145" s="135"/>
      <c r="EK145" s="135"/>
      <c r="EL145" s="135"/>
      <c r="EM145" s="135"/>
      <c r="EN145" s="135"/>
      <c r="EO145" s="135"/>
      <c r="EP145" s="135"/>
      <c r="EQ145" s="129"/>
      <c r="ER145" s="135"/>
      <c r="ES145" s="135"/>
      <c r="ET145" s="135"/>
      <c r="EU145" s="135"/>
      <c r="EV145" s="135"/>
      <c r="EW145" s="135"/>
      <c r="EX145" s="135"/>
      <c r="EY145" s="135"/>
      <c r="EZ145" s="129"/>
      <c r="FA145" s="135"/>
      <c r="FB145" s="135"/>
      <c r="FC145" s="135"/>
      <c r="FD145" s="135"/>
      <c r="FE145" s="135"/>
      <c r="FF145" s="135"/>
      <c r="FG145" s="135"/>
      <c r="FH145" s="135"/>
      <c r="FI145" s="129"/>
      <c r="FJ145" s="135"/>
      <c r="FK145" s="135"/>
      <c r="FL145" s="135"/>
      <c r="FM145" s="135"/>
      <c r="FN145" s="135"/>
      <c r="FO145" s="135"/>
      <c r="FP145" s="135"/>
      <c r="FQ145" s="135"/>
      <c r="FR145" s="135"/>
      <c r="FS145" s="129"/>
      <c r="FT145" s="132"/>
      <c r="FU145" s="132"/>
      <c r="FV145" s="132"/>
      <c r="FW145" s="133"/>
      <c r="FX145" s="132"/>
      <c r="FY145" s="135"/>
      <c r="FZ145" s="135"/>
      <c r="GA145" s="132"/>
      <c r="GB145" s="132"/>
      <c r="GC145" s="132"/>
      <c r="GD145" s="132"/>
      <c r="GE145" s="132"/>
      <c r="GF145" s="129"/>
      <c r="GG145" s="132"/>
      <c r="GH145" s="132"/>
      <c r="GI145" s="132"/>
      <c r="GJ145" s="133"/>
      <c r="GK145" s="132"/>
      <c r="GL145" s="135"/>
      <c r="GM145" s="135"/>
      <c r="GN145" s="132"/>
      <c r="GO145" s="132"/>
      <c r="GP145" s="132"/>
      <c r="GQ145" s="132"/>
      <c r="GR145" s="132"/>
      <c r="GS145" s="129"/>
      <c r="GT145" s="132"/>
      <c r="GU145" s="132"/>
      <c r="GV145" s="132"/>
      <c r="GW145" s="133"/>
      <c r="GX145" s="132"/>
      <c r="GY145" s="135"/>
      <c r="GZ145" s="135"/>
      <c r="HA145" s="132"/>
      <c r="HB145" s="132"/>
      <c r="HC145" s="132"/>
      <c r="HD145" s="132"/>
    </row>
    <row r="146" spans="1:212" ht="17.25" customHeight="1" x14ac:dyDescent="0.2">
      <c r="A146" s="336"/>
      <c r="B146" s="403"/>
      <c r="C146" s="322"/>
      <c r="D146" s="322"/>
      <c r="E146" s="322"/>
      <c r="F146" s="322"/>
      <c r="G146" s="199"/>
      <c r="H146" s="322"/>
      <c r="I146" s="322"/>
      <c r="J146" s="322"/>
      <c r="K146" s="324"/>
      <c r="L146" s="322"/>
      <c r="M146" s="328"/>
      <c r="N146" s="329"/>
      <c r="O146" s="329"/>
      <c r="P146" s="392"/>
      <c r="Q146" s="393"/>
      <c r="R146" s="219"/>
      <c r="S146" s="220"/>
      <c r="T146" s="202" t="str">
        <f t="shared" si="70"/>
        <v>Tipo Control</v>
      </c>
      <c r="U146" s="54" t="s">
        <v>158</v>
      </c>
      <c r="V146" s="55">
        <f>+IF(U146='[11]Tabla Valoración controles'!$D$4,'[11]Tabla Valoración controles'!$F$4,IF('[11]208-PLA-Ft-78 Mapa Gestión'!U146='[11]Tabla Valoración controles'!$D$5,'[11]Tabla Valoración controles'!$F$5,IF(U146=[11]FORMULAS!$A$10,0,'[11]Tabla Valoración controles'!$F$6)))</f>
        <v>0</v>
      </c>
      <c r="W146" s="54"/>
      <c r="X146" s="56">
        <f>+IF(W146='[11]Tabla Valoración controles'!$D$7,'[11]Tabla Valoración controles'!$F$7,IF(U146=[11]FORMULAS!$A$10,0,'[11]Tabla Valoración controles'!$F$8))</f>
        <v>0</v>
      </c>
      <c r="Y146" s="54"/>
      <c r="Z146" s="55">
        <f>+IF(Y146='[11]Tabla Valoración controles'!$D$9,'[11]Tabla Valoración controles'!$F$9,IF(U146=[11]FORMULAS!$A$10,0,'[11]Tabla Valoración controles'!$F$10))</f>
        <v>0</v>
      </c>
      <c r="AA146" s="54"/>
      <c r="AB146" s="55">
        <f>+IF(AA146='[11]Tabla Valoración controles'!$D$9,'[11]Tabla Valoración controles'!$F$9,IF(W146=[11]FORMULAS!$A$10,0,'[11]Tabla Valoración controles'!$F$10))</f>
        <v>0</v>
      </c>
      <c r="AC146" s="54"/>
      <c r="AD146" s="55">
        <f>+IF(AC146='[11]Tabla Valoración controles'!$D$13,'[11]Tabla Valoración controles'!$F$13,'[11]Tabla Valoración controles'!$F$14)</f>
        <v>0</v>
      </c>
      <c r="AE146" s="100">
        <f t="shared" si="68"/>
        <v>0</v>
      </c>
      <c r="AF146" s="100">
        <f t="shared" ref="AF146:AF147" si="77">+AF145*AE146</f>
        <v>0</v>
      </c>
      <c r="AG146" s="100">
        <f t="shared" si="76"/>
        <v>0</v>
      </c>
      <c r="AH146" s="54"/>
      <c r="AI146" s="50">
        <f>+IF(AH146=[11]CONTROLES!$C$50,[11]CONTROLES!$D$50,[11]CONTROLES!$D$51)</f>
        <v>0</v>
      </c>
      <c r="AJ146" s="50"/>
      <c r="AK146" s="50">
        <f>+IF(AJ146=[11]CONTROLES!$C$52,[11]CONTROLES!$D$52,[11]CONTROLES!$D$53)</f>
        <v>0</v>
      </c>
      <c r="AL146" s="50"/>
      <c r="AM146" s="50">
        <f>+IF(AL146=[11]CONTROLES!$C$54,[11]CONTROLES!$D$54,[11]CONTROLES!$D$55)</f>
        <v>0</v>
      </c>
      <c r="AN146" s="50"/>
      <c r="AO146" s="50">
        <f>+IF(AN146=[11]CONTROLES!$C$56,[11]CONTROLES!$D$56,IF(AN146=[11]CONTROLES!$C$57,[11]CONTROLES!$D$57,[11]CONTROLES!$D$58))</f>
        <v>0</v>
      </c>
      <c r="AP146" s="50"/>
      <c r="AQ146" s="50">
        <f>+IF(AP146=[11]CONTROLES!$C$59,[11]CONTROLES!$D$59,[11]CONTROLES!$D$60)</f>
        <v>0</v>
      </c>
      <c r="AR146" s="50"/>
      <c r="AS146" s="50">
        <f>+IF(AR146=[11]CONTROLES!$C$61,[11]CONTROLES!$D$61,[11]CONTROLES!$D$62)</f>
        <v>0</v>
      </c>
      <c r="AT146" s="50"/>
      <c r="AU146" s="50">
        <f>+IF(AT146=[11]CONTROLES!$C$63,[11]CONTROLES!$D$63,IF(AT146=[11]CONTROLES!$C$64,[11]CONTROLES!$D$64,[11]CONTROLES!$D$65))</f>
        <v>0</v>
      </c>
      <c r="AV146" s="50">
        <f t="shared" si="73"/>
        <v>0</v>
      </c>
      <c r="AW146" s="50" t="str">
        <f t="shared" si="74"/>
        <v>Débil</v>
      </c>
      <c r="AX146" s="200" t="e">
        <f t="shared" si="75"/>
        <v>#VALUE!</v>
      </c>
      <c r="AY146" s="303"/>
      <c r="AZ146" s="303"/>
      <c r="BA146" s="303"/>
      <c r="BB146" s="301"/>
      <c r="BC146" s="314"/>
      <c r="BD146" s="307"/>
      <c r="BE146" s="216"/>
      <c r="BF146" s="216"/>
      <c r="BG146" s="216"/>
      <c r="BH146" s="232"/>
      <c r="BI146" s="233"/>
      <c r="BJ146" s="216"/>
      <c r="BK146" s="216"/>
      <c r="BL146" s="216"/>
      <c r="BM146" s="343"/>
      <c r="BN146" s="343"/>
      <c r="BO146" s="135"/>
      <c r="BP146" s="135"/>
      <c r="BQ146" s="135"/>
      <c r="BR146" s="135"/>
      <c r="BS146" s="135"/>
      <c r="BT146" s="135"/>
      <c r="BU146" s="135"/>
      <c r="BV146" s="135"/>
      <c r="BW146" s="129"/>
      <c r="BX146" s="135"/>
      <c r="BY146" s="135"/>
      <c r="BZ146" s="135"/>
      <c r="CA146" s="135"/>
      <c r="CB146" s="135"/>
      <c r="CC146" s="135"/>
      <c r="CD146" s="135"/>
      <c r="CE146" s="135"/>
      <c r="CF146" s="129"/>
      <c r="CG146" s="135"/>
      <c r="CH146" s="135"/>
      <c r="CI146" s="135"/>
      <c r="CJ146" s="135"/>
      <c r="CK146" s="135"/>
      <c r="CL146" s="135"/>
      <c r="CM146" s="135"/>
      <c r="CN146" s="135"/>
      <c r="CO146" s="129"/>
      <c r="CP146" s="135"/>
      <c r="CQ146" s="135"/>
      <c r="CR146" s="135"/>
      <c r="CS146" s="135"/>
      <c r="CT146" s="135"/>
      <c r="CU146" s="135"/>
      <c r="CV146" s="135"/>
      <c r="CW146" s="135"/>
      <c r="CX146" s="129"/>
      <c r="CY146" s="135"/>
      <c r="CZ146" s="135"/>
      <c r="DA146" s="135"/>
      <c r="DB146" s="135"/>
      <c r="DC146" s="135"/>
      <c r="DD146" s="135"/>
      <c r="DE146" s="135"/>
      <c r="DF146" s="135"/>
      <c r="DG146" s="129"/>
      <c r="DH146" s="135"/>
      <c r="DI146" s="135"/>
      <c r="DJ146" s="135"/>
      <c r="DK146" s="135"/>
      <c r="DL146" s="135"/>
      <c r="DM146" s="135"/>
      <c r="DN146" s="135"/>
      <c r="DO146" s="135"/>
      <c r="DP146" s="129"/>
      <c r="DQ146" s="135"/>
      <c r="DR146" s="135"/>
      <c r="DS146" s="135"/>
      <c r="DT146" s="135"/>
      <c r="DU146" s="135"/>
      <c r="DV146" s="135"/>
      <c r="DW146" s="135"/>
      <c r="DX146" s="135"/>
      <c r="DY146" s="129"/>
      <c r="DZ146" s="135"/>
      <c r="EA146" s="135"/>
      <c r="EB146" s="135"/>
      <c r="EC146" s="135"/>
      <c r="ED146" s="135"/>
      <c r="EE146" s="135"/>
      <c r="EF146" s="135"/>
      <c r="EG146" s="135"/>
      <c r="EH146" s="129"/>
      <c r="EI146" s="135"/>
      <c r="EJ146" s="135"/>
      <c r="EK146" s="135"/>
      <c r="EL146" s="135"/>
      <c r="EM146" s="135"/>
      <c r="EN146" s="135"/>
      <c r="EO146" s="135"/>
      <c r="EP146" s="135"/>
      <c r="EQ146" s="129"/>
      <c r="ER146" s="135"/>
      <c r="ES146" s="135"/>
      <c r="ET146" s="135"/>
      <c r="EU146" s="135"/>
      <c r="EV146" s="135"/>
      <c r="EW146" s="135"/>
      <c r="EX146" s="135"/>
      <c r="EY146" s="135"/>
      <c r="EZ146" s="129"/>
      <c r="FA146" s="135"/>
      <c r="FB146" s="135"/>
      <c r="FC146" s="135"/>
      <c r="FD146" s="135"/>
      <c r="FE146" s="135"/>
      <c r="FF146" s="135"/>
      <c r="FG146" s="135"/>
      <c r="FH146" s="135"/>
      <c r="FI146" s="129"/>
      <c r="FJ146" s="135"/>
      <c r="FK146" s="135"/>
      <c r="FL146" s="135"/>
      <c r="FM146" s="135"/>
      <c r="FN146" s="135"/>
      <c r="FO146" s="135"/>
      <c r="FP146" s="135"/>
      <c r="FQ146" s="135"/>
      <c r="FR146" s="135"/>
      <c r="FS146" s="129"/>
      <c r="FT146" s="132"/>
      <c r="FU146" s="132"/>
      <c r="FV146" s="132"/>
      <c r="FW146" s="133"/>
      <c r="FX146" s="132"/>
      <c r="FY146" s="135"/>
      <c r="FZ146" s="135"/>
      <c r="GA146" s="132"/>
      <c r="GB146" s="132"/>
      <c r="GC146" s="132"/>
      <c r="GD146" s="132"/>
      <c r="GE146" s="132"/>
      <c r="GF146" s="129"/>
      <c r="GG146" s="132"/>
      <c r="GH146" s="132"/>
      <c r="GI146" s="132"/>
      <c r="GJ146" s="133"/>
      <c r="GK146" s="132"/>
      <c r="GL146" s="135"/>
      <c r="GM146" s="135"/>
      <c r="GN146" s="132"/>
      <c r="GO146" s="132"/>
      <c r="GP146" s="132"/>
      <c r="GQ146" s="132"/>
      <c r="GR146" s="132"/>
      <c r="GS146" s="129"/>
      <c r="GT146" s="132"/>
      <c r="GU146" s="132"/>
      <c r="GV146" s="132"/>
      <c r="GW146" s="133"/>
      <c r="GX146" s="132"/>
      <c r="GY146" s="135"/>
      <c r="GZ146" s="135"/>
      <c r="HA146" s="132"/>
      <c r="HB146" s="132"/>
      <c r="HC146" s="132"/>
      <c r="HD146" s="132"/>
    </row>
    <row r="147" spans="1:212" ht="17.25" customHeight="1" x14ac:dyDescent="0.2">
      <c r="A147" s="336"/>
      <c r="B147" s="403"/>
      <c r="C147" s="322"/>
      <c r="D147" s="322"/>
      <c r="E147" s="322"/>
      <c r="F147" s="322"/>
      <c r="G147" s="199"/>
      <c r="H147" s="322"/>
      <c r="I147" s="322"/>
      <c r="J147" s="322"/>
      <c r="K147" s="324"/>
      <c r="L147" s="322"/>
      <c r="M147" s="328"/>
      <c r="N147" s="329"/>
      <c r="O147" s="329"/>
      <c r="P147" s="392"/>
      <c r="Q147" s="393"/>
      <c r="R147" s="219"/>
      <c r="S147" s="220"/>
      <c r="T147" s="202" t="str">
        <f t="shared" si="70"/>
        <v>Tipo Control</v>
      </c>
      <c r="U147" s="54" t="s">
        <v>158</v>
      </c>
      <c r="V147" s="55">
        <f>+IF(U147='[11]Tabla Valoración controles'!$D$4,'[11]Tabla Valoración controles'!$F$4,IF('[11]208-PLA-Ft-78 Mapa Gestión'!U147='[11]Tabla Valoración controles'!$D$5,'[11]Tabla Valoración controles'!$F$5,IF(U147=[11]FORMULAS!$A$10,0,'[11]Tabla Valoración controles'!$F$6)))</f>
        <v>0</v>
      </c>
      <c r="W147" s="54"/>
      <c r="X147" s="56">
        <f>+IF(W147='[11]Tabla Valoración controles'!$D$7,'[11]Tabla Valoración controles'!$F$7,IF(U147=[11]FORMULAS!$A$10,0,'[11]Tabla Valoración controles'!$F$8))</f>
        <v>0</v>
      </c>
      <c r="Y147" s="54"/>
      <c r="Z147" s="55">
        <f>+IF(Y147='[11]Tabla Valoración controles'!$D$9,'[11]Tabla Valoración controles'!$F$9,IF(U147=[11]FORMULAS!$A$10,0,'[11]Tabla Valoración controles'!$F$10))</f>
        <v>0</v>
      </c>
      <c r="AA147" s="54"/>
      <c r="AB147" s="55">
        <f>+IF(AA147='[11]Tabla Valoración controles'!$D$9,'[11]Tabla Valoración controles'!$F$9,IF(W147=[11]FORMULAS!$A$10,0,'[11]Tabla Valoración controles'!$F$10))</f>
        <v>0</v>
      </c>
      <c r="AC147" s="54"/>
      <c r="AD147" s="55">
        <f>+IF(AC147='[11]Tabla Valoración controles'!$D$13,'[11]Tabla Valoración controles'!$F$13,'[11]Tabla Valoración controles'!$F$14)</f>
        <v>0</v>
      </c>
      <c r="AE147" s="100">
        <f t="shared" si="68"/>
        <v>0</v>
      </c>
      <c r="AF147" s="100">
        <f t="shared" si="77"/>
        <v>0</v>
      </c>
      <c r="AG147" s="100">
        <f>+AG146-AF147</f>
        <v>0</v>
      </c>
      <c r="AH147" s="54"/>
      <c r="AI147" s="50">
        <f>+IF(AH147=[11]CONTROLES!$C$50,[11]CONTROLES!$D$50,[11]CONTROLES!$D$51)</f>
        <v>0</v>
      </c>
      <c r="AJ147" s="50"/>
      <c r="AK147" s="50">
        <f>+IF(AJ147=[11]CONTROLES!$C$52,[11]CONTROLES!$D$52,[11]CONTROLES!$D$53)</f>
        <v>0</v>
      </c>
      <c r="AL147" s="50"/>
      <c r="AM147" s="50">
        <f>+IF(AL147=[11]CONTROLES!$C$54,[11]CONTROLES!$D$54,[11]CONTROLES!$D$55)</f>
        <v>0</v>
      </c>
      <c r="AN147" s="50"/>
      <c r="AO147" s="50">
        <f>+IF(AN147=[11]CONTROLES!$C$56,[11]CONTROLES!$D$56,IF(AN147=[11]CONTROLES!$C$57,[11]CONTROLES!$D$57,[11]CONTROLES!$D$58))</f>
        <v>0</v>
      </c>
      <c r="AP147" s="50"/>
      <c r="AQ147" s="50">
        <f>+IF(AP147=[11]CONTROLES!$C$59,[11]CONTROLES!$D$59,[11]CONTROLES!$D$60)</f>
        <v>0</v>
      </c>
      <c r="AR147" s="50"/>
      <c r="AS147" s="50">
        <f>+IF(AR147=[11]CONTROLES!$C$61,[11]CONTROLES!$D$61,[11]CONTROLES!$D$62)</f>
        <v>0</v>
      </c>
      <c r="AT147" s="50"/>
      <c r="AU147" s="50">
        <f>+IF(AT147=[11]CONTROLES!$C$63,[11]CONTROLES!$D$63,IF(AT147=[11]CONTROLES!$C$64,[11]CONTROLES!$D$64,[11]CONTROLES!$D$65))</f>
        <v>0</v>
      </c>
      <c r="AV147" s="50">
        <f t="shared" si="73"/>
        <v>0</v>
      </c>
      <c r="AW147" s="50" t="str">
        <f t="shared" si="74"/>
        <v>Débil</v>
      </c>
      <c r="AX147" s="200" t="e">
        <f t="shared" si="75"/>
        <v>#VALUE!</v>
      </c>
      <c r="AY147" s="303"/>
      <c r="AZ147" s="303"/>
      <c r="BA147" s="303"/>
      <c r="BB147" s="301"/>
      <c r="BC147" s="314"/>
      <c r="BD147" s="307"/>
      <c r="BE147" s="216"/>
      <c r="BF147" s="216"/>
      <c r="BG147" s="216"/>
      <c r="BH147" s="232"/>
      <c r="BI147" s="233"/>
      <c r="BJ147" s="216"/>
      <c r="BK147" s="216"/>
      <c r="BL147" s="216"/>
      <c r="BM147" s="343"/>
      <c r="BN147" s="343"/>
      <c r="BO147" s="135"/>
      <c r="BP147" s="135"/>
      <c r="BQ147" s="135"/>
      <c r="BR147" s="135"/>
      <c r="BS147" s="135"/>
      <c r="BT147" s="135"/>
      <c r="BU147" s="135"/>
      <c r="BV147" s="135"/>
      <c r="BW147" s="129"/>
      <c r="BX147" s="135"/>
      <c r="BY147" s="135"/>
      <c r="BZ147" s="135"/>
      <c r="CA147" s="135"/>
      <c r="CB147" s="135"/>
      <c r="CC147" s="135"/>
      <c r="CD147" s="135"/>
      <c r="CE147" s="135"/>
      <c r="CF147" s="129"/>
      <c r="CG147" s="135"/>
      <c r="CH147" s="135"/>
      <c r="CI147" s="135"/>
      <c r="CJ147" s="135"/>
      <c r="CK147" s="135"/>
      <c r="CL147" s="135"/>
      <c r="CM147" s="135"/>
      <c r="CN147" s="135"/>
      <c r="CO147" s="129"/>
      <c r="CP147" s="135"/>
      <c r="CQ147" s="135"/>
      <c r="CR147" s="135"/>
      <c r="CS147" s="135"/>
      <c r="CT147" s="135"/>
      <c r="CU147" s="135"/>
      <c r="CV147" s="135"/>
      <c r="CW147" s="135"/>
      <c r="CX147" s="129"/>
      <c r="CY147" s="135"/>
      <c r="CZ147" s="135"/>
      <c r="DA147" s="135"/>
      <c r="DB147" s="135"/>
      <c r="DC147" s="135"/>
      <c r="DD147" s="135"/>
      <c r="DE147" s="135"/>
      <c r="DF147" s="135"/>
      <c r="DG147" s="129"/>
      <c r="DH147" s="135"/>
      <c r="DI147" s="135"/>
      <c r="DJ147" s="135"/>
      <c r="DK147" s="135"/>
      <c r="DL147" s="135"/>
      <c r="DM147" s="135"/>
      <c r="DN147" s="135"/>
      <c r="DO147" s="135"/>
      <c r="DP147" s="129"/>
      <c r="DQ147" s="135"/>
      <c r="DR147" s="135"/>
      <c r="DS147" s="135"/>
      <c r="DT147" s="135"/>
      <c r="DU147" s="135"/>
      <c r="DV147" s="135"/>
      <c r="DW147" s="135"/>
      <c r="DX147" s="135"/>
      <c r="DY147" s="129"/>
      <c r="DZ147" s="135"/>
      <c r="EA147" s="135"/>
      <c r="EB147" s="135"/>
      <c r="EC147" s="135"/>
      <c r="ED147" s="135"/>
      <c r="EE147" s="135"/>
      <c r="EF147" s="135"/>
      <c r="EG147" s="135"/>
      <c r="EH147" s="129"/>
      <c r="EI147" s="135"/>
      <c r="EJ147" s="135"/>
      <c r="EK147" s="135"/>
      <c r="EL147" s="135"/>
      <c r="EM147" s="135"/>
      <c r="EN147" s="135"/>
      <c r="EO147" s="135"/>
      <c r="EP147" s="135"/>
      <c r="EQ147" s="129"/>
      <c r="ER147" s="135"/>
      <c r="ES147" s="135"/>
      <c r="ET147" s="135"/>
      <c r="EU147" s="135"/>
      <c r="EV147" s="135"/>
      <c r="EW147" s="135"/>
      <c r="EX147" s="135"/>
      <c r="EY147" s="135"/>
      <c r="EZ147" s="129"/>
      <c r="FA147" s="135"/>
      <c r="FB147" s="135"/>
      <c r="FC147" s="135"/>
      <c r="FD147" s="135"/>
      <c r="FE147" s="135"/>
      <c r="FF147" s="135"/>
      <c r="FG147" s="135"/>
      <c r="FH147" s="135"/>
      <c r="FI147" s="129"/>
      <c r="FJ147" s="135"/>
      <c r="FK147" s="135"/>
      <c r="FL147" s="135"/>
      <c r="FM147" s="135"/>
      <c r="FN147" s="135"/>
      <c r="FO147" s="135"/>
      <c r="FP147" s="135"/>
      <c r="FQ147" s="135"/>
      <c r="FR147" s="135"/>
      <c r="FS147" s="129"/>
      <c r="FT147" s="132"/>
      <c r="FU147" s="132"/>
      <c r="FV147" s="132"/>
      <c r="FW147" s="133"/>
      <c r="FX147" s="132"/>
      <c r="FY147" s="135"/>
      <c r="FZ147" s="135"/>
      <c r="GA147" s="132"/>
      <c r="GB147" s="132"/>
      <c r="GC147" s="132"/>
      <c r="GD147" s="132"/>
      <c r="GE147" s="132"/>
      <c r="GF147" s="129"/>
      <c r="GG147" s="132"/>
      <c r="GH147" s="132"/>
      <c r="GI147" s="132"/>
      <c r="GJ147" s="133"/>
      <c r="GK147" s="132"/>
      <c r="GL147" s="135"/>
      <c r="GM147" s="135"/>
      <c r="GN147" s="132"/>
      <c r="GO147" s="132"/>
      <c r="GP147" s="132"/>
      <c r="GQ147" s="132"/>
      <c r="GR147" s="132"/>
      <c r="GS147" s="129"/>
      <c r="GT147" s="132"/>
      <c r="GU147" s="132"/>
      <c r="GV147" s="132"/>
      <c r="GW147" s="133"/>
      <c r="GX147" s="132"/>
      <c r="GY147" s="135"/>
      <c r="GZ147" s="135"/>
      <c r="HA147" s="132"/>
      <c r="HB147" s="132"/>
      <c r="HC147" s="132"/>
      <c r="HD147" s="132"/>
    </row>
    <row r="148" spans="1:212" ht="76.5" customHeight="1" x14ac:dyDescent="0.2">
      <c r="A148" s="336">
        <v>24</v>
      </c>
      <c r="B148" s="396" t="s">
        <v>184</v>
      </c>
      <c r="C148" s="400" t="str">
        <f>VLOOKUP(B148,[11]FORMULAS!A$30:B$52,2,0)</f>
        <v>Generar e implementar soluciones tecnológicas que permitan proveer de forma oportuna, eficiente y transparente, las herramientas de tecnología de la información necesarias para el cumplimiento de los fines de la Cajade la Vivienda Popular , asi como formular lineamientos de estándares y buenas practicas para el manejo de las herramientas tecnologicas y los sistemas de información de la Entidad.</v>
      </c>
      <c r="D148" s="400" t="str">
        <f>VLOOKUP(B148,[11]FORMULAS!A$30:C$52,3,0)</f>
        <v>Jefe Oficina de Tecnologías de la Información y las Comunicaciones</v>
      </c>
      <c r="E148" s="396" t="s">
        <v>260</v>
      </c>
      <c r="F148" s="396" t="s">
        <v>614</v>
      </c>
      <c r="G148" s="396" t="s">
        <v>615</v>
      </c>
      <c r="H148" s="397" t="s">
        <v>616</v>
      </c>
      <c r="I148" s="396" t="s">
        <v>264</v>
      </c>
      <c r="J148" s="398">
        <v>12</v>
      </c>
      <c r="K148" s="324" t="str">
        <f>VLOOKUP(L148,'Tabla probabilidad'!$D$3:$E$8,2,0)</f>
        <v>Baja</v>
      </c>
      <c r="L148" s="399">
        <v>0.4</v>
      </c>
      <c r="M148" s="328" t="s">
        <v>88</v>
      </c>
      <c r="N148" s="329" t="str">
        <f>VLOOKUP(M148,'Tabla Impacto'!$D$3:$F$8,3,0)</f>
        <v>Leve</v>
      </c>
      <c r="O148" s="329">
        <f>VLOOKUP(M148,'Tabla Impacto'!$D$3:$F$8,2,0)</f>
        <v>0.2</v>
      </c>
      <c r="P148" s="392" t="str">
        <f>CONCATENATE(N148,K148)</f>
        <v>LeveBaja</v>
      </c>
      <c r="Q148" s="393" t="str">
        <f>VLOOKUP(P148,[11]FORMULAS!$K$17:$L$42,2,0)</f>
        <v>Bajo</v>
      </c>
      <c r="R148" s="183">
        <v>1</v>
      </c>
      <c r="S148" s="194" t="s">
        <v>617</v>
      </c>
      <c r="T148" s="202" t="str">
        <f t="shared" si="70"/>
        <v>Preventivo</v>
      </c>
      <c r="U148" s="191" t="s">
        <v>13</v>
      </c>
      <c r="V148" s="192">
        <f>+IF(U148='[11]Tabla Valoración controles'!$D$4,'[11]Tabla Valoración controles'!$F$4,IF('[11]208-PLA-Ft-78 Mapa Gestión'!U148='[11]Tabla Valoración controles'!$D$5,'[11]Tabla Valoración controles'!$F$5,IF(U148=[11]FORMULAS!$A$10,0,'[11]Tabla Valoración controles'!$F$6)))</f>
        <v>0.25</v>
      </c>
      <c r="W148" s="191" t="s">
        <v>8</v>
      </c>
      <c r="X148" s="193">
        <f>+IF(W148='[11]Tabla Valoración controles'!$D$7,'[11]Tabla Valoración controles'!$F$7,IF(U148=[11]FORMULAS!$A$10,0,'[11]Tabla Valoración controles'!$F$8))</f>
        <v>0.15</v>
      </c>
      <c r="Y148" s="191" t="s">
        <v>18</v>
      </c>
      <c r="Z148" s="192">
        <f>+IF(Y148='[11]Tabla Valoración controles'!$D$9,'[11]Tabla Valoración controles'!$F$9,'[11]Tabla Valoración controles'!$F$10)</f>
        <v>0</v>
      </c>
      <c r="AA148" s="191" t="s">
        <v>21</v>
      </c>
      <c r="AB148" s="192">
        <f>+IF(AA148='[11]Tabla Valoración controles'!$D$11,'[11]Tabla Valoración controles'!$F$11,'[11]Tabla Valoración controles'!$F$12)</f>
        <v>0</v>
      </c>
      <c r="AC148" s="191" t="s">
        <v>100</v>
      </c>
      <c r="AD148" s="192">
        <f>+IF(AC148='[11]Tabla Valoración controles'!$D$13,'[11]Tabla Valoración controles'!$F$13,'[11]Tabla Valoración controles'!$F$14)</f>
        <v>0</v>
      </c>
      <c r="AE148" s="155">
        <f t="shared" ref="AE148:AE211" si="78">+V148+X148+Z148</f>
        <v>0.4</v>
      </c>
      <c r="AF148" s="155" t="e">
        <f>+IF(T148=[11]FORMULAS!$A$8,'[11]208-PLA-Ft-78 Mapa Gestión'!AE148*'[11]208-PLA-Ft-78 Mapa Gestión'!L148:L153,'[11]208-PLA-Ft-78 Mapa Gestión'!AE148*'[11]208-PLA-Ft-78 Mapa Gestión'!O148:O153)</f>
        <v>#N/A</v>
      </c>
      <c r="AG148" s="155">
        <f>+IF(T148=[11]FORMULAS!$A$8,'[11]208-PLA-Ft-78 Mapa Gestión'!L148:L153-'[11]208-PLA-Ft-78 Mapa Gestión'!AF148,0)</f>
        <v>0</v>
      </c>
      <c r="AH148" s="191" t="s">
        <v>351</v>
      </c>
      <c r="AI148" s="194">
        <f>+IF(AH148=[11]CONTROLES!$C$50,[11]CONTROLES!$D$50,[11]CONTROLES!$D$51)</f>
        <v>15</v>
      </c>
      <c r="AJ148" s="201" t="s">
        <v>357</v>
      </c>
      <c r="AK148" s="201">
        <f>+IF(AJ148=[11]CONTROLES!$C$52,[11]CONTROLES!$D$52,[11]CONTROLES!$D$53)</f>
        <v>15</v>
      </c>
      <c r="AL148" s="201" t="s">
        <v>360</v>
      </c>
      <c r="AM148" s="201">
        <f>+IF(AL148=[11]CONTROLES!$C$54,[11]CONTROLES!$D$54,[11]CONTROLES!$D$55)</f>
        <v>15</v>
      </c>
      <c r="AN148" s="201" t="s">
        <v>363</v>
      </c>
      <c r="AO148" s="201">
        <f>+IF(AN148=[11]CONTROLES!$C$56,[11]CONTROLES!$D$56,IF(AN148=[11]CONTROLES!$C$57,[11]CONTROLES!$D$57,[11]CONTROLES!$D$58))</f>
        <v>15</v>
      </c>
      <c r="AP148" s="201" t="s">
        <v>367</v>
      </c>
      <c r="AQ148" s="201">
        <f>+IF(AP148=[11]CONTROLES!$C$59,[11]CONTROLES!$D$59,[11]CONTROLES!$D$60)</f>
        <v>15</v>
      </c>
      <c r="AR148" s="201" t="s">
        <v>370</v>
      </c>
      <c r="AS148" s="201">
        <f>+IF(AR148=[11]CONTROLES!$C$61,[11]CONTROLES!$D$61,[11]CONTROLES!$D$62)</f>
        <v>15</v>
      </c>
      <c r="AT148" s="201" t="s">
        <v>373</v>
      </c>
      <c r="AU148" s="50">
        <f>+IF(AT148=[11]CONTROLES!$C$63,[11]CONTROLES!$D$63,IF(AT148=[11]CONTROLES!$C$64,[11]CONTROLES!$D$64,[11]CONTROLES!$D$65))</f>
        <v>10</v>
      </c>
      <c r="AV148" s="50">
        <f>+AI148+AK148+AM148+AO148+AQ148+AS148+AU148</f>
        <v>100</v>
      </c>
      <c r="AW148" s="194" t="str">
        <f>IF(ISERROR(AV148)=TRUE,"",IF(AND(AV148&lt;=85),"Débil",IF(AND(AV148&gt;=85.01,AV148&lt;=95),"Moderado",IF(AND(AV148&gt;=95.1,AV148&lt;=100),"Fuerte",""))))</f>
        <v>Fuerte</v>
      </c>
      <c r="AX148" s="302">
        <f>+AG153</f>
        <v>0</v>
      </c>
      <c r="AY148" s="302" t="s">
        <v>47</v>
      </c>
      <c r="AZ148" s="302" t="s">
        <v>153</v>
      </c>
      <c r="BA148" s="302" t="e">
        <f>+IF(T148=[9]FORMULAS!B147,'[9]208-PLA-Ft-78 Mapa Gestión'!AG153,'[9]208-PLA-Ft-78 Mapa Gestión'!O148:O153)</f>
        <v>#N/A</v>
      </c>
      <c r="BB148" s="301" t="str">
        <f>CONCATENATE(AZ148,AY148)</f>
        <v>LeveBaja</v>
      </c>
      <c r="BC148" s="314" t="str">
        <f>VLOOKUP(BB148,[9]FORMULAS!$K$17:$L$42,2,0)</f>
        <v>Bajo</v>
      </c>
      <c r="BD148" s="307" t="s">
        <v>164</v>
      </c>
      <c r="BE148" s="135" t="s">
        <v>618</v>
      </c>
      <c r="BF148" s="135" t="s">
        <v>619</v>
      </c>
      <c r="BG148" s="217" t="s">
        <v>327</v>
      </c>
      <c r="BH148" s="225">
        <v>45292</v>
      </c>
      <c r="BI148" s="225">
        <v>45656</v>
      </c>
      <c r="BJ148" s="135" t="s">
        <v>620</v>
      </c>
      <c r="BK148" s="135" t="s">
        <v>621</v>
      </c>
      <c r="BL148" s="135" t="s">
        <v>236</v>
      </c>
      <c r="BM148" s="307"/>
      <c r="BN148" s="139"/>
      <c r="BO148" s="129"/>
      <c r="BP148" s="129"/>
      <c r="BQ148" s="129"/>
      <c r="BR148" s="129"/>
      <c r="BS148" s="129"/>
      <c r="BT148" s="129"/>
      <c r="BU148" s="129"/>
      <c r="BV148" s="129"/>
      <c r="BW148" s="139"/>
      <c r="BX148" s="129"/>
      <c r="BY148" s="129"/>
      <c r="BZ148" s="129"/>
      <c r="CA148" s="129"/>
      <c r="CB148" s="129"/>
      <c r="CC148" s="129"/>
      <c r="CD148" s="129"/>
      <c r="CE148" s="129"/>
      <c r="CF148" s="139"/>
      <c r="CG148" s="129"/>
      <c r="CH148" s="129"/>
      <c r="CI148" s="129"/>
      <c r="CJ148" s="129"/>
      <c r="CK148" s="129"/>
      <c r="CL148" s="129"/>
      <c r="CM148" s="129"/>
      <c r="CN148" s="129"/>
      <c r="CO148" s="139"/>
      <c r="CP148" s="129"/>
      <c r="CQ148" s="129"/>
      <c r="CR148" s="129"/>
      <c r="CS148" s="129"/>
      <c r="CT148" s="129"/>
      <c r="CU148" s="129"/>
      <c r="CV148" s="129"/>
      <c r="CW148" s="129"/>
      <c r="CX148" s="139"/>
      <c r="CY148" s="129"/>
      <c r="CZ148" s="129"/>
      <c r="DA148" s="129"/>
      <c r="DB148" s="129"/>
      <c r="DC148" s="129"/>
      <c r="DD148" s="129"/>
      <c r="DE148" s="129"/>
      <c r="DF148" s="129"/>
      <c r="DG148" s="139"/>
      <c r="DH148" s="129"/>
      <c r="DI148" s="129"/>
      <c r="DJ148" s="129"/>
      <c r="DK148" s="129"/>
      <c r="DL148" s="129"/>
      <c r="DM148" s="129"/>
      <c r="DN148" s="129"/>
      <c r="DO148" s="129"/>
      <c r="DP148" s="139"/>
      <c r="DQ148" s="129"/>
      <c r="DR148" s="129"/>
      <c r="DS148" s="129"/>
      <c r="DT148" s="129"/>
      <c r="DU148" s="129"/>
      <c r="DV148" s="129"/>
      <c r="DW148" s="129"/>
      <c r="DX148" s="129"/>
      <c r="DY148" s="139"/>
      <c r="DZ148" s="129"/>
      <c r="EA148" s="129"/>
      <c r="EB148" s="129"/>
      <c r="EC148" s="129"/>
      <c r="ED148" s="129"/>
      <c r="EE148" s="129"/>
      <c r="EF148" s="129"/>
      <c r="EG148" s="129"/>
      <c r="EH148" s="139"/>
      <c r="EI148" s="129"/>
      <c r="EJ148" s="129"/>
      <c r="EK148" s="129"/>
      <c r="EL148" s="129"/>
      <c r="EM148" s="129"/>
      <c r="EN148" s="129"/>
      <c r="EO148" s="129"/>
      <c r="EP148" s="129"/>
      <c r="EQ148" s="139"/>
      <c r="ER148" s="129"/>
      <c r="ES148" s="129"/>
      <c r="ET148" s="129"/>
      <c r="EU148" s="129"/>
      <c r="EV148" s="129"/>
      <c r="EW148" s="129"/>
      <c r="EX148" s="129"/>
      <c r="EY148" s="129"/>
      <c r="EZ148" s="139"/>
      <c r="FA148" s="129"/>
      <c r="FB148" s="129"/>
      <c r="FC148" s="129"/>
      <c r="FD148" s="129"/>
      <c r="FE148" s="129"/>
      <c r="FF148" s="129"/>
      <c r="FG148" s="129"/>
      <c r="FH148" s="129"/>
      <c r="FI148" s="139"/>
      <c r="FJ148" s="129"/>
      <c r="FK148" s="129"/>
      <c r="FL148" s="129"/>
      <c r="FM148" s="129"/>
      <c r="FN148" s="129"/>
      <c r="FO148" s="129"/>
      <c r="FP148" s="129"/>
      <c r="FQ148" s="129"/>
      <c r="FR148" s="129"/>
      <c r="FS148" s="139"/>
      <c r="FT148" s="132"/>
      <c r="FU148" s="132"/>
      <c r="FV148" s="132"/>
      <c r="FW148" s="133"/>
      <c r="FX148" s="132"/>
      <c r="FY148" s="129"/>
      <c r="FZ148" s="129"/>
      <c r="GA148" s="132"/>
      <c r="GB148" s="132"/>
      <c r="GC148" s="132"/>
      <c r="GD148" s="132"/>
      <c r="GE148" s="132"/>
      <c r="GF148" s="139"/>
      <c r="GG148" s="132"/>
      <c r="GH148" s="132"/>
      <c r="GI148" s="132"/>
      <c r="GJ148" s="133"/>
      <c r="GK148" s="132"/>
      <c r="GL148" s="129"/>
      <c r="GM148" s="129"/>
      <c r="GN148" s="132"/>
      <c r="GO148" s="132"/>
      <c r="GP148" s="132"/>
      <c r="GQ148" s="132"/>
      <c r="GR148" s="132"/>
      <c r="GS148" s="139"/>
      <c r="GT148" s="132"/>
      <c r="GU148" s="132"/>
      <c r="GV148" s="132"/>
      <c r="GW148" s="133"/>
      <c r="GX148" s="132"/>
      <c r="GY148" s="129"/>
      <c r="GZ148" s="129"/>
      <c r="HA148" s="132"/>
      <c r="HB148" s="132"/>
      <c r="HC148" s="132"/>
      <c r="HD148" s="132"/>
    </row>
    <row r="149" spans="1:212" ht="17.25" customHeight="1" x14ac:dyDescent="0.2">
      <c r="A149" s="336"/>
      <c r="B149" s="396"/>
      <c r="C149" s="400"/>
      <c r="D149" s="400"/>
      <c r="E149" s="396"/>
      <c r="F149" s="396"/>
      <c r="G149" s="396"/>
      <c r="H149" s="397"/>
      <c r="I149" s="396"/>
      <c r="J149" s="398"/>
      <c r="K149" s="324"/>
      <c r="L149" s="399"/>
      <c r="M149" s="328"/>
      <c r="N149" s="329"/>
      <c r="O149" s="329"/>
      <c r="P149" s="392"/>
      <c r="Q149" s="393"/>
      <c r="R149" s="53"/>
      <c r="S149" s="50"/>
      <c r="T149" s="202" t="str">
        <f t="shared" si="70"/>
        <v>Tipo Control</v>
      </c>
      <c r="U149" s="54" t="s">
        <v>158</v>
      </c>
      <c r="V149" s="55">
        <f>+IF(U149='[11]Tabla Valoración controles'!$D$4,'[11]Tabla Valoración controles'!$F$4,IF('[11]208-PLA-Ft-78 Mapa Gestión'!U149='[11]Tabla Valoración controles'!$D$5,'[11]Tabla Valoración controles'!$F$5,IF(U149=[11]FORMULAS!$A$10,0,'[11]Tabla Valoración controles'!$F$6)))</f>
        <v>0</v>
      </c>
      <c r="W149" s="54"/>
      <c r="X149" s="56">
        <f>+IF(W149='[11]Tabla Valoración controles'!$D$7,'[11]Tabla Valoración controles'!$F$7,IF(U149=[11]FORMULAS!$A$10,0,'[11]Tabla Valoración controles'!$F$8))</f>
        <v>0</v>
      </c>
      <c r="Y149" s="54"/>
      <c r="Z149" s="55">
        <f>+IF(Y149='[11]Tabla Valoración controles'!$D$9,'[11]Tabla Valoración controles'!$F$9,'[11]Tabla Valoración controles'!$F$10)</f>
        <v>0</v>
      </c>
      <c r="AA149" s="54"/>
      <c r="AB149" s="55">
        <f>+IF(AA149='[11]Tabla Valoración controles'!$D$9,'[11]Tabla Valoración controles'!$F$9,IF(W149=[11]FORMULAS!$A$10,0,'[11]Tabla Valoración controles'!$F$10))</f>
        <v>0</v>
      </c>
      <c r="AC149" s="54"/>
      <c r="AD149" s="55">
        <f>+IF(AC149='[11]Tabla Valoración controles'!$D$13,'[11]Tabla Valoración controles'!$F$13,'[11]Tabla Valoración controles'!$F$14)</f>
        <v>0</v>
      </c>
      <c r="AE149" s="100">
        <f t="shared" si="78"/>
        <v>0</v>
      </c>
      <c r="AF149" s="100">
        <f>+AE149*AG148</f>
        <v>0</v>
      </c>
      <c r="AG149" s="100">
        <f>+AG148-AF149</f>
        <v>0</v>
      </c>
      <c r="AH149" s="54"/>
      <c r="AI149" s="50">
        <f>+IF(AH149=[11]CONTROLES!$C$50,[11]CONTROLES!$D$50,[11]CONTROLES!$D$51)</f>
        <v>0</v>
      </c>
      <c r="AJ149" s="50"/>
      <c r="AK149" s="50">
        <f>+IF(AJ149=[11]CONTROLES!$C$52,[11]CONTROLES!$D$52,[11]CONTROLES!$D$53)</f>
        <v>0</v>
      </c>
      <c r="AL149" s="50"/>
      <c r="AM149" s="50">
        <f>+IF(AL149=[11]CONTROLES!$C$54,[11]CONTROLES!$D$54,[11]CONTROLES!$D$55)</f>
        <v>0</v>
      </c>
      <c r="AN149" s="50"/>
      <c r="AO149" s="50">
        <f>+IF(AN149=[11]CONTROLES!$C$56,[11]CONTROLES!$D$56,IF(AN149=[11]CONTROLES!$C$57,[11]CONTROLES!$D$57,[11]CONTROLES!$D$58))</f>
        <v>0</v>
      </c>
      <c r="AP149" s="50"/>
      <c r="AQ149" s="50">
        <f>+IF(AP149=[11]CONTROLES!$C$59,[11]CONTROLES!$D$59,[11]CONTROLES!$D$60)</f>
        <v>0</v>
      </c>
      <c r="AR149" s="50"/>
      <c r="AS149" s="50">
        <f>+IF(AR149=[11]CONTROLES!$C$61,[11]CONTROLES!$D$61,[11]CONTROLES!$D$62)</f>
        <v>0</v>
      </c>
      <c r="AT149" s="50"/>
      <c r="AU149" s="50">
        <f>+IF(AT149=[11]CONTROLES!$C$63,[11]CONTROLES!$D$63,IF(AT149=[11]CONTROLES!$C$64,[11]CONTROLES!$D$64,[11]CONTROLES!$D$65))</f>
        <v>0</v>
      </c>
      <c r="AV149" s="50">
        <f t="shared" ref="AV149:AV159" si="79">+AI149+AK149+AM149+AO149+AQ149+AS149+AU149</f>
        <v>0</v>
      </c>
      <c r="AW149" s="50" t="str">
        <f t="shared" ref="AW149:AW159" si="80">IF(ISERROR(AV149)=TRUE,"",IF(AND(AV149&lt;=85),"Débil",IF(AND(AV149&gt;=85.01,AV149&lt;=95),"Moderado",IF(AND(AV149&gt;=95.1,AV149&lt;=100),"Fuerte",""))))</f>
        <v>Débil</v>
      </c>
      <c r="AX149" s="303"/>
      <c r="AY149" s="303"/>
      <c r="AZ149" s="303"/>
      <c r="BA149" s="303"/>
      <c r="BB149" s="301"/>
      <c r="BC149" s="314"/>
      <c r="BD149" s="307"/>
      <c r="BE149" s="135"/>
      <c r="BF149" s="135"/>
      <c r="BG149" s="217"/>
      <c r="BH149" s="225"/>
      <c r="BI149" s="225"/>
      <c r="BJ149" s="135"/>
      <c r="BK149" s="135"/>
      <c r="BL149" s="135"/>
      <c r="BM149" s="307"/>
      <c r="BN149" s="139"/>
      <c r="BO149" s="135"/>
      <c r="BP149" s="135"/>
      <c r="BQ149" s="135"/>
      <c r="BR149" s="135"/>
      <c r="BS149" s="135"/>
      <c r="BT149" s="135"/>
      <c r="BU149" s="135"/>
      <c r="BV149" s="135"/>
      <c r="BW149" s="139"/>
      <c r="BX149" s="135"/>
      <c r="BY149" s="135"/>
      <c r="BZ149" s="135"/>
      <c r="CA149" s="135"/>
      <c r="CB149" s="135"/>
      <c r="CC149" s="135"/>
      <c r="CD149" s="135"/>
      <c r="CE149" s="135"/>
      <c r="CF149" s="139"/>
      <c r="CG149" s="135"/>
      <c r="CH149" s="135"/>
      <c r="CI149" s="135"/>
      <c r="CJ149" s="135"/>
      <c r="CK149" s="135"/>
      <c r="CL149" s="135"/>
      <c r="CM149" s="135"/>
      <c r="CN149" s="135"/>
      <c r="CO149" s="139"/>
      <c r="CP149" s="135"/>
      <c r="CQ149" s="135"/>
      <c r="CR149" s="135"/>
      <c r="CS149" s="135"/>
      <c r="CT149" s="135"/>
      <c r="CU149" s="135"/>
      <c r="CV149" s="135"/>
      <c r="CW149" s="135"/>
      <c r="CX149" s="139"/>
      <c r="CY149" s="135"/>
      <c r="CZ149" s="135"/>
      <c r="DA149" s="135"/>
      <c r="DB149" s="135"/>
      <c r="DC149" s="135"/>
      <c r="DD149" s="135"/>
      <c r="DE149" s="135"/>
      <c r="DF149" s="135"/>
      <c r="DG149" s="139"/>
      <c r="DH149" s="135"/>
      <c r="DI149" s="135"/>
      <c r="DJ149" s="135"/>
      <c r="DK149" s="135"/>
      <c r="DL149" s="135"/>
      <c r="DM149" s="135"/>
      <c r="DN149" s="135"/>
      <c r="DO149" s="135"/>
      <c r="DP149" s="139"/>
      <c r="DQ149" s="135"/>
      <c r="DR149" s="135"/>
      <c r="DS149" s="135"/>
      <c r="DT149" s="135"/>
      <c r="DU149" s="135"/>
      <c r="DV149" s="135"/>
      <c r="DW149" s="135"/>
      <c r="DX149" s="135"/>
      <c r="DY149" s="139"/>
      <c r="DZ149" s="135"/>
      <c r="EA149" s="135"/>
      <c r="EB149" s="135"/>
      <c r="EC149" s="135"/>
      <c r="ED149" s="135"/>
      <c r="EE149" s="135"/>
      <c r="EF149" s="135"/>
      <c r="EG149" s="135"/>
      <c r="EH149" s="139"/>
      <c r="EI149" s="135"/>
      <c r="EJ149" s="135"/>
      <c r="EK149" s="135"/>
      <c r="EL149" s="135"/>
      <c r="EM149" s="135"/>
      <c r="EN149" s="135"/>
      <c r="EO149" s="135"/>
      <c r="EP149" s="135"/>
      <c r="EQ149" s="139"/>
      <c r="ER149" s="135"/>
      <c r="ES149" s="135"/>
      <c r="ET149" s="135"/>
      <c r="EU149" s="135"/>
      <c r="EV149" s="135"/>
      <c r="EW149" s="135"/>
      <c r="EX149" s="135"/>
      <c r="EY149" s="135"/>
      <c r="EZ149" s="139"/>
      <c r="FA149" s="135"/>
      <c r="FB149" s="135"/>
      <c r="FC149" s="135"/>
      <c r="FD149" s="135"/>
      <c r="FE149" s="135"/>
      <c r="FF149" s="135"/>
      <c r="FG149" s="135"/>
      <c r="FH149" s="135"/>
      <c r="FI149" s="139"/>
      <c r="FJ149" s="135"/>
      <c r="FK149" s="135"/>
      <c r="FL149" s="135"/>
      <c r="FM149" s="135"/>
      <c r="FN149" s="135"/>
      <c r="FO149" s="135"/>
      <c r="FP149" s="135"/>
      <c r="FQ149" s="135"/>
      <c r="FR149" s="135"/>
      <c r="FS149" s="139"/>
      <c r="FT149" s="132"/>
      <c r="FU149" s="132"/>
      <c r="FV149" s="132"/>
      <c r="FW149" s="133"/>
      <c r="FX149" s="132"/>
      <c r="FY149" s="135"/>
      <c r="FZ149" s="135"/>
      <c r="GA149" s="132"/>
      <c r="GB149" s="132"/>
      <c r="GC149" s="132"/>
      <c r="GD149" s="132"/>
      <c r="GE149" s="132"/>
      <c r="GF149" s="139"/>
      <c r="GG149" s="132"/>
      <c r="GH149" s="132"/>
      <c r="GI149" s="132"/>
      <c r="GJ149" s="133"/>
      <c r="GK149" s="132"/>
      <c r="GL149" s="135"/>
      <c r="GM149" s="135"/>
      <c r="GN149" s="132"/>
      <c r="GO149" s="132"/>
      <c r="GP149" s="132"/>
      <c r="GQ149" s="132"/>
      <c r="GR149" s="132"/>
      <c r="GS149" s="139"/>
      <c r="GT149" s="132"/>
      <c r="GU149" s="132"/>
      <c r="GV149" s="132"/>
      <c r="GW149" s="133"/>
      <c r="GX149" s="132"/>
      <c r="GY149" s="135"/>
      <c r="GZ149" s="135"/>
      <c r="HA149" s="132"/>
      <c r="HB149" s="132"/>
      <c r="HC149" s="132"/>
      <c r="HD149" s="132"/>
    </row>
    <row r="150" spans="1:212" ht="17.25" customHeight="1" x14ac:dyDescent="0.2">
      <c r="A150" s="336"/>
      <c r="B150" s="396"/>
      <c r="C150" s="400"/>
      <c r="D150" s="400"/>
      <c r="E150" s="396"/>
      <c r="F150" s="396"/>
      <c r="G150" s="396"/>
      <c r="H150" s="397"/>
      <c r="I150" s="396"/>
      <c r="J150" s="398"/>
      <c r="K150" s="324"/>
      <c r="L150" s="399"/>
      <c r="M150" s="328"/>
      <c r="N150" s="329"/>
      <c r="O150" s="329"/>
      <c r="P150" s="392"/>
      <c r="Q150" s="393"/>
      <c r="R150" s="53"/>
      <c r="S150" s="57"/>
      <c r="T150" s="202" t="str">
        <f t="shared" si="70"/>
        <v>Tipo Control</v>
      </c>
      <c r="U150" s="54" t="s">
        <v>158</v>
      </c>
      <c r="V150" s="55">
        <f>+IF(U150='[11]Tabla Valoración controles'!$D$4,'[11]Tabla Valoración controles'!$F$4,IF('[11]208-PLA-Ft-78 Mapa Gestión'!U150='[11]Tabla Valoración controles'!$D$5,'[11]Tabla Valoración controles'!$F$5,IF(U150=[11]FORMULAS!$A$10,0,'[11]Tabla Valoración controles'!$F$6)))</f>
        <v>0</v>
      </c>
      <c r="W150" s="54"/>
      <c r="X150" s="56">
        <f>+IF(W150='[11]Tabla Valoración controles'!$D$7,'[11]Tabla Valoración controles'!$F$7,IF(U150=[11]FORMULAS!$A$10,0,'[11]Tabla Valoración controles'!$F$8))</f>
        <v>0</v>
      </c>
      <c r="Y150" s="54"/>
      <c r="Z150" s="55">
        <f>+IF(Y150='[11]Tabla Valoración controles'!$D$9,'[11]Tabla Valoración controles'!$F$9,IF(U150=[11]FORMULAS!$A$10,0,'[11]Tabla Valoración controles'!$F$10))</f>
        <v>0</v>
      </c>
      <c r="AA150" s="54"/>
      <c r="AB150" s="55">
        <f>+IF(AA150='[11]Tabla Valoración controles'!$D$9,'[11]Tabla Valoración controles'!$F$9,IF(W150=[11]FORMULAS!$A$10,0,'[11]Tabla Valoración controles'!$F$10))</f>
        <v>0</v>
      </c>
      <c r="AC150" s="54"/>
      <c r="AD150" s="55">
        <f>+IF(AC150='[11]Tabla Valoración controles'!$D$13,'[11]Tabla Valoración controles'!$F$13,'[11]Tabla Valoración controles'!$F$14)</f>
        <v>0</v>
      </c>
      <c r="AE150" s="100">
        <f t="shared" si="78"/>
        <v>0</v>
      </c>
      <c r="AF150" s="100">
        <f>+AF149*AE150</f>
        <v>0</v>
      </c>
      <c r="AG150" s="100">
        <f t="shared" ref="AG150:AG152" si="81">+AG149-AF150</f>
        <v>0</v>
      </c>
      <c r="AH150" s="54"/>
      <c r="AI150" s="50">
        <f>+IF(AH150=[11]CONTROLES!$C$50,[11]CONTROLES!$D$50,[11]CONTROLES!$D$51)</f>
        <v>0</v>
      </c>
      <c r="AJ150" s="50"/>
      <c r="AK150" s="50">
        <f>+IF(AJ150=[11]CONTROLES!$C$52,[11]CONTROLES!$D$52,[11]CONTROLES!$D$53)</f>
        <v>0</v>
      </c>
      <c r="AL150" s="50"/>
      <c r="AM150" s="50">
        <f>+IF(AL150=[11]CONTROLES!$C$54,[11]CONTROLES!$D$54,[11]CONTROLES!$D$55)</f>
        <v>0</v>
      </c>
      <c r="AN150" s="50"/>
      <c r="AO150" s="50">
        <f>+IF(AN150=[11]CONTROLES!$C$56,[11]CONTROLES!$D$56,IF(AN150=[11]CONTROLES!$C$57,[11]CONTROLES!$D$57,[11]CONTROLES!$D$58))</f>
        <v>0</v>
      </c>
      <c r="AP150" s="50"/>
      <c r="AQ150" s="50">
        <f>+IF(AP150=[11]CONTROLES!$C$59,[11]CONTROLES!$D$59,[11]CONTROLES!$D$60)</f>
        <v>0</v>
      </c>
      <c r="AR150" s="50"/>
      <c r="AS150" s="50">
        <f>+IF(AR150=[11]CONTROLES!$C$61,[11]CONTROLES!$D$61,[11]CONTROLES!$D$62)</f>
        <v>0</v>
      </c>
      <c r="AT150" s="50"/>
      <c r="AU150" s="50">
        <f>+IF(AT150=[11]CONTROLES!$C$63,[11]CONTROLES!$D$63,IF(AT150=[11]CONTROLES!$C$64,[11]CONTROLES!$D$64,[11]CONTROLES!$D$65))</f>
        <v>0</v>
      </c>
      <c r="AV150" s="50">
        <f t="shared" si="79"/>
        <v>0</v>
      </c>
      <c r="AW150" s="50" t="str">
        <f t="shared" si="80"/>
        <v>Débil</v>
      </c>
      <c r="AX150" s="303"/>
      <c r="AY150" s="303"/>
      <c r="AZ150" s="303"/>
      <c r="BA150" s="303"/>
      <c r="BB150" s="301"/>
      <c r="BC150" s="314"/>
      <c r="BD150" s="307"/>
      <c r="BE150" s="135"/>
      <c r="BF150" s="135"/>
      <c r="BG150" s="217"/>
      <c r="BH150" s="225"/>
      <c r="BI150" s="225"/>
      <c r="BJ150" s="135"/>
      <c r="BK150" s="135"/>
      <c r="BL150" s="135"/>
      <c r="BM150" s="307"/>
      <c r="BN150" s="139"/>
      <c r="BO150" s="135"/>
      <c r="BP150" s="135"/>
      <c r="BQ150" s="135"/>
      <c r="BR150" s="135"/>
      <c r="BS150" s="135"/>
      <c r="BT150" s="135"/>
      <c r="BU150" s="135"/>
      <c r="BV150" s="135"/>
      <c r="BW150" s="139"/>
      <c r="BX150" s="135"/>
      <c r="BY150" s="135"/>
      <c r="BZ150" s="135"/>
      <c r="CA150" s="135"/>
      <c r="CB150" s="135"/>
      <c r="CC150" s="135"/>
      <c r="CD150" s="135"/>
      <c r="CE150" s="135"/>
      <c r="CF150" s="139"/>
      <c r="CG150" s="135"/>
      <c r="CH150" s="135"/>
      <c r="CI150" s="135"/>
      <c r="CJ150" s="135"/>
      <c r="CK150" s="135"/>
      <c r="CL150" s="135"/>
      <c r="CM150" s="135"/>
      <c r="CN150" s="135"/>
      <c r="CO150" s="139"/>
      <c r="CP150" s="135"/>
      <c r="CQ150" s="135"/>
      <c r="CR150" s="135"/>
      <c r="CS150" s="135"/>
      <c r="CT150" s="135"/>
      <c r="CU150" s="135"/>
      <c r="CV150" s="135"/>
      <c r="CW150" s="135"/>
      <c r="CX150" s="139"/>
      <c r="CY150" s="135"/>
      <c r="CZ150" s="135"/>
      <c r="DA150" s="135"/>
      <c r="DB150" s="135"/>
      <c r="DC150" s="135"/>
      <c r="DD150" s="135"/>
      <c r="DE150" s="135"/>
      <c r="DF150" s="135"/>
      <c r="DG150" s="139"/>
      <c r="DH150" s="135"/>
      <c r="DI150" s="135"/>
      <c r="DJ150" s="135"/>
      <c r="DK150" s="135"/>
      <c r="DL150" s="135"/>
      <c r="DM150" s="135"/>
      <c r="DN150" s="135"/>
      <c r="DO150" s="135"/>
      <c r="DP150" s="139"/>
      <c r="DQ150" s="135"/>
      <c r="DR150" s="135"/>
      <c r="DS150" s="135"/>
      <c r="DT150" s="135"/>
      <c r="DU150" s="135"/>
      <c r="DV150" s="135"/>
      <c r="DW150" s="135"/>
      <c r="DX150" s="135"/>
      <c r="DY150" s="139"/>
      <c r="DZ150" s="135"/>
      <c r="EA150" s="135"/>
      <c r="EB150" s="135"/>
      <c r="EC150" s="135"/>
      <c r="ED150" s="135"/>
      <c r="EE150" s="135"/>
      <c r="EF150" s="135"/>
      <c r="EG150" s="135"/>
      <c r="EH150" s="139"/>
      <c r="EI150" s="135"/>
      <c r="EJ150" s="135"/>
      <c r="EK150" s="135"/>
      <c r="EL150" s="135"/>
      <c r="EM150" s="135"/>
      <c r="EN150" s="135"/>
      <c r="EO150" s="135"/>
      <c r="EP150" s="135"/>
      <c r="EQ150" s="139"/>
      <c r="ER150" s="135"/>
      <c r="ES150" s="135"/>
      <c r="ET150" s="135"/>
      <c r="EU150" s="135"/>
      <c r="EV150" s="135"/>
      <c r="EW150" s="135"/>
      <c r="EX150" s="135"/>
      <c r="EY150" s="135"/>
      <c r="EZ150" s="139"/>
      <c r="FA150" s="135"/>
      <c r="FB150" s="135"/>
      <c r="FC150" s="135"/>
      <c r="FD150" s="135"/>
      <c r="FE150" s="135"/>
      <c r="FF150" s="135"/>
      <c r="FG150" s="135"/>
      <c r="FH150" s="135"/>
      <c r="FI150" s="139"/>
      <c r="FJ150" s="135"/>
      <c r="FK150" s="135"/>
      <c r="FL150" s="135"/>
      <c r="FM150" s="135"/>
      <c r="FN150" s="135"/>
      <c r="FO150" s="135"/>
      <c r="FP150" s="135"/>
      <c r="FQ150" s="135"/>
      <c r="FR150" s="135"/>
      <c r="FS150" s="139"/>
      <c r="FT150" s="132"/>
      <c r="FU150" s="132"/>
      <c r="FV150" s="132"/>
      <c r="FW150" s="133"/>
      <c r="FX150" s="132"/>
      <c r="FY150" s="135"/>
      <c r="FZ150" s="135"/>
      <c r="GA150" s="132"/>
      <c r="GB150" s="132"/>
      <c r="GC150" s="132"/>
      <c r="GD150" s="132"/>
      <c r="GE150" s="132"/>
      <c r="GF150" s="139"/>
      <c r="GG150" s="132"/>
      <c r="GH150" s="132"/>
      <c r="GI150" s="132"/>
      <c r="GJ150" s="133"/>
      <c r="GK150" s="132"/>
      <c r="GL150" s="135"/>
      <c r="GM150" s="135"/>
      <c r="GN150" s="132"/>
      <c r="GO150" s="132"/>
      <c r="GP150" s="132"/>
      <c r="GQ150" s="132"/>
      <c r="GR150" s="132"/>
      <c r="GS150" s="139"/>
      <c r="GT150" s="132"/>
      <c r="GU150" s="132"/>
      <c r="GV150" s="132"/>
      <c r="GW150" s="133"/>
      <c r="GX150" s="132"/>
      <c r="GY150" s="135"/>
      <c r="GZ150" s="135"/>
      <c r="HA150" s="132"/>
      <c r="HB150" s="132"/>
      <c r="HC150" s="132"/>
      <c r="HD150" s="132"/>
    </row>
    <row r="151" spans="1:212" ht="17.25" customHeight="1" x14ac:dyDescent="0.2">
      <c r="A151" s="336"/>
      <c r="B151" s="396"/>
      <c r="C151" s="400"/>
      <c r="D151" s="400"/>
      <c r="E151" s="396"/>
      <c r="F151" s="396"/>
      <c r="G151" s="396"/>
      <c r="H151" s="397"/>
      <c r="I151" s="396"/>
      <c r="J151" s="398"/>
      <c r="K151" s="324"/>
      <c r="L151" s="399"/>
      <c r="M151" s="328"/>
      <c r="N151" s="329"/>
      <c r="O151" s="329"/>
      <c r="P151" s="392"/>
      <c r="Q151" s="393"/>
      <c r="R151" s="53"/>
      <c r="S151" s="50"/>
      <c r="T151" s="202" t="str">
        <f t="shared" si="70"/>
        <v>Tipo Control</v>
      </c>
      <c r="U151" s="54" t="s">
        <v>158</v>
      </c>
      <c r="V151" s="55">
        <f>+IF(U151='[11]Tabla Valoración controles'!$D$4,'[11]Tabla Valoración controles'!$F$4,IF('[11]208-PLA-Ft-78 Mapa Gestión'!U151='[11]Tabla Valoración controles'!$D$5,'[11]Tabla Valoración controles'!$F$5,IF(U151=[11]FORMULAS!$A$10,0,'[11]Tabla Valoración controles'!$F$6)))</f>
        <v>0</v>
      </c>
      <c r="W151" s="54"/>
      <c r="X151" s="56">
        <f>+IF(W151='[11]Tabla Valoración controles'!$D$7,'[11]Tabla Valoración controles'!$F$7,IF(U151=[11]FORMULAS!$A$10,0,'[11]Tabla Valoración controles'!$F$8))</f>
        <v>0</v>
      </c>
      <c r="Y151" s="54"/>
      <c r="Z151" s="55">
        <f>+IF(Y151='[11]Tabla Valoración controles'!$D$9,'[11]Tabla Valoración controles'!$F$9,IF(U151=[11]FORMULAS!$A$10,0,'[11]Tabla Valoración controles'!$F$10))</f>
        <v>0</v>
      </c>
      <c r="AA151" s="54"/>
      <c r="AB151" s="55">
        <f>+IF(AA151='[11]Tabla Valoración controles'!$D$9,'[11]Tabla Valoración controles'!$F$9,IF(W151=[11]FORMULAS!$A$10,0,'[11]Tabla Valoración controles'!$F$10))</f>
        <v>0</v>
      </c>
      <c r="AC151" s="54"/>
      <c r="AD151" s="55">
        <f>+IF(AC151='[11]Tabla Valoración controles'!$D$13,'[11]Tabla Valoración controles'!$F$13,'[11]Tabla Valoración controles'!$F$14)</f>
        <v>0</v>
      </c>
      <c r="AE151" s="100">
        <f t="shared" si="78"/>
        <v>0</v>
      </c>
      <c r="AF151" s="100">
        <f>+AF150*AE151</f>
        <v>0</v>
      </c>
      <c r="AG151" s="100">
        <f t="shared" si="81"/>
        <v>0</v>
      </c>
      <c r="AH151" s="54"/>
      <c r="AI151" s="50">
        <f>+IF(AH151=[11]CONTROLES!$C$50,[11]CONTROLES!$D$50,[11]CONTROLES!$D$51)</f>
        <v>0</v>
      </c>
      <c r="AJ151" s="50"/>
      <c r="AK151" s="50">
        <f>+IF(AJ151=[11]CONTROLES!$C$52,[11]CONTROLES!$D$52,[11]CONTROLES!$D$53)</f>
        <v>0</v>
      </c>
      <c r="AL151" s="50"/>
      <c r="AM151" s="50">
        <f>+IF(AL151=[11]CONTROLES!$C$54,[11]CONTROLES!$D$54,[11]CONTROLES!$D$55)</f>
        <v>0</v>
      </c>
      <c r="AN151" s="50"/>
      <c r="AO151" s="50">
        <f>+IF(AN151=[11]CONTROLES!$C$56,[11]CONTROLES!$D$56,IF(AN151=[11]CONTROLES!$C$57,[11]CONTROLES!$D$57,[11]CONTROLES!$D$58))</f>
        <v>0</v>
      </c>
      <c r="AP151" s="50"/>
      <c r="AQ151" s="50">
        <f>+IF(AP151=[11]CONTROLES!$C$59,[11]CONTROLES!$D$59,[11]CONTROLES!$D$60)</f>
        <v>0</v>
      </c>
      <c r="AR151" s="50"/>
      <c r="AS151" s="50">
        <f>+IF(AR151=[11]CONTROLES!$C$61,[11]CONTROLES!$D$61,[11]CONTROLES!$D$62)</f>
        <v>0</v>
      </c>
      <c r="AT151" s="50"/>
      <c r="AU151" s="50">
        <f>+IF(AT151=[11]CONTROLES!$C$63,[11]CONTROLES!$D$63,IF(AT151=[11]CONTROLES!$C$64,[11]CONTROLES!$D$64,[11]CONTROLES!$D$65))</f>
        <v>0</v>
      </c>
      <c r="AV151" s="50">
        <f t="shared" si="79"/>
        <v>0</v>
      </c>
      <c r="AW151" s="50" t="str">
        <f t="shared" si="80"/>
        <v>Débil</v>
      </c>
      <c r="AX151" s="303"/>
      <c r="AY151" s="303"/>
      <c r="AZ151" s="303"/>
      <c r="BA151" s="303"/>
      <c r="BB151" s="301"/>
      <c r="BC151" s="314"/>
      <c r="BD151" s="307"/>
      <c r="BE151" s="135"/>
      <c r="BF151" s="135"/>
      <c r="BG151" s="217"/>
      <c r="BH151" s="225"/>
      <c r="BI151" s="225"/>
      <c r="BJ151" s="135"/>
      <c r="BK151" s="135"/>
      <c r="BL151" s="135"/>
      <c r="BM151" s="307"/>
      <c r="BN151" s="139"/>
      <c r="BO151" s="135"/>
      <c r="BP151" s="135"/>
      <c r="BQ151" s="135"/>
      <c r="BR151" s="135"/>
      <c r="BS151" s="135"/>
      <c r="BT151" s="135"/>
      <c r="BU151" s="135"/>
      <c r="BV151" s="135"/>
      <c r="BW151" s="139"/>
      <c r="BX151" s="135"/>
      <c r="BY151" s="135"/>
      <c r="BZ151" s="135"/>
      <c r="CA151" s="135"/>
      <c r="CB151" s="135"/>
      <c r="CC151" s="135"/>
      <c r="CD151" s="135"/>
      <c r="CE151" s="135"/>
      <c r="CF151" s="139"/>
      <c r="CG151" s="135"/>
      <c r="CH151" s="135"/>
      <c r="CI151" s="135"/>
      <c r="CJ151" s="135"/>
      <c r="CK151" s="135"/>
      <c r="CL151" s="135"/>
      <c r="CM151" s="135"/>
      <c r="CN151" s="135"/>
      <c r="CO151" s="139"/>
      <c r="CP151" s="135"/>
      <c r="CQ151" s="135"/>
      <c r="CR151" s="135"/>
      <c r="CS151" s="135"/>
      <c r="CT151" s="135"/>
      <c r="CU151" s="135"/>
      <c r="CV151" s="135"/>
      <c r="CW151" s="135"/>
      <c r="CX151" s="139"/>
      <c r="CY151" s="135"/>
      <c r="CZ151" s="135"/>
      <c r="DA151" s="135"/>
      <c r="DB151" s="135"/>
      <c r="DC151" s="135"/>
      <c r="DD151" s="135"/>
      <c r="DE151" s="135"/>
      <c r="DF151" s="135"/>
      <c r="DG151" s="139"/>
      <c r="DH151" s="135"/>
      <c r="DI151" s="135"/>
      <c r="DJ151" s="135"/>
      <c r="DK151" s="135"/>
      <c r="DL151" s="135"/>
      <c r="DM151" s="135"/>
      <c r="DN151" s="135"/>
      <c r="DO151" s="135"/>
      <c r="DP151" s="139"/>
      <c r="DQ151" s="135"/>
      <c r="DR151" s="135"/>
      <c r="DS151" s="135"/>
      <c r="DT151" s="135"/>
      <c r="DU151" s="135"/>
      <c r="DV151" s="135"/>
      <c r="DW151" s="135"/>
      <c r="DX151" s="135"/>
      <c r="DY151" s="139"/>
      <c r="DZ151" s="135"/>
      <c r="EA151" s="135"/>
      <c r="EB151" s="135"/>
      <c r="EC151" s="135"/>
      <c r="ED151" s="135"/>
      <c r="EE151" s="135"/>
      <c r="EF151" s="135"/>
      <c r="EG151" s="135"/>
      <c r="EH151" s="139"/>
      <c r="EI151" s="135"/>
      <c r="EJ151" s="135"/>
      <c r="EK151" s="135"/>
      <c r="EL151" s="135"/>
      <c r="EM151" s="135"/>
      <c r="EN151" s="135"/>
      <c r="EO151" s="135"/>
      <c r="EP151" s="135"/>
      <c r="EQ151" s="139"/>
      <c r="ER151" s="135"/>
      <c r="ES151" s="135"/>
      <c r="ET151" s="135"/>
      <c r="EU151" s="135"/>
      <c r="EV151" s="135"/>
      <c r="EW151" s="135"/>
      <c r="EX151" s="135"/>
      <c r="EY151" s="135"/>
      <c r="EZ151" s="139"/>
      <c r="FA151" s="135"/>
      <c r="FB151" s="135"/>
      <c r="FC151" s="135"/>
      <c r="FD151" s="135"/>
      <c r="FE151" s="135"/>
      <c r="FF151" s="135"/>
      <c r="FG151" s="135"/>
      <c r="FH151" s="135"/>
      <c r="FI151" s="139"/>
      <c r="FJ151" s="135"/>
      <c r="FK151" s="135"/>
      <c r="FL151" s="135"/>
      <c r="FM151" s="135"/>
      <c r="FN151" s="135"/>
      <c r="FO151" s="135"/>
      <c r="FP151" s="135"/>
      <c r="FQ151" s="135"/>
      <c r="FR151" s="135"/>
      <c r="FS151" s="139"/>
      <c r="FT151" s="132"/>
      <c r="FU151" s="132"/>
      <c r="FV151" s="132"/>
      <c r="FW151" s="133"/>
      <c r="FX151" s="132"/>
      <c r="FY151" s="135"/>
      <c r="FZ151" s="135"/>
      <c r="GA151" s="132"/>
      <c r="GB151" s="132"/>
      <c r="GC151" s="132"/>
      <c r="GD151" s="132"/>
      <c r="GE151" s="132"/>
      <c r="GF151" s="139"/>
      <c r="GG151" s="132"/>
      <c r="GH151" s="132"/>
      <c r="GI151" s="132"/>
      <c r="GJ151" s="133"/>
      <c r="GK151" s="132"/>
      <c r="GL151" s="135"/>
      <c r="GM151" s="135"/>
      <c r="GN151" s="132"/>
      <c r="GO151" s="132"/>
      <c r="GP151" s="132"/>
      <c r="GQ151" s="132"/>
      <c r="GR151" s="132"/>
      <c r="GS151" s="139"/>
      <c r="GT151" s="132"/>
      <c r="GU151" s="132"/>
      <c r="GV151" s="132"/>
      <c r="GW151" s="133"/>
      <c r="GX151" s="132"/>
      <c r="GY151" s="135"/>
      <c r="GZ151" s="135"/>
      <c r="HA151" s="132"/>
      <c r="HB151" s="132"/>
      <c r="HC151" s="132"/>
      <c r="HD151" s="132"/>
    </row>
    <row r="152" spans="1:212" ht="17.25" customHeight="1" x14ac:dyDescent="0.2">
      <c r="A152" s="336"/>
      <c r="B152" s="396"/>
      <c r="C152" s="400"/>
      <c r="D152" s="400"/>
      <c r="E152" s="396"/>
      <c r="F152" s="396"/>
      <c r="G152" s="396"/>
      <c r="H152" s="397"/>
      <c r="I152" s="396"/>
      <c r="J152" s="398"/>
      <c r="K152" s="324"/>
      <c r="L152" s="399"/>
      <c r="M152" s="328"/>
      <c r="N152" s="329"/>
      <c r="O152" s="329"/>
      <c r="P152" s="392"/>
      <c r="Q152" s="393"/>
      <c r="R152" s="53"/>
      <c r="S152" s="50"/>
      <c r="T152" s="202" t="str">
        <f t="shared" si="70"/>
        <v>Tipo Control</v>
      </c>
      <c r="U152" s="54" t="s">
        <v>158</v>
      </c>
      <c r="V152" s="55">
        <f>+IF(U152='[11]Tabla Valoración controles'!$D$4,'[11]Tabla Valoración controles'!$F$4,IF('[11]208-PLA-Ft-78 Mapa Gestión'!U152='[11]Tabla Valoración controles'!$D$5,'[11]Tabla Valoración controles'!$F$5,IF(U152=[11]FORMULAS!$A$10,0,'[11]Tabla Valoración controles'!$F$6)))</f>
        <v>0</v>
      </c>
      <c r="W152" s="54"/>
      <c r="X152" s="56">
        <f>+IF(W152='[11]Tabla Valoración controles'!$D$7,'[11]Tabla Valoración controles'!$F$7,IF(U152=[11]FORMULAS!$A$10,0,'[11]Tabla Valoración controles'!$F$8))</f>
        <v>0</v>
      </c>
      <c r="Y152" s="54"/>
      <c r="Z152" s="55">
        <f>+IF(Y152='[11]Tabla Valoración controles'!$D$9,'[11]Tabla Valoración controles'!$F$9,IF(U152=[11]FORMULAS!$A$10,0,'[11]Tabla Valoración controles'!$F$10))</f>
        <v>0</v>
      </c>
      <c r="AA152" s="54"/>
      <c r="AB152" s="55">
        <f>+IF(AA152='[11]Tabla Valoración controles'!$D$9,'[11]Tabla Valoración controles'!$F$9,IF(W152=[11]FORMULAS!$A$10,0,'[11]Tabla Valoración controles'!$F$10))</f>
        <v>0</v>
      </c>
      <c r="AC152" s="54"/>
      <c r="AD152" s="55">
        <f>+IF(AC152='[11]Tabla Valoración controles'!$D$13,'[11]Tabla Valoración controles'!$F$13,'[11]Tabla Valoración controles'!$F$14)</f>
        <v>0</v>
      </c>
      <c r="AE152" s="100">
        <f t="shared" si="78"/>
        <v>0</v>
      </c>
      <c r="AF152" s="100">
        <f t="shared" ref="AF152:AF153" si="82">+AF151*AE152</f>
        <v>0</v>
      </c>
      <c r="AG152" s="100">
        <f t="shared" si="81"/>
        <v>0</v>
      </c>
      <c r="AH152" s="54"/>
      <c r="AI152" s="50">
        <f>+IF(AH152=[11]CONTROLES!$C$50,[11]CONTROLES!$D$50,[11]CONTROLES!$D$51)</f>
        <v>0</v>
      </c>
      <c r="AJ152" s="50"/>
      <c r="AK152" s="50">
        <f>+IF(AJ152=[11]CONTROLES!$C$52,[11]CONTROLES!$D$52,[11]CONTROLES!$D$53)</f>
        <v>0</v>
      </c>
      <c r="AL152" s="50"/>
      <c r="AM152" s="50">
        <f>+IF(AL152=[11]CONTROLES!$C$54,[11]CONTROLES!$D$54,[11]CONTROLES!$D$55)</f>
        <v>0</v>
      </c>
      <c r="AN152" s="50"/>
      <c r="AO152" s="50">
        <f>+IF(AN152=[11]CONTROLES!$C$56,[11]CONTROLES!$D$56,IF(AN152=[11]CONTROLES!$C$57,[11]CONTROLES!$D$57,[11]CONTROLES!$D$58))</f>
        <v>0</v>
      </c>
      <c r="AP152" s="50"/>
      <c r="AQ152" s="50">
        <f>+IF(AP152=[11]CONTROLES!$C$59,[11]CONTROLES!$D$59,[11]CONTROLES!$D$60)</f>
        <v>0</v>
      </c>
      <c r="AR152" s="50"/>
      <c r="AS152" s="50">
        <f>+IF(AR152=[11]CONTROLES!$C$61,[11]CONTROLES!$D$61,[11]CONTROLES!$D$62)</f>
        <v>0</v>
      </c>
      <c r="AT152" s="50"/>
      <c r="AU152" s="50">
        <f>+IF(AT152=[11]CONTROLES!$C$63,[11]CONTROLES!$D$63,IF(AT152=[11]CONTROLES!$C$64,[11]CONTROLES!$D$64,[11]CONTROLES!$D$65))</f>
        <v>0</v>
      </c>
      <c r="AV152" s="50">
        <f t="shared" si="79"/>
        <v>0</v>
      </c>
      <c r="AW152" s="50" t="str">
        <f t="shared" si="80"/>
        <v>Débil</v>
      </c>
      <c r="AX152" s="303"/>
      <c r="AY152" s="303"/>
      <c r="AZ152" s="303"/>
      <c r="BA152" s="303"/>
      <c r="BB152" s="301"/>
      <c r="BC152" s="314"/>
      <c r="BD152" s="307"/>
      <c r="BE152" s="135"/>
      <c r="BF152" s="135"/>
      <c r="BG152" s="217"/>
      <c r="BH152" s="225"/>
      <c r="BI152" s="225"/>
      <c r="BJ152" s="135"/>
      <c r="BK152" s="135"/>
      <c r="BL152" s="135"/>
      <c r="BM152" s="307"/>
      <c r="BN152" s="139"/>
      <c r="BO152" s="135"/>
      <c r="BP152" s="135"/>
      <c r="BQ152" s="135"/>
      <c r="BR152" s="135"/>
      <c r="BS152" s="135"/>
      <c r="BT152" s="135"/>
      <c r="BU152" s="135"/>
      <c r="BV152" s="135"/>
      <c r="BW152" s="139"/>
      <c r="BX152" s="135"/>
      <c r="BY152" s="135"/>
      <c r="BZ152" s="135"/>
      <c r="CA152" s="135"/>
      <c r="CB152" s="135"/>
      <c r="CC152" s="135"/>
      <c r="CD152" s="135"/>
      <c r="CE152" s="135"/>
      <c r="CF152" s="139"/>
      <c r="CG152" s="135"/>
      <c r="CH152" s="135"/>
      <c r="CI152" s="135"/>
      <c r="CJ152" s="135"/>
      <c r="CK152" s="135"/>
      <c r="CL152" s="135"/>
      <c r="CM152" s="135"/>
      <c r="CN152" s="135"/>
      <c r="CO152" s="139"/>
      <c r="CP152" s="135"/>
      <c r="CQ152" s="135"/>
      <c r="CR152" s="135"/>
      <c r="CS152" s="135"/>
      <c r="CT152" s="135"/>
      <c r="CU152" s="135"/>
      <c r="CV152" s="135"/>
      <c r="CW152" s="135"/>
      <c r="CX152" s="139"/>
      <c r="CY152" s="135"/>
      <c r="CZ152" s="135"/>
      <c r="DA152" s="135"/>
      <c r="DB152" s="135"/>
      <c r="DC152" s="135"/>
      <c r="DD152" s="135"/>
      <c r="DE152" s="135"/>
      <c r="DF152" s="135"/>
      <c r="DG152" s="139"/>
      <c r="DH152" s="135"/>
      <c r="DI152" s="135"/>
      <c r="DJ152" s="135"/>
      <c r="DK152" s="135"/>
      <c r="DL152" s="135"/>
      <c r="DM152" s="135"/>
      <c r="DN152" s="135"/>
      <c r="DO152" s="135"/>
      <c r="DP152" s="139"/>
      <c r="DQ152" s="135"/>
      <c r="DR152" s="135"/>
      <c r="DS152" s="135"/>
      <c r="DT152" s="135"/>
      <c r="DU152" s="135"/>
      <c r="DV152" s="135"/>
      <c r="DW152" s="135"/>
      <c r="DX152" s="135"/>
      <c r="DY152" s="139"/>
      <c r="DZ152" s="135"/>
      <c r="EA152" s="135"/>
      <c r="EB152" s="135"/>
      <c r="EC152" s="135"/>
      <c r="ED152" s="135"/>
      <c r="EE152" s="135"/>
      <c r="EF152" s="135"/>
      <c r="EG152" s="135"/>
      <c r="EH152" s="139"/>
      <c r="EI152" s="135"/>
      <c r="EJ152" s="135"/>
      <c r="EK152" s="135"/>
      <c r="EL152" s="135"/>
      <c r="EM152" s="135"/>
      <c r="EN152" s="135"/>
      <c r="EO152" s="135"/>
      <c r="EP152" s="135"/>
      <c r="EQ152" s="139"/>
      <c r="ER152" s="135"/>
      <c r="ES152" s="135"/>
      <c r="ET152" s="135"/>
      <c r="EU152" s="135"/>
      <c r="EV152" s="135"/>
      <c r="EW152" s="135"/>
      <c r="EX152" s="135"/>
      <c r="EY152" s="135"/>
      <c r="EZ152" s="139"/>
      <c r="FA152" s="135"/>
      <c r="FB152" s="135"/>
      <c r="FC152" s="135"/>
      <c r="FD152" s="135"/>
      <c r="FE152" s="135"/>
      <c r="FF152" s="135"/>
      <c r="FG152" s="135"/>
      <c r="FH152" s="135"/>
      <c r="FI152" s="139"/>
      <c r="FJ152" s="135"/>
      <c r="FK152" s="135"/>
      <c r="FL152" s="135"/>
      <c r="FM152" s="135"/>
      <c r="FN152" s="135"/>
      <c r="FO152" s="135"/>
      <c r="FP152" s="135"/>
      <c r="FQ152" s="135"/>
      <c r="FR152" s="135"/>
      <c r="FS152" s="139"/>
      <c r="FT152" s="132"/>
      <c r="FU152" s="132"/>
      <c r="FV152" s="132"/>
      <c r="FW152" s="133"/>
      <c r="FX152" s="132"/>
      <c r="FY152" s="135"/>
      <c r="FZ152" s="135"/>
      <c r="GA152" s="132"/>
      <c r="GB152" s="132"/>
      <c r="GC152" s="132"/>
      <c r="GD152" s="132"/>
      <c r="GE152" s="132"/>
      <c r="GF152" s="139"/>
      <c r="GG152" s="132"/>
      <c r="GH152" s="132"/>
      <c r="GI152" s="132"/>
      <c r="GJ152" s="133"/>
      <c r="GK152" s="132"/>
      <c r="GL152" s="135"/>
      <c r="GM152" s="135"/>
      <c r="GN152" s="132"/>
      <c r="GO152" s="132"/>
      <c r="GP152" s="132"/>
      <c r="GQ152" s="132"/>
      <c r="GR152" s="132"/>
      <c r="GS152" s="139"/>
      <c r="GT152" s="132"/>
      <c r="GU152" s="132"/>
      <c r="GV152" s="132"/>
      <c r="GW152" s="133"/>
      <c r="GX152" s="132"/>
      <c r="GY152" s="135"/>
      <c r="GZ152" s="135"/>
      <c r="HA152" s="132"/>
      <c r="HB152" s="132"/>
      <c r="HC152" s="132"/>
      <c r="HD152" s="132"/>
    </row>
    <row r="153" spans="1:212" ht="17.25" customHeight="1" x14ac:dyDescent="0.2">
      <c r="A153" s="336"/>
      <c r="B153" s="396"/>
      <c r="C153" s="400"/>
      <c r="D153" s="400"/>
      <c r="E153" s="396"/>
      <c r="F153" s="396"/>
      <c r="G153" s="396"/>
      <c r="H153" s="397"/>
      <c r="I153" s="396"/>
      <c r="J153" s="398"/>
      <c r="K153" s="324"/>
      <c r="L153" s="399"/>
      <c r="M153" s="328"/>
      <c r="N153" s="329"/>
      <c r="O153" s="329"/>
      <c r="P153" s="392"/>
      <c r="Q153" s="393"/>
      <c r="R153" s="53"/>
      <c r="S153" s="50"/>
      <c r="T153" s="202" t="str">
        <f t="shared" si="70"/>
        <v>Tipo Control</v>
      </c>
      <c r="U153" s="54" t="s">
        <v>158</v>
      </c>
      <c r="V153" s="55">
        <f>+IF(U153='[11]Tabla Valoración controles'!$D$4,'[11]Tabla Valoración controles'!$F$4,IF('[11]208-PLA-Ft-78 Mapa Gestión'!U153='[11]Tabla Valoración controles'!$D$5,'[11]Tabla Valoración controles'!$F$5,IF(U153=[11]FORMULAS!$A$10,0,'[11]Tabla Valoración controles'!$F$6)))</f>
        <v>0</v>
      </c>
      <c r="W153" s="54"/>
      <c r="X153" s="56">
        <f>+IF(W153='[11]Tabla Valoración controles'!$D$7,'[11]Tabla Valoración controles'!$F$7,IF(U153=[11]FORMULAS!$A$10,0,'[11]Tabla Valoración controles'!$F$8))</f>
        <v>0</v>
      </c>
      <c r="Y153" s="54"/>
      <c r="Z153" s="55">
        <f>+IF(Y153='[11]Tabla Valoración controles'!$D$9,'[11]Tabla Valoración controles'!$F$9,IF(U153=[11]FORMULAS!$A$10,0,'[11]Tabla Valoración controles'!$F$10))</f>
        <v>0</v>
      </c>
      <c r="AA153" s="54"/>
      <c r="AB153" s="55">
        <f>+IF(AA153='[11]Tabla Valoración controles'!$D$9,'[11]Tabla Valoración controles'!$F$9,IF(W153=[11]FORMULAS!$A$10,0,'[11]Tabla Valoración controles'!$F$10))</f>
        <v>0</v>
      </c>
      <c r="AC153" s="54"/>
      <c r="AD153" s="55">
        <f>+IF(AC153='[11]Tabla Valoración controles'!$D$13,'[11]Tabla Valoración controles'!$F$13,'[11]Tabla Valoración controles'!$F$14)</f>
        <v>0</v>
      </c>
      <c r="AE153" s="100">
        <f t="shared" si="78"/>
        <v>0</v>
      </c>
      <c r="AF153" s="100">
        <f t="shared" si="82"/>
        <v>0</v>
      </c>
      <c r="AG153" s="100">
        <f>+AG152-AF153</f>
        <v>0</v>
      </c>
      <c r="AH153" s="54"/>
      <c r="AI153" s="50">
        <f>+IF(AH153=[11]CONTROLES!$C$50,[11]CONTROLES!$D$50,[11]CONTROLES!$D$51)</f>
        <v>0</v>
      </c>
      <c r="AJ153" s="50"/>
      <c r="AK153" s="50">
        <f>+IF(AJ153=[11]CONTROLES!$C$52,[11]CONTROLES!$D$52,[11]CONTROLES!$D$53)</f>
        <v>0</v>
      </c>
      <c r="AL153" s="50"/>
      <c r="AM153" s="50">
        <f>+IF(AL153=[11]CONTROLES!$C$54,[11]CONTROLES!$D$54,[11]CONTROLES!$D$55)</f>
        <v>0</v>
      </c>
      <c r="AN153" s="50"/>
      <c r="AO153" s="50">
        <f>+IF(AN153=[11]CONTROLES!$C$56,[11]CONTROLES!$D$56,IF(AN153=[11]CONTROLES!$C$57,[11]CONTROLES!$D$57,[11]CONTROLES!$D$58))</f>
        <v>0</v>
      </c>
      <c r="AP153" s="50"/>
      <c r="AQ153" s="50">
        <f>+IF(AP153=[11]CONTROLES!$C$59,[11]CONTROLES!$D$59,[11]CONTROLES!$D$60)</f>
        <v>0</v>
      </c>
      <c r="AR153" s="50"/>
      <c r="AS153" s="50">
        <f>+IF(AR153=[11]CONTROLES!$C$61,[11]CONTROLES!$D$61,[11]CONTROLES!$D$62)</f>
        <v>0</v>
      </c>
      <c r="AT153" s="50"/>
      <c r="AU153" s="50">
        <f>+IF(AT153=[11]CONTROLES!$C$63,[11]CONTROLES!$D$63,IF(AT153=[11]CONTROLES!$C$64,[11]CONTROLES!$D$64,[11]CONTROLES!$D$65))</f>
        <v>0</v>
      </c>
      <c r="AV153" s="50">
        <f t="shared" si="79"/>
        <v>0</v>
      </c>
      <c r="AW153" s="50" t="str">
        <f t="shared" si="80"/>
        <v>Débil</v>
      </c>
      <c r="AX153" s="303"/>
      <c r="AY153" s="303"/>
      <c r="AZ153" s="303"/>
      <c r="BA153" s="303"/>
      <c r="BB153" s="301"/>
      <c r="BC153" s="314"/>
      <c r="BD153" s="307"/>
      <c r="BE153" s="135"/>
      <c r="BF153" s="135"/>
      <c r="BG153" s="217"/>
      <c r="BH153" s="225"/>
      <c r="BI153" s="225"/>
      <c r="BJ153" s="135"/>
      <c r="BK153" s="135"/>
      <c r="BL153" s="135"/>
      <c r="BM153" s="307"/>
      <c r="BN153" s="139"/>
      <c r="BO153" s="135"/>
      <c r="BP153" s="135"/>
      <c r="BQ153" s="135"/>
      <c r="BR153" s="135"/>
      <c r="BS153" s="135"/>
      <c r="BT153" s="135"/>
      <c r="BU153" s="135"/>
      <c r="BV153" s="135"/>
      <c r="BW153" s="139"/>
      <c r="BX153" s="135"/>
      <c r="BY153" s="135"/>
      <c r="BZ153" s="135"/>
      <c r="CA153" s="135"/>
      <c r="CB153" s="135"/>
      <c r="CC153" s="135"/>
      <c r="CD153" s="135"/>
      <c r="CE153" s="135"/>
      <c r="CF153" s="139"/>
      <c r="CG153" s="135"/>
      <c r="CH153" s="135"/>
      <c r="CI153" s="135"/>
      <c r="CJ153" s="135"/>
      <c r="CK153" s="135"/>
      <c r="CL153" s="135"/>
      <c r="CM153" s="135"/>
      <c r="CN153" s="135"/>
      <c r="CO153" s="139"/>
      <c r="CP153" s="135"/>
      <c r="CQ153" s="135"/>
      <c r="CR153" s="135"/>
      <c r="CS153" s="135"/>
      <c r="CT153" s="135"/>
      <c r="CU153" s="135"/>
      <c r="CV153" s="135"/>
      <c r="CW153" s="135"/>
      <c r="CX153" s="139"/>
      <c r="CY153" s="135"/>
      <c r="CZ153" s="135"/>
      <c r="DA153" s="135"/>
      <c r="DB153" s="135"/>
      <c r="DC153" s="135"/>
      <c r="DD153" s="135"/>
      <c r="DE153" s="135"/>
      <c r="DF153" s="135"/>
      <c r="DG153" s="139"/>
      <c r="DH153" s="135"/>
      <c r="DI153" s="135"/>
      <c r="DJ153" s="135"/>
      <c r="DK153" s="135"/>
      <c r="DL153" s="135"/>
      <c r="DM153" s="135"/>
      <c r="DN153" s="135"/>
      <c r="DO153" s="135"/>
      <c r="DP153" s="139"/>
      <c r="DQ153" s="135"/>
      <c r="DR153" s="135"/>
      <c r="DS153" s="135"/>
      <c r="DT153" s="135"/>
      <c r="DU153" s="135"/>
      <c r="DV153" s="135"/>
      <c r="DW153" s="135"/>
      <c r="DX153" s="135"/>
      <c r="DY153" s="139"/>
      <c r="DZ153" s="135"/>
      <c r="EA153" s="135"/>
      <c r="EB153" s="135"/>
      <c r="EC153" s="135"/>
      <c r="ED153" s="135"/>
      <c r="EE153" s="135"/>
      <c r="EF153" s="135"/>
      <c r="EG153" s="135"/>
      <c r="EH153" s="139"/>
      <c r="EI153" s="135"/>
      <c r="EJ153" s="135"/>
      <c r="EK153" s="135"/>
      <c r="EL153" s="135"/>
      <c r="EM153" s="135"/>
      <c r="EN153" s="135"/>
      <c r="EO153" s="135"/>
      <c r="EP153" s="135"/>
      <c r="EQ153" s="139"/>
      <c r="ER153" s="135"/>
      <c r="ES153" s="135"/>
      <c r="ET153" s="135"/>
      <c r="EU153" s="135"/>
      <c r="EV153" s="135"/>
      <c r="EW153" s="135"/>
      <c r="EX153" s="135"/>
      <c r="EY153" s="135"/>
      <c r="EZ153" s="139"/>
      <c r="FA153" s="135"/>
      <c r="FB153" s="135"/>
      <c r="FC153" s="135"/>
      <c r="FD153" s="135"/>
      <c r="FE153" s="135"/>
      <c r="FF153" s="135"/>
      <c r="FG153" s="135"/>
      <c r="FH153" s="135"/>
      <c r="FI153" s="139"/>
      <c r="FJ153" s="135"/>
      <c r="FK153" s="135"/>
      <c r="FL153" s="135"/>
      <c r="FM153" s="135"/>
      <c r="FN153" s="135"/>
      <c r="FO153" s="135"/>
      <c r="FP153" s="135"/>
      <c r="FQ153" s="135"/>
      <c r="FR153" s="135"/>
      <c r="FS153" s="139"/>
      <c r="FT153" s="132"/>
      <c r="FU153" s="132"/>
      <c r="FV153" s="132"/>
      <c r="FW153" s="133"/>
      <c r="FX153" s="132"/>
      <c r="FY153" s="135"/>
      <c r="FZ153" s="135"/>
      <c r="GA153" s="132"/>
      <c r="GB153" s="132"/>
      <c r="GC153" s="132"/>
      <c r="GD153" s="132"/>
      <c r="GE153" s="132"/>
      <c r="GF153" s="139"/>
      <c r="GG153" s="132"/>
      <c r="GH153" s="132"/>
      <c r="GI153" s="132"/>
      <c r="GJ153" s="133"/>
      <c r="GK153" s="132"/>
      <c r="GL153" s="135"/>
      <c r="GM153" s="135"/>
      <c r="GN153" s="132"/>
      <c r="GO153" s="132"/>
      <c r="GP153" s="132"/>
      <c r="GQ153" s="132"/>
      <c r="GR153" s="132"/>
      <c r="GS153" s="139"/>
      <c r="GT153" s="132"/>
      <c r="GU153" s="132"/>
      <c r="GV153" s="132"/>
      <c r="GW153" s="133"/>
      <c r="GX153" s="132"/>
      <c r="GY153" s="135"/>
      <c r="GZ153" s="135"/>
      <c r="HA153" s="132"/>
      <c r="HB153" s="132"/>
      <c r="HC153" s="132"/>
      <c r="HD153" s="132"/>
    </row>
    <row r="154" spans="1:212" ht="76.5" customHeight="1" x14ac:dyDescent="0.2">
      <c r="A154" s="336">
        <v>25</v>
      </c>
      <c r="B154" s="396" t="s">
        <v>622</v>
      </c>
      <c r="C154" s="400" t="str">
        <f>VLOOKUP(B154,[11]FORMULAS!A$30:B$52,2,0)</f>
        <v>Fortalecer el modelo de gestión, la infraestructura operacional y los sistemas de información de la Caja de Vivienda Popular.</v>
      </c>
      <c r="D154" s="400" t="str">
        <f>VLOOKUP(B154,[11]FORMULAS!A$30:C$52,3,0)</f>
        <v>Jefe Oficina de Tecnologías de la Información y las Comunicaciones</v>
      </c>
      <c r="E154" s="396" t="s">
        <v>113</v>
      </c>
      <c r="F154" s="396" t="s">
        <v>623</v>
      </c>
      <c r="G154" s="396" t="s">
        <v>624</v>
      </c>
      <c r="H154" s="397" t="s">
        <v>625</v>
      </c>
      <c r="I154" s="396" t="s">
        <v>261</v>
      </c>
      <c r="J154" s="398">
        <v>12</v>
      </c>
      <c r="K154" s="324" t="str">
        <f>VLOOKUP(L154,'Tabla probabilidad'!$D$3:$E$8,2,0)</f>
        <v>Baja</v>
      </c>
      <c r="L154" s="399">
        <v>0.4</v>
      </c>
      <c r="M154" s="328" t="s">
        <v>88</v>
      </c>
      <c r="N154" s="329" t="str">
        <f>VLOOKUP(M154,'Tabla Impacto'!$D$3:$F$8,3,0)</f>
        <v>Leve</v>
      </c>
      <c r="O154" s="329">
        <f>VLOOKUP(M154,'Tabla Impacto'!$D$3:$F$8,2,0)</f>
        <v>0.2</v>
      </c>
      <c r="P154" s="392" t="str">
        <f t="shared" ref="P154" si="83">CONCATENATE(N154,K154)</f>
        <v>LeveBaja</v>
      </c>
      <c r="Q154" s="393" t="str">
        <f>VLOOKUP(P154,[11]FORMULAS!$K$17:$L$42,2,0)</f>
        <v>Bajo</v>
      </c>
      <c r="R154" s="183">
        <v>1</v>
      </c>
      <c r="S154" s="50" t="s">
        <v>626</v>
      </c>
      <c r="T154" s="202" t="str">
        <f t="shared" si="70"/>
        <v>Preventivo</v>
      </c>
      <c r="U154" s="191" t="s">
        <v>13</v>
      </c>
      <c r="V154" s="192">
        <f>+IF(U154='[11]Tabla Valoración controles'!$D$4,'[11]Tabla Valoración controles'!$F$4,IF('[11]208-PLA-Ft-78 Mapa Gestión'!U154='[11]Tabla Valoración controles'!$D$5,'[11]Tabla Valoración controles'!$F$5,IF(U154=[11]FORMULAS!$A$10,0,'[11]Tabla Valoración controles'!$F$6)))</f>
        <v>0.25</v>
      </c>
      <c r="W154" s="191" t="s">
        <v>8</v>
      </c>
      <c r="X154" s="193">
        <f>+IF(W154='[11]Tabla Valoración controles'!$D$7,'[11]Tabla Valoración controles'!$F$7,IF(U154=[11]FORMULAS!$A$10,0,'[11]Tabla Valoración controles'!$F$8))</f>
        <v>0.15</v>
      </c>
      <c r="Y154" s="191" t="s">
        <v>18</v>
      </c>
      <c r="Z154" s="192">
        <f>+IF(Y154='[11]Tabla Valoración controles'!$D$9,'[11]Tabla Valoración controles'!$F$9,IF(U154=[11]FORMULAS!$A$10,0,'[11]Tabla Valoración controles'!$F$10))</f>
        <v>0</v>
      </c>
      <c r="AA154" s="191" t="s">
        <v>21</v>
      </c>
      <c r="AB154" s="192">
        <f>+IF(AA154='[11]Tabla Valoración controles'!$D$9,'[11]Tabla Valoración controles'!$F$9,IF(W154=[11]FORMULAS!$A$10,0,'[11]Tabla Valoración controles'!$F$10))</f>
        <v>0</v>
      </c>
      <c r="AC154" s="191" t="s">
        <v>100</v>
      </c>
      <c r="AD154" s="192">
        <f>+IF(AC154='[11]Tabla Valoración controles'!$D$13,'[11]Tabla Valoración controles'!$F$13,'[11]Tabla Valoración controles'!$F$14)</f>
        <v>0</v>
      </c>
      <c r="AE154" s="155">
        <f t="shared" si="78"/>
        <v>0.4</v>
      </c>
      <c r="AF154" s="155" t="e">
        <f>+IF(T154=[11]FORMULAS!$A$8,'[11]208-PLA-Ft-78 Mapa Gestión'!AE154*'[11]208-PLA-Ft-78 Mapa Gestión'!L154:L159,'[11]208-PLA-Ft-78 Mapa Gestión'!AE154*'[11]208-PLA-Ft-78 Mapa Gestión'!O154:O159)</f>
        <v>#N/A</v>
      </c>
      <c r="AG154" s="155">
        <f>+IF(T154=[11]FORMULAS!$A$8,'[11]208-PLA-Ft-78 Mapa Gestión'!L154:L159-'[11]208-PLA-Ft-78 Mapa Gestión'!AF154,0)</f>
        <v>0</v>
      </c>
      <c r="AH154" s="191" t="s">
        <v>351</v>
      </c>
      <c r="AI154" s="194">
        <f>+IF(AH154=[11]CONTROLES!$C$50,[11]CONTROLES!$D$50,[11]CONTROLES!$D$51)</f>
        <v>15</v>
      </c>
      <c r="AJ154" s="201" t="s">
        <v>357</v>
      </c>
      <c r="AK154" s="201">
        <f>+IF(AJ154=[11]CONTROLES!$C$52,[11]CONTROLES!$D$52,[11]CONTROLES!$D$53)</f>
        <v>15</v>
      </c>
      <c r="AL154" s="201" t="s">
        <v>360</v>
      </c>
      <c r="AM154" s="201">
        <f>+IF(AL154=[11]CONTROLES!$C$54,[11]CONTROLES!$D$54,[11]CONTROLES!$D$55)</f>
        <v>15</v>
      </c>
      <c r="AN154" s="201" t="s">
        <v>363</v>
      </c>
      <c r="AO154" s="201">
        <f>+IF(AN154=[11]CONTROLES!$C$56,[11]CONTROLES!$D$56,IF(AN154=[11]CONTROLES!$C$57,[11]CONTROLES!$D$57,[11]CONTROLES!$D$58))</f>
        <v>15</v>
      </c>
      <c r="AP154" s="201" t="s">
        <v>367</v>
      </c>
      <c r="AQ154" s="201">
        <f>+IF(AP154=[11]CONTROLES!$C$59,[11]CONTROLES!$D$59,[11]CONTROLES!$D$60)</f>
        <v>15</v>
      </c>
      <c r="AR154" s="201" t="s">
        <v>370</v>
      </c>
      <c r="AS154" s="201">
        <f>+IF(AR154=[11]CONTROLES!$C$61,[11]CONTROLES!$D$61,[11]CONTROLES!$D$62)</f>
        <v>15</v>
      </c>
      <c r="AT154" s="201" t="s">
        <v>373</v>
      </c>
      <c r="AU154" s="194">
        <f>+IF(AT154=[11]CONTROLES!$C$63,[11]CONTROLES!$D$63,IF(AT154=[11]CONTROLES!$C$64,[11]CONTROLES!$D$64,[11]CONTROLES!$D$65))</f>
        <v>10</v>
      </c>
      <c r="AV154" s="194">
        <f t="shared" si="79"/>
        <v>100</v>
      </c>
      <c r="AW154" s="194" t="str">
        <f t="shared" si="80"/>
        <v>Fuerte</v>
      </c>
      <c r="AX154" s="302">
        <f>+AG159</f>
        <v>0</v>
      </c>
      <c r="AY154" s="435" t="s">
        <v>45</v>
      </c>
      <c r="AZ154" s="435" t="s">
        <v>153</v>
      </c>
      <c r="BA154" s="302" t="e">
        <f>+IF(T154=[9]FORMULAS!B153,'[9]208-PLA-Ft-78 Mapa Gestión'!AG159,'[9]208-PLA-Ft-78 Mapa Gestión'!O154:O159)</f>
        <v>#N/A</v>
      </c>
      <c r="BB154" s="301" t="str">
        <f>CONCATENATE(AZ154,AY154)</f>
        <v>LeveMuy Baja</v>
      </c>
      <c r="BC154" s="314" t="str">
        <f>VLOOKUP(BB154,[9]FORMULAS!$K$17:$L$42,2,0)</f>
        <v>Bajo</v>
      </c>
      <c r="BD154" s="307" t="s">
        <v>164</v>
      </c>
      <c r="BE154" s="135" t="s">
        <v>627</v>
      </c>
      <c r="BF154" s="135" t="s">
        <v>619</v>
      </c>
      <c r="BG154" s="217" t="s">
        <v>322</v>
      </c>
      <c r="BH154" s="225">
        <v>45292</v>
      </c>
      <c r="BI154" s="225">
        <v>45656</v>
      </c>
      <c r="BJ154" s="135" t="s">
        <v>628</v>
      </c>
      <c r="BK154" s="135" t="s">
        <v>629</v>
      </c>
      <c r="BL154" s="135" t="s">
        <v>236</v>
      </c>
      <c r="BM154" s="307"/>
      <c r="BN154" s="139"/>
      <c r="BO154" s="135"/>
      <c r="BP154" s="135"/>
      <c r="BQ154" s="129"/>
      <c r="BR154" s="129"/>
      <c r="BS154" s="129"/>
      <c r="BT154" s="129"/>
      <c r="BU154" s="129"/>
      <c r="BV154" s="129"/>
      <c r="BW154" s="139"/>
      <c r="BX154" s="135"/>
      <c r="BY154" s="135"/>
      <c r="BZ154" s="129"/>
      <c r="CA154" s="129"/>
      <c r="CB154" s="129"/>
      <c r="CC154" s="129"/>
      <c r="CD154" s="129"/>
      <c r="CE154" s="129"/>
      <c r="CF154" s="139"/>
      <c r="CG154" s="135"/>
      <c r="CH154" s="135"/>
      <c r="CI154" s="129"/>
      <c r="CJ154" s="129"/>
      <c r="CK154" s="129"/>
      <c r="CL154" s="129"/>
      <c r="CM154" s="129"/>
      <c r="CN154" s="129"/>
      <c r="CO154" s="139"/>
      <c r="CP154" s="135"/>
      <c r="CQ154" s="135"/>
      <c r="CR154" s="129"/>
      <c r="CS154" s="129"/>
      <c r="CT154" s="129"/>
      <c r="CU154" s="129"/>
      <c r="CV154" s="129"/>
      <c r="CW154" s="129"/>
      <c r="CX154" s="139"/>
      <c r="CY154" s="135"/>
      <c r="CZ154" s="135"/>
      <c r="DA154" s="129"/>
      <c r="DB154" s="129"/>
      <c r="DC154" s="129"/>
      <c r="DD154" s="129"/>
      <c r="DE154" s="129"/>
      <c r="DF154" s="129"/>
      <c r="DG154" s="139"/>
      <c r="DH154" s="135"/>
      <c r="DI154" s="135"/>
      <c r="DJ154" s="129"/>
      <c r="DK154" s="129"/>
      <c r="DL154" s="129"/>
      <c r="DM154" s="129"/>
      <c r="DN154" s="129"/>
      <c r="DO154" s="129"/>
      <c r="DP154" s="139"/>
      <c r="DQ154" s="135"/>
      <c r="DR154" s="135"/>
      <c r="DS154" s="129"/>
      <c r="DT154" s="129"/>
      <c r="DU154" s="129"/>
      <c r="DV154" s="129"/>
      <c r="DW154" s="129"/>
      <c r="DX154" s="129"/>
      <c r="DY154" s="139"/>
      <c r="DZ154" s="135"/>
      <c r="EA154" s="135"/>
      <c r="EB154" s="129"/>
      <c r="EC154" s="129"/>
      <c r="ED154" s="129"/>
      <c r="EE154" s="129"/>
      <c r="EF154" s="129"/>
      <c r="EG154" s="129"/>
      <c r="EH154" s="139"/>
      <c r="EI154" s="135"/>
      <c r="EJ154" s="135"/>
      <c r="EK154" s="129"/>
      <c r="EL154" s="129"/>
      <c r="EM154" s="129"/>
      <c r="EN154" s="129"/>
      <c r="EO154" s="129"/>
      <c r="EP154" s="129"/>
      <c r="EQ154" s="139"/>
      <c r="ER154" s="135"/>
      <c r="ES154" s="135"/>
      <c r="ET154" s="129"/>
      <c r="EU154" s="129"/>
      <c r="EV154" s="129"/>
      <c r="EW154" s="129"/>
      <c r="EX154" s="129"/>
      <c r="EY154" s="129"/>
      <c r="EZ154" s="139"/>
      <c r="FA154" s="135"/>
      <c r="FB154" s="135"/>
      <c r="FC154" s="129"/>
      <c r="FD154" s="129"/>
      <c r="FE154" s="129"/>
      <c r="FF154" s="129"/>
      <c r="FG154" s="129"/>
      <c r="FH154" s="129"/>
      <c r="FI154" s="139"/>
      <c r="FJ154" s="135"/>
      <c r="FK154" s="135"/>
      <c r="FL154" s="129"/>
      <c r="FM154" s="129"/>
      <c r="FN154" s="129"/>
      <c r="FO154" s="129"/>
      <c r="FP154" s="129"/>
      <c r="FQ154" s="129"/>
      <c r="FR154" s="129"/>
      <c r="FS154" s="139"/>
      <c r="FT154" s="132"/>
      <c r="FU154" s="132"/>
      <c r="FV154" s="132"/>
      <c r="FW154" s="133"/>
      <c r="FX154" s="132"/>
      <c r="FY154" s="129"/>
      <c r="FZ154" s="129"/>
      <c r="GA154" s="132"/>
      <c r="GB154" s="132"/>
      <c r="GC154" s="132"/>
      <c r="GD154" s="132"/>
      <c r="GE154" s="132"/>
      <c r="GF154" s="139"/>
      <c r="GG154" s="132"/>
      <c r="GH154" s="132"/>
      <c r="GI154" s="132"/>
      <c r="GJ154" s="133"/>
      <c r="GK154" s="132"/>
      <c r="GL154" s="129"/>
      <c r="GM154" s="129"/>
      <c r="GN154" s="132"/>
      <c r="GO154" s="132"/>
      <c r="GP154" s="132"/>
      <c r="GQ154" s="132"/>
      <c r="GR154" s="132"/>
      <c r="GS154" s="139"/>
      <c r="GT154" s="132"/>
      <c r="GU154" s="132"/>
      <c r="GV154" s="132"/>
      <c r="GW154" s="133"/>
      <c r="GX154" s="132"/>
      <c r="GY154" s="129"/>
      <c r="GZ154" s="129"/>
      <c r="HA154" s="132"/>
      <c r="HB154" s="132"/>
      <c r="HC154" s="132"/>
      <c r="HD154" s="132"/>
    </row>
    <row r="155" spans="1:212" ht="17.25" customHeight="1" x14ac:dyDescent="0.2">
      <c r="A155" s="336"/>
      <c r="B155" s="396"/>
      <c r="C155" s="400"/>
      <c r="D155" s="400"/>
      <c r="E155" s="396"/>
      <c r="F155" s="396"/>
      <c r="G155" s="396"/>
      <c r="H155" s="397"/>
      <c r="I155" s="396"/>
      <c r="J155" s="398"/>
      <c r="K155" s="324"/>
      <c r="L155" s="399"/>
      <c r="M155" s="328"/>
      <c r="N155" s="329"/>
      <c r="O155" s="329"/>
      <c r="P155" s="392"/>
      <c r="Q155" s="393"/>
      <c r="R155" s="53"/>
      <c r="S155" s="50"/>
      <c r="T155" s="202" t="str">
        <f t="shared" si="70"/>
        <v>Tipo Control</v>
      </c>
      <c r="U155" s="54" t="s">
        <v>158</v>
      </c>
      <c r="V155" s="55">
        <f>+IF(U155='[11]Tabla Valoración controles'!$D$4,'[11]Tabla Valoración controles'!$F$4,IF('[11]208-PLA-Ft-78 Mapa Gestión'!U155='[11]Tabla Valoración controles'!$D$5,'[11]Tabla Valoración controles'!$F$5,IF(U155=[11]FORMULAS!$A$10,0,'[11]Tabla Valoración controles'!$F$6)))</f>
        <v>0</v>
      </c>
      <c r="W155" s="54"/>
      <c r="X155" s="56">
        <f>+IF(W155='[11]Tabla Valoración controles'!$D$7,'[11]Tabla Valoración controles'!$F$7,IF(U155=[11]FORMULAS!$A$10,0,'[11]Tabla Valoración controles'!$F$8))</f>
        <v>0</v>
      </c>
      <c r="Y155" s="54"/>
      <c r="Z155" s="55">
        <f>+IF(Y155='[11]Tabla Valoración controles'!$D$9,'[11]Tabla Valoración controles'!$F$9,IF(U155=[11]FORMULAS!$A$10,0,'[11]Tabla Valoración controles'!$F$10))</f>
        <v>0</v>
      </c>
      <c r="AA155" s="54"/>
      <c r="AB155" s="55">
        <f>+IF(AA155='[11]Tabla Valoración controles'!$D$9,'[11]Tabla Valoración controles'!$F$9,IF(W155=[11]FORMULAS!$A$10,0,'[11]Tabla Valoración controles'!$F$10))</f>
        <v>0</v>
      </c>
      <c r="AC155" s="54"/>
      <c r="AD155" s="55">
        <f>+IF(AC155='[11]Tabla Valoración controles'!$D$13,'[11]Tabla Valoración controles'!$F$13,'[11]Tabla Valoración controles'!$F$14)</f>
        <v>0</v>
      </c>
      <c r="AE155" s="100">
        <f t="shared" si="78"/>
        <v>0</v>
      </c>
      <c r="AF155" s="100">
        <f>+AE155*AG154</f>
        <v>0</v>
      </c>
      <c r="AG155" s="100">
        <f>+AG154-AF155</f>
        <v>0</v>
      </c>
      <c r="AH155" s="54"/>
      <c r="AI155" s="50">
        <f>+IF(AH155=[11]CONTROLES!$C$50,[11]CONTROLES!$D$50,[11]CONTROLES!$D$51)</f>
        <v>0</v>
      </c>
      <c r="AJ155" s="50"/>
      <c r="AK155" s="50">
        <f>+IF(AJ155=[11]CONTROLES!$C$52,[11]CONTROLES!$D$52,[11]CONTROLES!$D$53)</f>
        <v>0</v>
      </c>
      <c r="AL155" s="50"/>
      <c r="AM155" s="50">
        <f>+IF(AL155=[11]CONTROLES!$C$54,[11]CONTROLES!$D$54,[11]CONTROLES!$D$55)</f>
        <v>0</v>
      </c>
      <c r="AN155" s="50"/>
      <c r="AO155" s="50">
        <f>+IF(AN155=[11]CONTROLES!$C$56,[11]CONTROLES!$D$56,IF(AN155=[11]CONTROLES!$C$57,[11]CONTROLES!$D$57,[11]CONTROLES!$D$58))</f>
        <v>0</v>
      </c>
      <c r="AP155" s="50"/>
      <c r="AQ155" s="50">
        <f>+IF(AP155=[11]CONTROLES!$C$59,[11]CONTROLES!$D$59,[11]CONTROLES!$D$60)</f>
        <v>0</v>
      </c>
      <c r="AR155" s="50"/>
      <c r="AS155" s="50">
        <f>+IF(AR155=[11]CONTROLES!$C$61,[11]CONTROLES!$D$61,[11]CONTROLES!$D$62)</f>
        <v>0</v>
      </c>
      <c r="AT155" s="50"/>
      <c r="AU155" s="50">
        <f>+IF(AT155=[11]CONTROLES!$C$63,[11]CONTROLES!$D$63,IF(AT155=[11]CONTROLES!$C$64,[11]CONTROLES!$D$64,[11]CONTROLES!$D$65))</f>
        <v>0</v>
      </c>
      <c r="AV155" s="50">
        <f t="shared" si="79"/>
        <v>0</v>
      </c>
      <c r="AW155" s="50" t="str">
        <f t="shared" si="80"/>
        <v>Débil</v>
      </c>
      <c r="AX155" s="303"/>
      <c r="AY155" s="436"/>
      <c r="AZ155" s="436"/>
      <c r="BA155" s="303"/>
      <c r="BB155" s="301"/>
      <c r="BC155" s="314"/>
      <c r="BD155" s="307"/>
      <c r="BE155" s="135"/>
      <c r="BF155" s="135"/>
      <c r="BG155" s="217"/>
      <c r="BH155" s="225"/>
      <c r="BI155" s="225"/>
      <c r="BJ155" s="135"/>
      <c r="BK155" s="135"/>
      <c r="BL155" s="135"/>
      <c r="BM155" s="307"/>
      <c r="BN155" s="139"/>
      <c r="BO155" s="129"/>
      <c r="BP155" s="129"/>
      <c r="BQ155" s="129"/>
      <c r="BR155" s="129"/>
      <c r="BS155" s="129"/>
      <c r="BT155" s="129"/>
      <c r="BU155" s="129"/>
      <c r="BV155" s="129"/>
      <c r="BW155" s="139"/>
      <c r="BX155" s="129"/>
      <c r="BY155" s="129"/>
      <c r="BZ155" s="129"/>
      <c r="CA155" s="129"/>
      <c r="CB155" s="129"/>
      <c r="CC155" s="129"/>
      <c r="CD155" s="129"/>
      <c r="CE155" s="129"/>
      <c r="CF155" s="139"/>
      <c r="CG155" s="129"/>
      <c r="CH155" s="129"/>
      <c r="CI155" s="129"/>
      <c r="CJ155" s="129"/>
      <c r="CK155" s="129"/>
      <c r="CL155" s="129"/>
      <c r="CM155" s="129"/>
      <c r="CN155" s="129"/>
      <c r="CO155" s="139"/>
      <c r="CP155" s="129"/>
      <c r="CQ155" s="129"/>
      <c r="CR155" s="129"/>
      <c r="CS155" s="129"/>
      <c r="CT155" s="129"/>
      <c r="CU155" s="129"/>
      <c r="CV155" s="129"/>
      <c r="CW155" s="129"/>
      <c r="CX155" s="139"/>
      <c r="CY155" s="129"/>
      <c r="CZ155" s="129"/>
      <c r="DA155" s="129"/>
      <c r="DB155" s="129"/>
      <c r="DC155" s="129"/>
      <c r="DD155" s="129"/>
      <c r="DE155" s="129"/>
      <c r="DF155" s="129"/>
      <c r="DG155" s="139"/>
      <c r="DH155" s="129"/>
      <c r="DI155" s="129"/>
      <c r="DJ155" s="129"/>
      <c r="DK155" s="129"/>
      <c r="DL155" s="129"/>
      <c r="DM155" s="129"/>
      <c r="DN155" s="129"/>
      <c r="DO155" s="129"/>
      <c r="DP155" s="139"/>
      <c r="DQ155" s="129"/>
      <c r="DR155" s="129"/>
      <c r="DS155" s="129"/>
      <c r="DT155" s="129"/>
      <c r="DU155" s="129"/>
      <c r="DV155" s="129"/>
      <c r="DW155" s="129"/>
      <c r="DX155" s="129"/>
      <c r="DY155" s="139"/>
      <c r="DZ155" s="129"/>
      <c r="EA155" s="129"/>
      <c r="EB155" s="129"/>
      <c r="EC155" s="129"/>
      <c r="ED155" s="129"/>
      <c r="EE155" s="129"/>
      <c r="EF155" s="129"/>
      <c r="EG155" s="129"/>
      <c r="EH155" s="139"/>
      <c r="EI155" s="129"/>
      <c r="EJ155" s="129"/>
      <c r="EK155" s="129"/>
      <c r="EL155" s="129"/>
      <c r="EM155" s="129"/>
      <c r="EN155" s="129"/>
      <c r="EO155" s="129"/>
      <c r="EP155" s="129"/>
      <c r="EQ155" s="139"/>
      <c r="ER155" s="129"/>
      <c r="ES155" s="129"/>
      <c r="ET155" s="129"/>
      <c r="EU155" s="129"/>
      <c r="EV155" s="129"/>
      <c r="EW155" s="129"/>
      <c r="EX155" s="129"/>
      <c r="EY155" s="129"/>
      <c r="EZ155" s="139"/>
      <c r="FA155" s="129"/>
      <c r="FB155" s="129"/>
      <c r="FC155" s="129"/>
      <c r="FD155" s="129"/>
      <c r="FE155" s="129"/>
      <c r="FF155" s="129"/>
      <c r="FG155" s="129"/>
      <c r="FH155" s="129"/>
      <c r="FI155" s="139"/>
      <c r="FJ155" s="129"/>
      <c r="FK155" s="129"/>
      <c r="FL155" s="129"/>
      <c r="FM155" s="129"/>
      <c r="FN155" s="129"/>
      <c r="FO155" s="129"/>
      <c r="FP155" s="129"/>
      <c r="FQ155" s="129"/>
      <c r="FR155" s="129"/>
      <c r="FS155" s="139"/>
      <c r="FT155" s="132"/>
      <c r="FU155" s="132"/>
      <c r="FV155" s="132"/>
      <c r="FW155" s="133"/>
      <c r="FX155" s="132"/>
      <c r="FY155" s="129"/>
      <c r="FZ155" s="129"/>
      <c r="GA155" s="132"/>
      <c r="GB155" s="132"/>
      <c r="GC155" s="132"/>
      <c r="GD155" s="132"/>
      <c r="GE155" s="132"/>
      <c r="GF155" s="139"/>
      <c r="GG155" s="132"/>
      <c r="GH155" s="132"/>
      <c r="GI155" s="132"/>
      <c r="GJ155" s="133"/>
      <c r="GK155" s="132"/>
      <c r="GL155" s="129"/>
      <c r="GM155" s="129"/>
      <c r="GN155" s="132"/>
      <c r="GO155" s="132"/>
      <c r="GP155" s="132"/>
      <c r="GQ155" s="132"/>
      <c r="GR155" s="132"/>
      <c r="GS155" s="139"/>
      <c r="GT155" s="132"/>
      <c r="GU155" s="132"/>
      <c r="GV155" s="132"/>
      <c r="GW155" s="133"/>
      <c r="GX155" s="132"/>
      <c r="GY155" s="129"/>
      <c r="GZ155" s="129"/>
      <c r="HA155" s="132"/>
      <c r="HB155" s="132"/>
      <c r="HC155" s="132"/>
      <c r="HD155" s="132"/>
    </row>
    <row r="156" spans="1:212" ht="17.25" customHeight="1" x14ac:dyDescent="0.2">
      <c r="A156" s="336"/>
      <c r="B156" s="396"/>
      <c r="C156" s="400"/>
      <c r="D156" s="400"/>
      <c r="E156" s="396"/>
      <c r="F156" s="396"/>
      <c r="G156" s="396"/>
      <c r="H156" s="397"/>
      <c r="I156" s="396"/>
      <c r="J156" s="398"/>
      <c r="K156" s="324"/>
      <c r="L156" s="399"/>
      <c r="M156" s="328"/>
      <c r="N156" s="329"/>
      <c r="O156" s="329"/>
      <c r="P156" s="392"/>
      <c r="Q156" s="393"/>
      <c r="R156" s="53"/>
      <c r="S156" s="57"/>
      <c r="T156" s="202" t="str">
        <f t="shared" si="70"/>
        <v>Tipo Control</v>
      </c>
      <c r="U156" s="54" t="s">
        <v>158</v>
      </c>
      <c r="V156" s="55">
        <f>+IF(U156='[11]Tabla Valoración controles'!$D$4,'[11]Tabla Valoración controles'!$F$4,IF('[11]208-PLA-Ft-78 Mapa Gestión'!U156='[11]Tabla Valoración controles'!$D$5,'[11]Tabla Valoración controles'!$F$5,IF(U156=[11]FORMULAS!$A$10,0,'[11]Tabla Valoración controles'!$F$6)))</f>
        <v>0</v>
      </c>
      <c r="W156" s="54"/>
      <c r="X156" s="56">
        <f>+IF(W156='[11]Tabla Valoración controles'!$D$7,'[11]Tabla Valoración controles'!$F$7,IF(U156=[11]FORMULAS!$A$10,0,'[11]Tabla Valoración controles'!$F$8))</f>
        <v>0</v>
      </c>
      <c r="Y156" s="54"/>
      <c r="Z156" s="55">
        <f>+IF(Y156='[11]Tabla Valoración controles'!$D$9,'[11]Tabla Valoración controles'!$F$9,IF(U156=[11]FORMULAS!$A$10,0,'[11]Tabla Valoración controles'!$F$10))</f>
        <v>0</v>
      </c>
      <c r="AA156" s="54"/>
      <c r="AB156" s="55">
        <f>+IF(AA156='[11]Tabla Valoración controles'!$D$9,'[11]Tabla Valoración controles'!$F$9,IF(W156=[11]FORMULAS!$A$10,0,'[11]Tabla Valoración controles'!$F$10))</f>
        <v>0</v>
      </c>
      <c r="AC156" s="54"/>
      <c r="AD156" s="55">
        <f>+IF(AC156='[11]Tabla Valoración controles'!$D$13,'[11]Tabla Valoración controles'!$F$13,'[11]Tabla Valoración controles'!$F$14)</f>
        <v>0</v>
      </c>
      <c r="AE156" s="100">
        <f t="shared" si="78"/>
        <v>0</v>
      </c>
      <c r="AF156" s="100">
        <f>+AF155*AE156</f>
        <v>0</v>
      </c>
      <c r="AG156" s="100">
        <f t="shared" ref="AG156:AG159" si="84">+AG155-AF156</f>
        <v>0</v>
      </c>
      <c r="AH156" s="54"/>
      <c r="AI156" s="50">
        <f>+IF(AH156=[11]CONTROLES!$C$50,[11]CONTROLES!$D$50,[11]CONTROLES!$D$51)</f>
        <v>0</v>
      </c>
      <c r="AJ156" s="50"/>
      <c r="AK156" s="50">
        <f>+IF(AJ156=[11]CONTROLES!$C$52,[11]CONTROLES!$D$52,[11]CONTROLES!$D$53)</f>
        <v>0</v>
      </c>
      <c r="AL156" s="50"/>
      <c r="AM156" s="50">
        <f>+IF(AL156=[11]CONTROLES!$C$54,[11]CONTROLES!$D$54,[11]CONTROLES!$D$55)</f>
        <v>0</v>
      </c>
      <c r="AN156" s="50"/>
      <c r="AO156" s="50">
        <f>+IF(AN156=[11]CONTROLES!$C$56,[11]CONTROLES!$D$56,IF(AN156=[11]CONTROLES!$C$57,[11]CONTROLES!$D$57,[11]CONTROLES!$D$58))</f>
        <v>0</v>
      </c>
      <c r="AP156" s="50"/>
      <c r="AQ156" s="50">
        <f>+IF(AP156=[11]CONTROLES!$C$59,[11]CONTROLES!$D$59,[11]CONTROLES!$D$60)</f>
        <v>0</v>
      </c>
      <c r="AR156" s="50"/>
      <c r="AS156" s="50">
        <f>+IF(AR156=[11]CONTROLES!$C$61,[11]CONTROLES!$D$61,[11]CONTROLES!$D$62)</f>
        <v>0</v>
      </c>
      <c r="AT156" s="50"/>
      <c r="AU156" s="50">
        <f>+IF(AT156=[11]CONTROLES!$C$63,[11]CONTROLES!$D$63,IF(AT156=[11]CONTROLES!$C$64,[11]CONTROLES!$D$64,[11]CONTROLES!$D$65))</f>
        <v>0</v>
      </c>
      <c r="AV156" s="50">
        <f t="shared" si="79"/>
        <v>0</v>
      </c>
      <c r="AW156" s="50" t="str">
        <f t="shared" si="80"/>
        <v>Débil</v>
      </c>
      <c r="AX156" s="303"/>
      <c r="AY156" s="436"/>
      <c r="AZ156" s="436"/>
      <c r="BA156" s="303"/>
      <c r="BB156" s="301"/>
      <c r="BC156" s="314"/>
      <c r="BD156" s="307"/>
      <c r="BE156" s="135"/>
      <c r="BF156" s="135"/>
      <c r="BG156" s="217"/>
      <c r="BH156" s="225"/>
      <c r="BI156" s="225"/>
      <c r="BJ156" s="135"/>
      <c r="BK156" s="135"/>
      <c r="BL156" s="135"/>
      <c r="BM156" s="307"/>
      <c r="BN156" s="139"/>
      <c r="BO156" s="135"/>
      <c r="BP156" s="135"/>
      <c r="BQ156" s="135"/>
      <c r="BR156" s="135"/>
      <c r="BS156" s="135"/>
      <c r="BT156" s="135"/>
      <c r="BU156" s="135"/>
      <c r="BV156" s="135"/>
      <c r="BW156" s="139"/>
      <c r="BX156" s="135"/>
      <c r="BY156" s="135"/>
      <c r="BZ156" s="135"/>
      <c r="CA156" s="135"/>
      <c r="CB156" s="135"/>
      <c r="CC156" s="135"/>
      <c r="CD156" s="135"/>
      <c r="CE156" s="135"/>
      <c r="CF156" s="139"/>
      <c r="CG156" s="135"/>
      <c r="CH156" s="135"/>
      <c r="CI156" s="135"/>
      <c r="CJ156" s="135"/>
      <c r="CK156" s="135"/>
      <c r="CL156" s="135"/>
      <c r="CM156" s="135"/>
      <c r="CN156" s="135"/>
      <c r="CO156" s="139"/>
      <c r="CP156" s="135"/>
      <c r="CQ156" s="135"/>
      <c r="CR156" s="135"/>
      <c r="CS156" s="135"/>
      <c r="CT156" s="135"/>
      <c r="CU156" s="135"/>
      <c r="CV156" s="135"/>
      <c r="CW156" s="135"/>
      <c r="CX156" s="139"/>
      <c r="CY156" s="135"/>
      <c r="CZ156" s="135"/>
      <c r="DA156" s="135"/>
      <c r="DB156" s="135"/>
      <c r="DC156" s="135"/>
      <c r="DD156" s="135"/>
      <c r="DE156" s="135"/>
      <c r="DF156" s="135"/>
      <c r="DG156" s="139"/>
      <c r="DH156" s="135"/>
      <c r="DI156" s="135"/>
      <c r="DJ156" s="135"/>
      <c r="DK156" s="135"/>
      <c r="DL156" s="135"/>
      <c r="DM156" s="135"/>
      <c r="DN156" s="135"/>
      <c r="DO156" s="135"/>
      <c r="DP156" s="139"/>
      <c r="DQ156" s="135"/>
      <c r="DR156" s="135"/>
      <c r="DS156" s="135"/>
      <c r="DT156" s="135"/>
      <c r="DU156" s="135"/>
      <c r="DV156" s="135"/>
      <c r="DW156" s="135"/>
      <c r="DX156" s="135"/>
      <c r="DY156" s="139"/>
      <c r="DZ156" s="135"/>
      <c r="EA156" s="135"/>
      <c r="EB156" s="135"/>
      <c r="EC156" s="135"/>
      <c r="ED156" s="135"/>
      <c r="EE156" s="135"/>
      <c r="EF156" s="135"/>
      <c r="EG156" s="135"/>
      <c r="EH156" s="139"/>
      <c r="EI156" s="135"/>
      <c r="EJ156" s="135"/>
      <c r="EK156" s="135"/>
      <c r="EL156" s="135"/>
      <c r="EM156" s="135"/>
      <c r="EN156" s="135"/>
      <c r="EO156" s="135"/>
      <c r="EP156" s="135"/>
      <c r="EQ156" s="139"/>
      <c r="ER156" s="135"/>
      <c r="ES156" s="135"/>
      <c r="ET156" s="135"/>
      <c r="EU156" s="135"/>
      <c r="EV156" s="135"/>
      <c r="EW156" s="135"/>
      <c r="EX156" s="135"/>
      <c r="EY156" s="135"/>
      <c r="EZ156" s="139"/>
      <c r="FA156" s="135"/>
      <c r="FB156" s="135"/>
      <c r="FC156" s="135"/>
      <c r="FD156" s="135"/>
      <c r="FE156" s="135"/>
      <c r="FF156" s="135"/>
      <c r="FG156" s="135"/>
      <c r="FH156" s="135"/>
      <c r="FI156" s="139"/>
      <c r="FJ156" s="135"/>
      <c r="FK156" s="135"/>
      <c r="FL156" s="135"/>
      <c r="FM156" s="135"/>
      <c r="FN156" s="135"/>
      <c r="FO156" s="135"/>
      <c r="FP156" s="135"/>
      <c r="FQ156" s="135"/>
      <c r="FR156" s="135"/>
      <c r="FS156" s="139"/>
      <c r="FT156" s="132"/>
      <c r="FU156" s="132"/>
      <c r="FV156" s="132"/>
      <c r="FW156" s="133"/>
      <c r="FX156" s="132"/>
      <c r="FY156" s="135"/>
      <c r="FZ156" s="135"/>
      <c r="GA156" s="132"/>
      <c r="GB156" s="132"/>
      <c r="GC156" s="132"/>
      <c r="GD156" s="132"/>
      <c r="GE156" s="132"/>
      <c r="GF156" s="139"/>
      <c r="GG156" s="132"/>
      <c r="GH156" s="132"/>
      <c r="GI156" s="132"/>
      <c r="GJ156" s="133"/>
      <c r="GK156" s="132"/>
      <c r="GL156" s="135"/>
      <c r="GM156" s="135"/>
      <c r="GN156" s="132"/>
      <c r="GO156" s="132"/>
      <c r="GP156" s="132"/>
      <c r="GQ156" s="132"/>
      <c r="GR156" s="132"/>
      <c r="GS156" s="139"/>
      <c r="GT156" s="132"/>
      <c r="GU156" s="132"/>
      <c r="GV156" s="132"/>
      <c r="GW156" s="133"/>
      <c r="GX156" s="132"/>
      <c r="GY156" s="135"/>
      <c r="GZ156" s="135"/>
      <c r="HA156" s="132"/>
      <c r="HB156" s="132"/>
      <c r="HC156" s="132"/>
      <c r="HD156" s="132"/>
    </row>
    <row r="157" spans="1:212" ht="17.25" customHeight="1" x14ac:dyDescent="0.2">
      <c r="A157" s="336"/>
      <c r="B157" s="396"/>
      <c r="C157" s="400"/>
      <c r="D157" s="400"/>
      <c r="E157" s="396"/>
      <c r="F157" s="396"/>
      <c r="G157" s="396"/>
      <c r="H157" s="397"/>
      <c r="I157" s="396"/>
      <c r="J157" s="398"/>
      <c r="K157" s="324"/>
      <c r="L157" s="399"/>
      <c r="M157" s="328"/>
      <c r="N157" s="329"/>
      <c r="O157" s="329"/>
      <c r="P157" s="392"/>
      <c r="Q157" s="393"/>
      <c r="R157" s="53"/>
      <c r="S157" s="50"/>
      <c r="T157" s="202" t="str">
        <f t="shared" si="70"/>
        <v>Tipo Control</v>
      </c>
      <c r="U157" s="54" t="s">
        <v>158</v>
      </c>
      <c r="V157" s="55">
        <f>+IF(U157='[11]Tabla Valoración controles'!$D$4,'[11]Tabla Valoración controles'!$F$4,IF('[11]208-PLA-Ft-78 Mapa Gestión'!U157='[11]Tabla Valoración controles'!$D$5,'[11]Tabla Valoración controles'!$F$5,IF(U157=[11]FORMULAS!$A$10,0,'[11]Tabla Valoración controles'!$F$6)))</f>
        <v>0</v>
      </c>
      <c r="W157" s="54"/>
      <c r="X157" s="56">
        <f>+IF(W157='[11]Tabla Valoración controles'!$D$7,'[11]Tabla Valoración controles'!$F$7,IF(U157=[11]FORMULAS!$A$10,0,'[11]Tabla Valoración controles'!$F$8))</f>
        <v>0</v>
      </c>
      <c r="Y157" s="54"/>
      <c r="Z157" s="55">
        <f>+IF(Y157='[11]Tabla Valoración controles'!$D$9,'[11]Tabla Valoración controles'!$F$9,IF(U157=[11]FORMULAS!$A$10,0,'[11]Tabla Valoración controles'!$F$10))</f>
        <v>0</v>
      </c>
      <c r="AA157" s="54"/>
      <c r="AB157" s="55">
        <f>+IF(AA157='[11]Tabla Valoración controles'!$D$9,'[11]Tabla Valoración controles'!$F$9,IF(W157=[11]FORMULAS!$A$10,0,'[11]Tabla Valoración controles'!$F$10))</f>
        <v>0</v>
      </c>
      <c r="AC157" s="54"/>
      <c r="AD157" s="55">
        <f>+IF(AC157='[11]Tabla Valoración controles'!$D$13,'[11]Tabla Valoración controles'!$F$13,'[11]Tabla Valoración controles'!$F$14)</f>
        <v>0</v>
      </c>
      <c r="AE157" s="100">
        <f t="shared" si="78"/>
        <v>0</v>
      </c>
      <c r="AF157" s="100">
        <f>+AF156*AE157</f>
        <v>0</v>
      </c>
      <c r="AG157" s="100">
        <f t="shared" si="84"/>
        <v>0</v>
      </c>
      <c r="AH157" s="54"/>
      <c r="AI157" s="50">
        <f>+IF(AH157=[11]CONTROLES!$C$50,[11]CONTROLES!$D$50,[11]CONTROLES!$D$51)</f>
        <v>0</v>
      </c>
      <c r="AJ157" s="50"/>
      <c r="AK157" s="50">
        <f>+IF(AJ157=[11]CONTROLES!$C$52,[11]CONTROLES!$D$52,[11]CONTROLES!$D$53)</f>
        <v>0</v>
      </c>
      <c r="AL157" s="50"/>
      <c r="AM157" s="50">
        <f>+IF(AL157=[11]CONTROLES!$C$54,[11]CONTROLES!$D$54,[11]CONTROLES!$D$55)</f>
        <v>0</v>
      </c>
      <c r="AN157" s="50"/>
      <c r="AO157" s="50">
        <f>+IF(AN157=[11]CONTROLES!$C$56,[11]CONTROLES!$D$56,IF(AN157=[11]CONTROLES!$C$57,[11]CONTROLES!$D$57,[11]CONTROLES!$D$58))</f>
        <v>0</v>
      </c>
      <c r="AP157" s="50"/>
      <c r="AQ157" s="50">
        <f>+IF(AP157=[11]CONTROLES!$C$59,[11]CONTROLES!$D$59,[11]CONTROLES!$D$60)</f>
        <v>0</v>
      </c>
      <c r="AR157" s="50"/>
      <c r="AS157" s="50">
        <f>+IF(AR157=[11]CONTROLES!$C$61,[11]CONTROLES!$D$61,[11]CONTROLES!$D$62)</f>
        <v>0</v>
      </c>
      <c r="AT157" s="50"/>
      <c r="AU157" s="50">
        <f>+IF(AT157=[11]CONTROLES!$C$63,[11]CONTROLES!$D$63,IF(AT157=[11]CONTROLES!$C$64,[11]CONTROLES!$D$64,[11]CONTROLES!$D$65))</f>
        <v>0</v>
      </c>
      <c r="AV157" s="50">
        <f t="shared" si="79"/>
        <v>0</v>
      </c>
      <c r="AW157" s="50" t="str">
        <f t="shared" si="80"/>
        <v>Débil</v>
      </c>
      <c r="AX157" s="303"/>
      <c r="AY157" s="436"/>
      <c r="AZ157" s="436"/>
      <c r="BA157" s="303"/>
      <c r="BB157" s="301"/>
      <c r="BC157" s="314"/>
      <c r="BD157" s="307"/>
      <c r="BE157" s="135"/>
      <c r="BF157" s="135"/>
      <c r="BG157" s="217"/>
      <c r="BH157" s="225"/>
      <c r="BI157" s="225"/>
      <c r="BJ157" s="135"/>
      <c r="BK157" s="135"/>
      <c r="BL157" s="135"/>
      <c r="BM157" s="307"/>
      <c r="BN157" s="139"/>
      <c r="BO157" s="135"/>
      <c r="BP157" s="135"/>
      <c r="BQ157" s="135"/>
      <c r="BR157" s="135"/>
      <c r="BS157" s="135"/>
      <c r="BT157" s="135"/>
      <c r="BU157" s="135"/>
      <c r="BV157" s="135"/>
      <c r="BW157" s="139"/>
      <c r="BX157" s="135"/>
      <c r="BY157" s="135"/>
      <c r="BZ157" s="135"/>
      <c r="CA157" s="135"/>
      <c r="CB157" s="135"/>
      <c r="CC157" s="135"/>
      <c r="CD157" s="135"/>
      <c r="CE157" s="135"/>
      <c r="CF157" s="139"/>
      <c r="CG157" s="135"/>
      <c r="CH157" s="135"/>
      <c r="CI157" s="135"/>
      <c r="CJ157" s="135"/>
      <c r="CK157" s="135"/>
      <c r="CL157" s="135"/>
      <c r="CM157" s="135"/>
      <c r="CN157" s="135"/>
      <c r="CO157" s="139"/>
      <c r="CP157" s="135"/>
      <c r="CQ157" s="135"/>
      <c r="CR157" s="135"/>
      <c r="CS157" s="135"/>
      <c r="CT157" s="135"/>
      <c r="CU157" s="135"/>
      <c r="CV157" s="135"/>
      <c r="CW157" s="135"/>
      <c r="CX157" s="139"/>
      <c r="CY157" s="135"/>
      <c r="CZ157" s="135"/>
      <c r="DA157" s="135"/>
      <c r="DB157" s="135"/>
      <c r="DC157" s="135"/>
      <c r="DD157" s="135"/>
      <c r="DE157" s="135"/>
      <c r="DF157" s="135"/>
      <c r="DG157" s="139"/>
      <c r="DH157" s="135"/>
      <c r="DI157" s="135"/>
      <c r="DJ157" s="135"/>
      <c r="DK157" s="135"/>
      <c r="DL157" s="135"/>
      <c r="DM157" s="135"/>
      <c r="DN157" s="135"/>
      <c r="DO157" s="135"/>
      <c r="DP157" s="139"/>
      <c r="DQ157" s="135"/>
      <c r="DR157" s="135"/>
      <c r="DS157" s="135"/>
      <c r="DT157" s="135"/>
      <c r="DU157" s="135"/>
      <c r="DV157" s="135"/>
      <c r="DW157" s="135"/>
      <c r="DX157" s="135"/>
      <c r="DY157" s="139"/>
      <c r="DZ157" s="135"/>
      <c r="EA157" s="135"/>
      <c r="EB157" s="135"/>
      <c r="EC157" s="135"/>
      <c r="ED157" s="135"/>
      <c r="EE157" s="135"/>
      <c r="EF157" s="135"/>
      <c r="EG157" s="135"/>
      <c r="EH157" s="139"/>
      <c r="EI157" s="135"/>
      <c r="EJ157" s="135"/>
      <c r="EK157" s="135"/>
      <c r="EL157" s="135"/>
      <c r="EM157" s="135"/>
      <c r="EN157" s="135"/>
      <c r="EO157" s="135"/>
      <c r="EP157" s="135"/>
      <c r="EQ157" s="139"/>
      <c r="ER157" s="135"/>
      <c r="ES157" s="135"/>
      <c r="ET157" s="135"/>
      <c r="EU157" s="135"/>
      <c r="EV157" s="135"/>
      <c r="EW157" s="135"/>
      <c r="EX157" s="135"/>
      <c r="EY157" s="135"/>
      <c r="EZ157" s="139"/>
      <c r="FA157" s="135"/>
      <c r="FB157" s="135"/>
      <c r="FC157" s="135"/>
      <c r="FD157" s="135"/>
      <c r="FE157" s="135"/>
      <c r="FF157" s="135"/>
      <c r="FG157" s="135"/>
      <c r="FH157" s="135"/>
      <c r="FI157" s="139"/>
      <c r="FJ157" s="135"/>
      <c r="FK157" s="135"/>
      <c r="FL157" s="135"/>
      <c r="FM157" s="135"/>
      <c r="FN157" s="135"/>
      <c r="FO157" s="135"/>
      <c r="FP157" s="135"/>
      <c r="FQ157" s="135"/>
      <c r="FR157" s="135"/>
      <c r="FS157" s="139"/>
      <c r="FT157" s="132"/>
      <c r="FU157" s="132"/>
      <c r="FV157" s="132"/>
      <c r="FW157" s="133"/>
      <c r="FX157" s="132"/>
      <c r="FY157" s="135"/>
      <c r="FZ157" s="135"/>
      <c r="GA157" s="132"/>
      <c r="GB157" s="132"/>
      <c r="GC157" s="132"/>
      <c r="GD157" s="132"/>
      <c r="GE157" s="132"/>
      <c r="GF157" s="139"/>
      <c r="GG157" s="132"/>
      <c r="GH157" s="132"/>
      <c r="GI157" s="132"/>
      <c r="GJ157" s="133"/>
      <c r="GK157" s="132"/>
      <c r="GL157" s="135"/>
      <c r="GM157" s="135"/>
      <c r="GN157" s="132"/>
      <c r="GO157" s="132"/>
      <c r="GP157" s="132"/>
      <c r="GQ157" s="132"/>
      <c r="GR157" s="132"/>
      <c r="GS157" s="139"/>
      <c r="GT157" s="132"/>
      <c r="GU157" s="132"/>
      <c r="GV157" s="132"/>
      <c r="GW157" s="133"/>
      <c r="GX157" s="132"/>
      <c r="GY157" s="135"/>
      <c r="GZ157" s="135"/>
      <c r="HA157" s="132"/>
      <c r="HB157" s="132"/>
      <c r="HC157" s="132"/>
      <c r="HD157" s="132"/>
    </row>
    <row r="158" spans="1:212" ht="17.25" customHeight="1" x14ac:dyDescent="0.2">
      <c r="A158" s="336"/>
      <c r="B158" s="396"/>
      <c r="C158" s="400"/>
      <c r="D158" s="400"/>
      <c r="E158" s="396"/>
      <c r="F158" s="396"/>
      <c r="G158" s="396"/>
      <c r="H158" s="397"/>
      <c r="I158" s="396"/>
      <c r="J158" s="398"/>
      <c r="K158" s="324"/>
      <c r="L158" s="399"/>
      <c r="M158" s="328"/>
      <c r="N158" s="329"/>
      <c r="O158" s="329"/>
      <c r="P158" s="392"/>
      <c r="Q158" s="393"/>
      <c r="R158" s="53"/>
      <c r="S158" s="50"/>
      <c r="T158" s="202" t="str">
        <f t="shared" si="70"/>
        <v>Tipo Control</v>
      </c>
      <c r="U158" s="54" t="s">
        <v>158</v>
      </c>
      <c r="V158" s="55">
        <f>+IF(U158='[11]Tabla Valoración controles'!$D$4,'[11]Tabla Valoración controles'!$F$4,IF('[11]208-PLA-Ft-78 Mapa Gestión'!U158='[11]Tabla Valoración controles'!$D$5,'[11]Tabla Valoración controles'!$F$5,IF(U158=[11]FORMULAS!$A$10,0,'[11]Tabla Valoración controles'!$F$6)))</f>
        <v>0</v>
      </c>
      <c r="W158" s="54"/>
      <c r="X158" s="56">
        <f>+IF(W158='[11]Tabla Valoración controles'!$D$7,'[11]Tabla Valoración controles'!$F$7,IF(U158=[11]FORMULAS!$A$10,0,'[11]Tabla Valoración controles'!$F$8))</f>
        <v>0</v>
      </c>
      <c r="Y158" s="54"/>
      <c r="Z158" s="55">
        <f>+IF(Y158='[11]Tabla Valoración controles'!$D$9,'[11]Tabla Valoración controles'!$F$9,IF(U158=[11]FORMULAS!$A$10,0,'[11]Tabla Valoración controles'!$F$10))</f>
        <v>0</v>
      </c>
      <c r="AA158" s="54"/>
      <c r="AB158" s="55">
        <f>+IF(AA158='[11]Tabla Valoración controles'!$D$9,'[11]Tabla Valoración controles'!$F$9,IF(W158=[11]FORMULAS!$A$10,0,'[11]Tabla Valoración controles'!$F$10))</f>
        <v>0</v>
      </c>
      <c r="AC158" s="54"/>
      <c r="AD158" s="55">
        <f>+IF(AC158='[11]Tabla Valoración controles'!$D$13,'[11]Tabla Valoración controles'!$F$13,'[11]Tabla Valoración controles'!$F$14)</f>
        <v>0</v>
      </c>
      <c r="AE158" s="100">
        <f t="shared" si="78"/>
        <v>0</v>
      </c>
      <c r="AF158" s="100">
        <f t="shared" ref="AF158:AF159" si="85">+AF157*AE158</f>
        <v>0</v>
      </c>
      <c r="AG158" s="100">
        <f t="shared" si="84"/>
        <v>0</v>
      </c>
      <c r="AH158" s="54"/>
      <c r="AI158" s="50">
        <f>+IF(AH158=[11]CONTROLES!$C$50,[11]CONTROLES!$D$50,[11]CONTROLES!$D$51)</f>
        <v>0</v>
      </c>
      <c r="AJ158" s="50"/>
      <c r="AK158" s="50">
        <f>+IF(AJ158=[11]CONTROLES!$C$52,[11]CONTROLES!$D$52,[11]CONTROLES!$D$53)</f>
        <v>0</v>
      </c>
      <c r="AL158" s="50"/>
      <c r="AM158" s="50">
        <f>+IF(AL158=[11]CONTROLES!$C$54,[11]CONTROLES!$D$54,[11]CONTROLES!$D$55)</f>
        <v>0</v>
      </c>
      <c r="AN158" s="50"/>
      <c r="AO158" s="50">
        <f>+IF(AN158=[11]CONTROLES!$C$56,[11]CONTROLES!$D$56,IF(AN158=[11]CONTROLES!$C$57,[11]CONTROLES!$D$57,[11]CONTROLES!$D$58))</f>
        <v>0</v>
      </c>
      <c r="AP158" s="50"/>
      <c r="AQ158" s="50">
        <f>+IF(AP158=[11]CONTROLES!$C$59,[11]CONTROLES!$D$59,[11]CONTROLES!$D$60)</f>
        <v>0</v>
      </c>
      <c r="AR158" s="50"/>
      <c r="AS158" s="50">
        <f>+IF(AR158=[11]CONTROLES!$C$61,[11]CONTROLES!$D$61,[11]CONTROLES!$D$62)</f>
        <v>0</v>
      </c>
      <c r="AT158" s="50"/>
      <c r="AU158" s="50">
        <f>+IF(AT158=[11]CONTROLES!$C$63,[11]CONTROLES!$D$63,IF(AT158=[11]CONTROLES!$C$64,[11]CONTROLES!$D$64,[11]CONTROLES!$D$65))</f>
        <v>0</v>
      </c>
      <c r="AV158" s="50">
        <f t="shared" si="79"/>
        <v>0</v>
      </c>
      <c r="AW158" s="50" t="str">
        <f t="shared" si="80"/>
        <v>Débil</v>
      </c>
      <c r="AX158" s="303"/>
      <c r="AY158" s="436"/>
      <c r="AZ158" s="436"/>
      <c r="BA158" s="303"/>
      <c r="BB158" s="301"/>
      <c r="BC158" s="314"/>
      <c r="BD158" s="307"/>
      <c r="BE158" s="135"/>
      <c r="BF158" s="135"/>
      <c r="BG158" s="217"/>
      <c r="BH158" s="225"/>
      <c r="BI158" s="225"/>
      <c r="BJ158" s="135"/>
      <c r="BK158" s="135"/>
      <c r="BL158" s="135"/>
      <c r="BM158" s="307"/>
      <c r="BN158" s="139"/>
      <c r="BO158" s="135"/>
      <c r="BP158" s="135"/>
      <c r="BQ158" s="135"/>
      <c r="BR158" s="135"/>
      <c r="BS158" s="135"/>
      <c r="BT158" s="135"/>
      <c r="BU158" s="135"/>
      <c r="BV158" s="135"/>
      <c r="BW158" s="139"/>
      <c r="BX158" s="135"/>
      <c r="BY158" s="135"/>
      <c r="BZ158" s="135"/>
      <c r="CA158" s="135"/>
      <c r="CB158" s="135"/>
      <c r="CC158" s="135"/>
      <c r="CD158" s="135"/>
      <c r="CE158" s="135"/>
      <c r="CF158" s="139"/>
      <c r="CG158" s="135"/>
      <c r="CH158" s="135"/>
      <c r="CI158" s="135"/>
      <c r="CJ158" s="135"/>
      <c r="CK158" s="135"/>
      <c r="CL158" s="135"/>
      <c r="CM158" s="135"/>
      <c r="CN158" s="135"/>
      <c r="CO158" s="139"/>
      <c r="CP158" s="135"/>
      <c r="CQ158" s="135"/>
      <c r="CR158" s="135"/>
      <c r="CS158" s="135"/>
      <c r="CT158" s="135"/>
      <c r="CU158" s="135"/>
      <c r="CV158" s="135"/>
      <c r="CW158" s="135"/>
      <c r="CX158" s="139"/>
      <c r="CY158" s="135"/>
      <c r="CZ158" s="135"/>
      <c r="DA158" s="135"/>
      <c r="DB158" s="135"/>
      <c r="DC158" s="135"/>
      <c r="DD158" s="135"/>
      <c r="DE158" s="135"/>
      <c r="DF158" s="135"/>
      <c r="DG158" s="139"/>
      <c r="DH158" s="135"/>
      <c r="DI158" s="135"/>
      <c r="DJ158" s="135"/>
      <c r="DK158" s="135"/>
      <c r="DL158" s="135"/>
      <c r="DM158" s="135"/>
      <c r="DN158" s="135"/>
      <c r="DO158" s="135"/>
      <c r="DP158" s="139"/>
      <c r="DQ158" s="135"/>
      <c r="DR158" s="135"/>
      <c r="DS158" s="135"/>
      <c r="DT158" s="135"/>
      <c r="DU158" s="135"/>
      <c r="DV158" s="135"/>
      <c r="DW158" s="135"/>
      <c r="DX158" s="135"/>
      <c r="DY158" s="139"/>
      <c r="DZ158" s="135"/>
      <c r="EA158" s="135"/>
      <c r="EB158" s="135"/>
      <c r="EC158" s="135"/>
      <c r="ED158" s="135"/>
      <c r="EE158" s="135"/>
      <c r="EF158" s="135"/>
      <c r="EG158" s="135"/>
      <c r="EH158" s="139"/>
      <c r="EI158" s="135"/>
      <c r="EJ158" s="135"/>
      <c r="EK158" s="135"/>
      <c r="EL158" s="135"/>
      <c r="EM158" s="135"/>
      <c r="EN158" s="135"/>
      <c r="EO158" s="135"/>
      <c r="EP158" s="135"/>
      <c r="EQ158" s="139"/>
      <c r="ER158" s="135"/>
      <c r="ES158" s="135"/>
      <c r="ET158" s="135"/>
      <c r="EU158" s="135"/>
      <c r="EV158" s="135"/>
      <c r="EW158" s="135"/>
      <c r="EX158" s="135"/>
      <c r="EY158" s="135"/>
      <c r="EZ158" s="139"/>
      <c r="FA158" s="135"/>
      <c r="FB158" s="135"/>
      <c r="FC158" s="135"/>
      <c r="FD158" s="135"/>
      <c r="FE158" s="135"/>
      <c r="FF158" s="135"/>
      <c r="FG158" s="135"/>
      <c r="FH158" s="135"/>
      <c r="FI158" s="139"/>
      <c r="FJ158" s="135"/>
      <c r="FK158" s="135"/>
      <c r="FL158" s="135"/>
      <c r="FM158" s="135"/>
      <c r="FN158" s="135"/>
      <c r="FO158" s="135"/>
      <c r="FP158" s="135"/>
      <c r="FQ158" s="135"/>
      <c r="FR158" s="135"/>
      <c r="FS158" s="139"/>
      <c r="FT158" s="132"/>
      <c r="FU158" s="132"/>
      <c r="FV158" s="132"/>
      <c r="FW158" s="133"/>
      <c r="FX158" s="132"/>
      <c r="FY158" s="135"/>
      <c r="FZ158" s="135"/>
      <c r="GA158" s="132"/>
      <c r="GB158" s="132"/>
      <c r="GC158" s="132"/>
      <c r="GD158" s="132"/>
      <c r="GE158" s="132"/>
      <c r="GF158" s="139"/>
      <c r="GG158" s="132"/>
      <c r="GH158" s="132"/>
      <c r="GI158" s="132"/>
      <c r="GJ158" s="133"/>
      <c r="GK158" s="132"/>
      <c r="GL158" s="135"/>
      <c r="GM158" s="135"/>
      <c r="GN158" s="132"/>
      <c r="GO158" s="132"/>
      <c r="GP158" s="132"/>
      <c r="GQ158" s="132"/>
      <c r="GR158" s="132"/>
      <c r="GS158" s="139"/>
      <c r="GT158" s="132"/>
      <c r="GU158" s="132"/>
      <c r="GV158" s="132"/>
      <c r="GW158" s="133"/>
      <c r="GX158" s="132"/>
      <c r="GY158" s="135"/>
      <c r="GZ158" s="135"/>
      <c r="HA158" s="132"/>
      <c r="HB158" s="132"/>
      <c r="HC158" s="132"/>
      <c r="HD158" s="132"/>
    </row>
    <row r="159" spans="1:212" ht="17.25" customHeight="1" x14ac:dyDescent="0.2">
      <c r="A159" s="336"/>
      <c r="B159" s="396"/>
      <c r="C159" s="400"/>
      <c r="D159" s="400"/>
      <c r="E159" s="396"/>
      <c r="F159" s="396"/>
      <c r="G159" s="396"/>
      <c r="H159" s="397"/>
      <c r="I159" s="396"/>
      <c r="J159" s="398"/>
      <c r="K159" s="324"/>
      <c r="L159" s="399"/>
      <c r="M159" s="328"/>
      <c r="N159" s="329"/>
      <c r="O159" s="329"/>
      <c r="P159" s="392"/>
      <c r="Q159" s="393"/>
      <c r="R159" s="53"/>
      <c r="S159" s="50"/>
      <c r="T159" s="202" t="str">
        <f t="shared" si="70"/>
        <v>Tipo Control</v>
      </c>
      <c r="U159" s="54" t="s">
        <v>158</v>
      </c>
      <c r="V159" s="55">
        <f>+IF(U159='[11]Tabla Valoración controles'!$D$4,'[11]Tabla Valoración controles'!$F$4,IF('[11]208-PLA-Ft-78 Mapa Gestión'!U159='[11]Tabla Valoración controles'!$D$5,'[11]Tabla Valoración controles'!$F$5,IF(U159=[11]FORMULAS!$A$10,0,'[11]Tabla Valoración controles'!$F$6)))</f>
        <v>0</v>
      </c>
      <c r="W159" s="54"/>
      <c r="X159" s="56">
        <f>+IF(W159='[11]Tabla Valoración controles'!$D$7,'[11]Tabla Valoración controles'!$F$7,IF(U159=[11]FORMULAS!$A$10,0,'[11]Tabla Valoración controles'!$F$8))</f>
        <v>0</v>
      </c>
      <c r="Y159" s="54"/>
      <c r="Z159" s="55">
        <f>+IF(Y159='[11]Tabla Valoración controles'!$D$9,'[11]Tabla Valoración controles'!$F$9,IF(U159=[11]FORMULAS!$A$10,0,'[11]Tabla Valoración controles'!$F$10))</f>
        <v>0</v>
      </c>
      <c r="AA159" s="54"/>
      <c r="AB159" s="55">
        <f>+IF(AA159='[11]Tabla Valoración controles'!$D$9,'[11]Tabla Valoración controles'!$F$9,IF(W159=[11]FORMULAS!$A$10,0,'[11]Tabla Valoración controles'!$F$10))</f>
        <v>0</v>
      </c>
      <c r="AC159" s="54"/>
      <c r="AD159" s="55">
        <f>+IF(AC159='[11]Tabla Valoración controles'!$D$13,'[11]Tabla Valoración controles'!$F$13,'[11]Tabla Valoración controles'!$F$14)</f>
        <v>0</v>
      </c>
      <c r="AE159" s="100">
        <f t="shared" si="78"/>
        <v>0</v>
      </c>
      <c r="AF159" s="100">
        <f t="shared" si="85"/>
        <v>0</v>
      </c>
      <c r="AG159" s="100">
        <f t="shared" si="84"/>
        <v>0</v>
      </c>
      <c r="AH159" s="54"/>
      <c r="AI159" s="50">
        <f>+IF(AH159=[11]CONTROLES!$C$50,[11]CONTROLES!$D$50,[11]CONTROLES!$D$51)</f>
        <v>0</v>
      </c>
      <c r="AJ159" s="50"/>
      <c r="AK159" s="50">
        <f>+IF(AJ159=[11]CONTROLES!$C$52,[11]CONTROLES!$D$52,[11]CONTROLES!$D$53)</f>
        <v>0</v>
      </c>
      <c r="AL159" s="50"/>
      <c r="AM159" s="50">
        <f>+IF(AL159=[11]CONTROLES!$C$54,[11]CONTROLES!$D$54,[11]CONTROLES!$D$55)</f>
        <v>0</v>
      </c>
      <c r="AN159" s="50"/>
      <c r="AO159" s="50">
        <f>+IF(AN159=[11]CONTROLES!$C$56,[11]CONTROLES!$D$56,IF(AN159=[11]CONTROLES!$C$57,[11]CONTROLES!$D$57,[11]CONTROLES!$D$58))</f>
        <v>0</v>
      </c>
      <c r="AP159" s="50"/>
      <c r="AQ159" s="50">
        <f>+IF(AP159=[11]CONTROLES!$C$59,[11]CONTROLES!$D$59,[11]CONTROLES!$D$60)</f>
        <v>0</v>
      </c>
      <c r="AR159" s="50"/>
      <c r="AS159" s="50">
        <f>+IF(AR159=[11]CONTROLES!$C$61,[11]CONTROLES!$D$61,[11]CONTROLES!$D$62)</f>
        <v>0</v>
      </c>
      <c r="AT159" s="50"/>
      <c r="AU159" s="50">
        <f>+IF(AT159=[11]CONTROLES!$C$63,[11]CONTROLES!$D$63,IF(AT159=[11]CONTROLES!$C$64,[11]CONTROLES!$D$64,[11]CONTROLES!$D$65))</f>
        <v>0</v>
      </c>
      <c r="AV159" s="50">
        <f t="shared" si="79"/>
        <v>0</v>
      </c>
      <c r="AW159" s="50" t="str">
        <f t="shared" si="80"/>
        <v>Débil</v>
      </c>
      <c r="AX159" s="303"/>
      <c r="AY159" s="437"/>
      <c r="AZ159" s="437"/>
      <c r="BA159" s="303"/>
      <c r="BB159" s="301"/>
      <c r="BC159" s="314"/>
      <c r="BD159" s="307"/>
      <c r="BE159" s="135"/>
      <c r="BF159" s="135"/>
      <c r="BG159" s="217"/>
      <c r="BH159" s="225"/>
      <c r="BI159" s="225"/>
      <c r="BJ159" s="135"/>
      <c r="BK159" s="135"/>
      <c r="BL159" s="135"/>
      <c r="BM159" s="307"/>
      <c r="BN159" s="139"/>
      <c r="BO159" s="135"/>
      <c r="BP159" s="135"/>
      <c r="BQ159" s="135"/>
      <c r="BR159" s="135"/>
      <c r="BS159" s="135"/>
      <c r="BT159" s="135"/>
      <c r="BU159" s="135"/>
      <c r="BV159" s="135"/>
      <c r="BW159" s="139"/>
      <c r="BX159" s="135"/>
      <c r="BY159" s="135"/>
      <c r="BZ159" s="135"/>
      <c r="CA159" s="135"/>
      <c r="CB159" s="135"/>
      <c r="CC159" s="135"/>
      <c r="CD159" s="135"/>
      <c r="CE159" s="135"/>
      <c r="CF159" s="139"/>
      <c r="CG159" s="135"/>
      <c r="CH159" s="135"/>
      <c r="CI159" s="135"/>
      <c r="CJ159" s="135"/>
      <c r="CK159" s="135"/>
      <c r="CL159" s="135"/>
      <c r="CM159" s="135"/>
      <c r="CN159" s="135"/>
      <c r="CO159" s="139"/>
      <c r="CP159" s="135"/>
      <c r="CQ159" s="135"/>
      <c r="CR159" s="135"/>
      <c r="CS159" s="135"/>
      <c r="CT159" s="135"/>
      <c r="CU159" s="135"/>
      <c r="CV159" s="135"/>
      <c r="CW159" s="135"/>
      <c r="CX159" s="139"/>
      <c r="CY159" s="135"/>
      <c r="CZ159" s="135"/>
      <c r="DA159" s="135"/>
      <c r="DB159" s="135"/>
      <c r="DC159" s="135"/>
      <c r="DD159" s="135"/>
      <c r="DE159" s="135"/>
      <c r="DF159" s="135"/>
      <c r="DG159" s="139"/>
      <c r="DH159" s="135"/>
      <c r="DI159" s="135"/>
      <c r="DJ159" s="135"/>
      <c r="DK159" s="135"/>
      <c r="DL159" s="135"/>
      <c r="DM159" s="135"/>
      <c r="DN159" s="135"/>
      <c r="DO159" s="135"/>
      <c r="DP159" s="139"/>
      <c r="DQ159" s="135"/>
      <c r="DR159" s="135"/>
      <c r="DS159" s="135"/>
      <c r="DT159" s="135"/>
      <c r="DU159" s="135"/>
      <c r="DV159" s="135"/>
      <c r="DW159" s="135"/>
      <c r="DX159" s="135"/>
      <c r="DY159" s="139"/>
      <c r="DZ159" s="135"/>
      <c r="EA159" s="135"/>
      <c r="EB159" s="135"/>
      <c r="EC159" s="135"/>
      <c r="ED159" s="135"/>
      <c r="EE159" s="135"/>
      <c r="EF159" s="135"/>
      <c r="EG159" s="135"/>
      <c r="EH159" s="139"/>
      <c r="EI159" s="135"/>
      <c r="EJ159" s="135"/>
      <c r="EK159" s="135"/>
      <c r="EL159" s="135"/>
      <c r="EM159" s="135"/>
      <c r="EN159" s="135"/>
      <c r="EO159" s="135"/>
      <c r="EP159" s="135"/>
      <c r="EQ159" s="139"/>
      <c r="ER159" s="135"/>
      <c r="ES159" s="135"/>
      <c r="ET159" s="135"/>
      <c r="EU159" s="135"/>
      <c r="EV159" s="135"/>
      <c r="EW159" s="135"/>
      <c r="EX159" s="135"/>
      <c r="EY159" s="135"/>
      <c r="EZ159" s="139"/>
      <c r="FA159" s="135"/>
      <c r="FB159" s="135"/>
      <c r="FC159" s="135"/>
      <c r="FD159" s="135"/>
      <c r="FE159" s="135"/>
      <c r="FF159" s="135"/>
      <c r="FG159" s="135"/>
      <c r="FH159" s="135"/>
      <c r="FI159" s="139"/>
      <c r="FJ159" s="135"/>
      <c r="FK159" s="135"/>
      <c r="FL159" s="135"/>
      <c r="FM159" s="135"/>
      <c r="FN159" s="135"/>
      <c r="FO159" s="135"/>
      <c r="FP159" s="135"/>
      <c r="FQ159" s="135"/>
      <c r="FR159" s="135"/>
      <c r="FS159" s="139"/>
      <c r="FT159" s="132"/>
      <c r="FU159" s="132"/>
      <c r="FV159" s="132"/>
      <c r="FW159" s="133"/>
      <c r="FX159" s="132"/>
      <c r="FY159" s="135"/>
      <c r="FZ159" s="135"/>
      <c r="GA159" s="132"/>
      <c r="GB159" s="132"/>
      <c r="GC159" s="132"/>
      <c r="GD159" s="132"/>
      <c r="GE159" s="132"/>
      <c r="GF159" s="139"/>
      <c r="GG159" s="132"/>
      <c r="GH159" s="132"/>
      <c r="GI159" s="132"/>
      <c r="GJ159" s="133"/>
      <c r="GK159" s="132"/>
      <c r="GL159" s="135"/>
      <c r="GM159" s="135"/>
      <c r="GN159" s="132"/>
      <c r="GO159" s="132"/>
      <c r="GP159" s="132"/>
      <c r="GQ159" s="132"/>
      <c r="GR159" s="132"/>
      <c r="GS159" s="139"/>
      <c r="GT159" s="132"/>
      <c r="GU159" s="132"/>
      <c r="GV159" s="132"/>
      <c r="GW159" s="133"/>
      <c r="GX159" s="132"/>
      <c r="GY159" s="135"/>
      <c r="GZ159" s="135"/>
      <c r="HA159" s="132"/>
      <c r="HB159" s="132"/>
      <c r="HC159" s="132"/>
      <c r="HD159" s="132"/>
    </row>
    <row r="160" spans="1:212" ht="64.5" customHeight="1" x14ac:dyDescent="0.2">
      <c r="A160" s="336">
        <v>26</v>
      </c>
      <c r="B160" s="396" t="s">
        <v>181</v>
      </c>
      <c r="C160" s="400" t="str">
        <f>VLOOKUP(B160,[12]FORMULAS!A$30:B$52,2,0)</f>
        <v>Gestionar, administrar y realizar planes, programas y acciones para el desarrollo del talento humano que fortalezcan sus competencias y el mejoramiento de las condiciones de trabajo, con el propósito de lograr la satisfacción personal y el fortalecimiento institucional para el cumplimiento de la misión y funciones de la Entidad.</v>
      </c>
      <c r="D160" s="400" t="str">
        <f>VLOOKUP(B160,[12]FORMULAS!A$30:C$52,3,0)</f>
        <v xml:space="preserve">Subdirector Administrativo </v>
      </c>
      <c r="E160" s="396" t="s">
        <v>113</v>
      </c>
      <c r="F160" s="396" t="s">
        <v>630</v>
      </c>
      <c r="G160" s="396" t="s">
        <v>631</v>
      </c>
      <c r="H160" s="397" t="s">
        <v>632</v>
      </c>
      <c r="I160" s="396" t="s">
        <v>261</v>
      </c>
      <c r="J160" s="398">
        <v>5000</v>
      </c>
      <c r="K160" s="324" t="str">
        <f>VLOOKUP(L160,'Tabla probabilidad'!$D$3:$E$8,2,0)</f>
        <v>Alta</v>
      </c>
      <c r="L160" s="399">
        <v>0.8</v>
      </c>
      <c r="M160" s="328" t="s">
        <v>91</v>
      </c>
      <c r="N160" s="329" t="str">
        <f>VLOOKUP(M160,'Tabla Impacto'!$D$3:$F$8,3,0)</f>
        <v>Moderado</v>
      </c>
      <c r="O160" s="329">
        <f>VLOOKUP(M160,'Tabla Impacto'!$D$3:$F$8,2,0)</f>
        <v>0.6</v>
      </c>
      <c r="P160" s="392" t="str">
        <f>CONCATENATE(N160,K160)</f>
        <v>ModeradoAlta</v>
      </c>
      <c r="Q160" s="393" t="str">
        <f>VLOOKUP(P160,[12]FORMULAS!$K$17:$L$42,2,0)</f>
        <v>Alto</v>
      </c>
      <c r="R160" s="53">
        <v>1</v>
      </c>
      <c r="S160" s="50" t="s">
        <v>633</v>
      </c>
      <c r="T160" s="202" t="str">
        <f t="shared" si="70"/>
        <v>Preventivo</v>
      </c>
      <c r="U160" s="209" t="s">
        <v>13</v>
      </c>
      <c r="V160" s="210">
        <f>+IF(U160='[12]Tabla Valoración controles'!$D$4,'[12]Tabla Valoración controles'!$F$4,IF('[12]208-PLA-Ft-78 Mapa Gestión'!U160='[12]Tabla Valoración controles'!$D$5,'[12]Tabla Valoración controles'!$F$5,IF(U160=[12]FORMULAS!$A$10,0,'[12]Tabla Valoración controles'!$F$6)))</f>
        <v>0.25</v>
      </c>
      <c r="W160" s="209" t="s">
        <v>8</v>
      </c>
      <c r="X160" s="211">
        <f>+IF(W160='[12]Tabla Valoración controles'!$D$7,'[12]Tabla Valoración controles'!$F$7,IF(U160=[12]FORMULAS!$A$10,0,'[12]Tabla Valoración controles'!$F$8))</f>
        <v>0.15</v>
      </c>
      <c r="Y160" s="209" t="s">
        <v>18</v>
      </c>
      <c r="Z160" s="210">
        <f>+IF(Y160='[12]Tabla Valoración controles'!$D$9,'[12]Tabla Valoración controles'!$F$9,'[12]Tabla Valoración controles'!$F$10)</f>
        <v>0</v>
      </c>
      <c r="AA160" s="209" t="s">
        <v>21</v>
      </c>
      <c r="AB160" s="210">
        <f>+IF(AA160='[12]Tabla Valoración controles'!$D$11,'[12]Tabla Valoración controles'!$F$11,'[12]Tabla Valoración controles'!$F$12)</f>
        <v>0</v>
      </c>
      <c r="AC160" s="212" t="s">
        <v>100</v>
      </c>
      <c r="AD160" s="210">
        <f>+IF(AC160='[12]Tabla Valoración controles'!$D$13,'[12]Tabla Valoración controles'!$F$13,'[12]Tabla Valoración controles'!$F$14)</f>
        <v>0</v>
      </c>
      <c r="AE160" s="213">
        <f t="shared" si="78"/>
        <v>0.4</v>
      </c>
      <c r="AF160" s="213" t="e">
        <f>+IF(T160=[12]FORMULAS!$A$8,'[12]208-PLA-Ft-78 Mapa Gestión'!AE160*'[12]208-PLA-Ft-78 Mapa Gestión'!L160:L165,'[12]208-PLA-Ft-78 Mapa Gestión'!AE160*'[12]208-PLA-Ft-78 Mapa Gestión'!O160:O165)</f>
        <v>#N/A</v>
      </c>
      <c r="AG160" s="213">
        <f>+IF(T160=[12]FORMULAS!$A$8,'[12]208-PLA-Ft-78 Mapa Gestión'!L160:L165-'[12]208-PLA-Ft-78 Mapa Gestión'!AF160,0)</f>
        <v>0</v>
      </c>
      <c r="AH160" s="209" t="s">
        <v>351</v>
      </c>
      <c r="AI160" s="214">
        <f>+IF(AH160=[12]CONTROLES!$C$50,[12]CONTROLES!$D$50,[12]CONTROLES!$D$51)</f>
        <v>15</v>
      </c>
      <c r="AJ160" s="214" t="s">
        <v>357</v>
      </c>
      <c r="AK160" s="214">
        <f>+IF(AJ160=[12]CONTROLES!$C$52,[12]CONTROLES!$D$52,[12]CONTROLES!$D$53)</f>
        <v>15</v>
      </c>
      <c r="AL160" s="214" t="s">
        <v>360</v>
      </c>
      <c r="AM160" s="214">
        <f>+IF(AL160=[12]CONTROLES!$C$54,[12]CONTROLES!$D$54,[12]CONTROLES!$D$55)</f>
        <v>15</v>
      </c>
      <c r="AN160" s="214" t="s">
        <v>363</v>
      </c>
      <c r="AO160" s="214">
        <f>+IF(AN160=[12]CONTROLES!$C$56,[12]CONTROLES!$D$56,IF(AN160=[12]CONTROLES!$C$57,[12]CONTROLES!$D$57,[12]CONTROLES!$D$58))</f>
        <v>15</v>
      </c>
      <c r="AP160" s="214" t="s">
        <v>367</v>
      </c>
      <c r="AQ160" s="214">
        <f>+IF(AP160=[12]CONTROLES!$C$59,[12]CONTROLES!$D$59,[12]CONTROLES!$D$60)</f>
        <v>15</v>
      </c>
      <c r="AR160" s="214" t="s">
        <v>370</v>
      </c>
      <c r="AS160" s="214">
        <f>+IF(AR160=[12]CONTROLES!$C$61,[12]CONTROLES!$D$61,[12]CONTROLES!$D$62)</f>
        <v>15</v>
      </c>
      <c r="AT160" s="214" t="s">
        <v>373</v>
      </c>
      <c r="AU160" s="50">
        <f>+IF(AT160=[12]CONTROLES!$C$63,[12]CONTROLES!$D$63,IF(AT160=[12]CONTROLES!$C$64,[12]CONTROLES!$D$64,[12]CONTROLES!$D$65))</f>
        <v>10</v>
      </c>
      <c r="AV160" s="50">
        <f>+AI160+AK160+AM160+AO160+AQ160+AS160+AU160</f>
        <v>100</v>
      </c>
      <c r="AW160" s="180" t="str">
        <f>IF(ISERROR(AV160)=TRUE,"",IF(AND(AV160&lt;=85),"Débil",IF(AND(AV160&gt;=85.01,AV160&lt;=95),"Moderado",IF(AND(AV160&gt;=95.1,AV160&lt;=100),"Fuerte",""))))</f>
        <v>Fuerte</v>
      </c>
      <c r="AX160" s="302">
        <f>+AG165</f>
        <v>0</v>
      </c>
      <c r="AY160" s="302" t="s">
        <v>98</v>
      </c>
      <c r="AZ160" s="302" t="s">
        <v>74</v>
      </c>
      <c r="BA160" s="302" t="e">
        <f>+IF(T160=[8]FORMULAS!B159,'[8]208-PLA-Ft-78 Mapa Gestión'!AG165,'[8]208-PLA-Ft-78 Mapa Gestión'!O160:O165)</f>
        <v>#N/A</v>
      </c>
      <c r="BB160" s="301" t="str">
        <f>CONCATENATE(AZ160,AY160)</f>
        <v>ModeradoMedia</v>
      </c>
      <c r="BC160" s="314" t="str">
        <f>VLOOKUP(BB160,[8]FORMULAS!$K$17:$L$42,2,0)</f>
        <v>Moderado</v>
      </c>
      <c r="BD160" s="307" t="s">
        <v>164</v>
      </c>
      <c r="BE160" s="135" t="s">
        <v>634</v>
      </c>
      <c r="BF160" s="135" t="s">
        <v>635</v>
      </c>
      <c r="BG160" s="217" t="s">
        <v>327</v>
      </c>
      <c r="BH160" s="225">
        <v>45292</v>
      </c>
      <c r="BI160" s="225">
        <v>45351</v>
      </c>
      <c r="BJ160" s="135" t="s">
        <v>636</v>
      </c>
      <c r="BK160" s="135" t="s">
        <v>637</v>
      </c>
      <c r="BL160" s="135" t="s">
        <v>236</v>
      </c>
      <c r="BM160" s="307"/>
      <c r="BN160" s="129"/>
      <c r="BO160" s="131"/>
      <c r="BP160" s="131"/>
      <c r="BQ160" s="131"/>
      <c r="BR160" s="131"/>
      <c r="BS160" s="131"/>
      <c r="BT160" s="131"/>
      <c r="BU160" s="131"/>
      <c r="BV160" s="131"/>
      <c r="BW160" s="129"/>
      <c r="BX160" s="131"/>
      <c r="BY160" s="131"/>
      <c r="BZ160" s="131"/>
      <c r="CA160" s="131"/>
      <c r="CB160" s="131"/>
      <c r="CC160" s="131"/>
      <c r="CD160" s="131"/>
      <c r="CE160" s="131"/>
      <c r="CF160" s="129"/>
      <c r="CG160" s="131"/>
      <c r="CH160" s="131"/>
      <c r="CI160" s="131"/>
      <c r="CJ160" s="131"/>
      <c r="CK160" s="131"/>
      <c r="CL160" s="131"/>
      <c r="CM160" s="131"/>
      <c r="CN160" s="131"/>
      <c r="CO160" s="129"/>
      <c r="CP160" s="131"/>
      <c r="CQ160" s="131"/>
      <c r="CR160" s="131"/>
      <c r="CS160" s="131"/>
      <c r="CT160" s="131"/>
      <c r="CU160" s="131"/>
      <c r="CV160" s="131"/>
      <c r="CW160" s="131"/>
      <c r="CX160" s="129"/>
      <c r="CY160" s="131"/>
      <c r="CZ160" s="131"/>
      <c r="DA160" s="131"/>
      <c r="DB160" s="131"/>
      <c r="DC160" s="131"/>
      <c r="DD160" s="131"/>
      <c r="DE160" s="131"/>
      <c r="DF160" s="131"/>
      <c r="DG160" s="129"/>
      <c r="DH160" s="131"/>
      <c r="DI160" s="131"/>
      <c r="DJ160" s="131"/>
      <c r="DK160" s="131"/>
      <c r="DL160" s="131"/>
      <c r="DM160" s="131"/>
      <c r="DN160" s="131"/>
      <c r="DO160" s="131"/>
      <c r="DP160" s="129"/>
      <c r="DQ160" s="131"/>
      <c r="DR160" s="131"/>
      <c r="DS160" s="131"/>
      <c r="DT160" s="131"/>
      <c r="DU160" s="131"/>
      <c r="DV160" s="131"/>
      <c r="DW160" s="131"/>
      <c r="DX160" s="131"/>
      <c r="DY160" s="129"/>
      <c r="DZ160" s="131"/>
      <c r="EA160" s="131"/>
      <c r="EB160" s="131"/>
      <c r="EC160" s="131"/>
      <c r="ED160" s="131"/>
      <c r="EE160" s="131"/>
      <c r="EF160" s="131"/>
      <c r="EG160" s="131"/>
      <c r="EH160" s="129"/>
      <c r="EI160" s="131"/>
      <c r="EJ160" s="131"/>
      <c r="EK160" s="131"/>
      <c r="EL160" s="131"/>
      <c r="EM160" s="131"/>
      <c r="EN160" s="131"/>
      <c r="EO160" s="131"/>
      <c r="EP160" s="131"/>
      <c r="EQ160" s="129"/>
      <c r="ER160" s="131"/>
      <c r="ES160" s="131"/>
      <c r="ET160" s="131"/>
      <c r="EU160" s="131"/>
      <c r="EV160" s="131"/>
      <c r="EW160" s="131"/>
      <c r="EX160" s="131"/>
      <c r="EY160" s="131"/>
      <c r="EZ160" s="129"/>
      <c r="FA160" s="131"/>
      <c r="FB160" s="131"/>
      <c r="FC160" s="131"/>
      <c r="FD160" s="131"/>
      <c r="FE160" s="131"/>
      <c r="FF160" s="131"/>
      <c r="FG160" s="131"/>
      <c r="FH160" s="131"/>
      <c r="FI160" s="129"/>
      <c r="FJ160" s="131"/>
      <c r="FK160" s="131"/>
      <c r="FL160" s="131"/>
      <c r="FM160" s="131"/>
      <c r="FN160" s="131"/>
      <c r="FO160" s="131"/>
      <c r="FP160" s="131"/>
      <c r="FQ160" s="131"/>
      <c r="FR160" s="131"/>
      <c r="FS160" s="129"/>
      <c r="FT160" s="132"/>
      <c r="FU160" s="132"/>
      <c r="FV160" s="132"/>
      <c r="FW160" s="133"/>
      <c r="FX160" s="132"/>
      <c r="FY160" s="131"/>
      <c r="FZ160" s="131"/>
      <c r="GA160" s="132"/>
      <c r="GB160" s="132"/>
      <c r="GC160" s="132"/>
      <c r="GD160" s="132"/>
      <c r="GE160" s="132"/>
      <c r="GF160" s="129"/>
      <c r="GG160" s="132"/>
      <c r="GH160" s="132"/>
      <c r="GI160" s="132"/>
      <c r="GJ160" s="133"/>
      <c r="GK160" s="132"/>
      <c r="GL160" s="131"/>
      <c r="GM160" s="131"/>
      <c r="GN160" s="132"/>
      <c r="GO160" s="132"/>
      <c r="GP160" s="132"/>
      <c r="GQ160" s="132"/>
      <c r="GR160" s="132"/>
      <c r="GS160" s="129"/>
      <c r="GT160" s="132"/>
      <c r="GU160" s="132"/>
      <c r="GV160" s="132"/>
      <c r="GW160" s="133"/>
      <c r="GX160" s="132"/>
      <c r="GY160" s="131"/>
      <c r="GZ160" s="131"/>
      <c r="HA160" s="132"/>
      <c r="HB160" s="132"/>
      <c r="HC160" s="132"/>
      <c r="HD160" s="132"/>
    </row>
    <row r="161" spans="1:212" ht="17.25" customHeight="1" x14ac:dyDescent="0.2">
      <c r="A161" s="336"/>
      <c r="B161" s="396"/>
      <c r="C161" s="400"/>
      <c r="D161" s="400"/>
      <c r="E161" s="396"/>
      <c r="F161" s="396"/>
      <c r="G161" s="396"/>
      <c r="H161" s="397"/>
      <c r="I161" s="396"/>
      <c r="J161" s="398"/>
      <c r="K161" s="324"/>
      <c r="L161" s="399"/>
      <c r="M161" s="328"/>
      <c r="N161" s="329"/>
      <c r="O161" s="329"/>
      <c r="P161" s="392"/>
      <c r="Q161" s="393"/>
      <c r="R161" s="53"/>
      <c r="S161" s="50"/>
      <c r="T161" s="202" t="str">
        <f t="shared" si="70"/>
        <v>Tipo Control</v>
      </c>
      <c r="U161" s="54" t="s">
        <v>158</v>
      </c>
      <c r="V161" s="55">
        <f>+IF(U161='[12]Tabla Valoración controles'!$D$4,'[12]Tabla Valoración controles'!$F$4,IF('[12]208-PLA-Ft-78 Mapa Gestión'!U161='[12]Tabla Valoración controles'!$D$5,'[12]Tabla Valoración controles'!$F$5,IF(U161=[12]FORMULAS!$A$10,0,'[12]Tabla Valoración controles'!$F$6)))</f>
        <v>0</v>
      </c>
      <c r="W161" s="54"/>
      <c r="X161" s="56">
        <f>+IF(W161='[12]Tabla Valoración controles'!$D$7,'[12]Tabla Valoración controles'!$F$7,IF(U161=[12]FORMULAS!$A$10,0,'[12]Tabla Valoración controles'!$F$8))</f>
        <v>0</v>
      </c>
      <c r="Y161" s="54"/>
      <c r="Z161" s="55">
        <f>+IF(Y161='[12]Tabla Valoración controles'!$D$9,'[12]Tabla Valoración controles'!$F$9,'[12]Tabla Valoración controles'!$F$10)</f>
        <v>0</v>
      </c>
      <c r="AA161" s="54"/>
      <c r="AB161" s="55">
        <f>+IF(AA161='[12]Tabla Valoración controles'!$D$9,'[12]Tabla Valoración controles'!$F$9,IF(W161=[12]FORMULAS!$A$10,0,'[12]Tabla Valoración controles'!$F$10))</f>
        <v>0</v>
      </c>
      <c r="AC161" s="54"/>
      <c r="AD161" s="55">
        <f>+IF(AC161='[12]Tabla Valoración controles'!$D$13,'[12]Tabla Valoración controles'!$F$13,'[12]Tabla Valoración controles'!$F$14)</f>
        <v>0</v>
      </c>
      <c r="AE161" s="100">
        <f t="shared" si="78"/>
        <v>0</v>
      </c>
      <c r="AF161" s="100">
        <f>+AE161*AG160</f>
        <v>0</v>
      </c>
      <c r="AG161" s="100">
        <f>+AG160-AF161</f>
        <v>0</v>
      </c>
      <c r="AH161" s="54"/>
      <c r="AI161" s="50">
        <f>+IF(AH161=[12]CONTROLES!$C$50,[12]CONTROLES!$D$50,[12]CONTROLES!$D$51)</f>
        <v>0</v>
      </c>
      <c r="AJ161" s="50"/>
      <c r="AK161" s="50">
        <f>+IF(AJ161=[12]CONTROLES!$C$52,[12]CONTROLES!$D$52,[12]CONTROLES!$D$53)</f>
        <v>0</v>
      </c>
      <c r="AL161" s="50"/>
      <c r="AM161" s="50">
        <f>+IF(AL161=[12]CONTROLES!$C$54,[12]CONTROLES!$D$54,[12]CONTROLES!$D$55)</f>
        <v>0</v>
      </c>
      <c r="AN161" s="50"/>
      <c r="AO161" s="50">
        <f>+IF(AN161=[12]CONTROLES!$C$56,[12]CONTROLES!$D$56,IF(AN161=[12]CONTROLES!$C$57,[12]CONTROLES!$D$57,[12]CONTROLES!$D$58))</f>
        <v>0</v>
      </c>
      <c r="AP161" s="50"/>
      <c r="AQ161" s="50">
        <f>+IF(AP161=[12]CONTROLES!$C$59,[12]CONTROLES!$D$59,[12]CONTROLES!$D$60)</f>
        <v>0</v>
      </c>
      <c r="AR161" s="50"/>
      <c r="AS161" s="50">
        <f>+IF(AR161=[12]CONTROLES!$C$61,[12]CONTROLES!$D$61,[12]CONTROLES!$D$62)</f>
        <v>0</v>
      </c>
      <c r="AT161" s="50"/>
      <c r="AU161" s="50">
        <f>+IF(AT161=[12]CONTROLES!$C$63,[12]CONTROLES!$D$63,IF(AT161=[12]CONTROLES!$C$64,[12]CONTROLES!$D$64,[12]CONTROLES!$D$65))</f>
        <v>0</v>
      </c>
      <c r="AV161" s="50">
        <f t="shared" ref="AV161:AV220" si="86">+AI161+AK161+AM161+AO161+AQ161+AS161+AU161</f>
        <v>0</v>
      </c>
      <c r="AW161" s="50" t="str">
        <f t="shared" ref="AW161:AW224" si="87">IF(ISERROR(AV161)=TRUE,"",IF(AND(AV161&lt;=85),"Débil",IF(AND(AV161&gt;=85.01,AV161&lt;=95),"Moderado",IF(AND(AV161&gt;=95.1,AV161&lt;=100),"Fuerte",""))))</f>
        <v>Débil</v>
      </c>
      <c r="AX161" s="303"/>
      <c r="AY161" s="303"/>
      <c r="AZ161" s="303"/>
      <c r="BA161" s="303"/>
      <c r="BB161" s="301"/>
      <c r="BC161" s="314"/>
      <c r="BD161" s="307"/>
      <c r="BE161" s="135"/>
      <c r="BF161" s="135"/>
      <c r="BG161" s="217"/>
      <c r="BH161" s="225"/>
      <c r="BI161" s="225"/>
      <c r="BJ161" s="135"/>
      <c r="BK161" s="135"/>
      <c r="BL161" s="135"/>
      <c r="BM161" s="307"/>
      <c r="BN161" s="129"/>
      <c r="BO161" s="130"/>
      <c r="BP161" s="130"/>
      <c r="BQ161" s="131"/>
      <c r="BR161" s="131"/>
      <c r="BS161" s="131"/>
      <c r="BT161" s="131"/>
      <c r="BU161" s="131"/>
      <c r="BV161" s="131"/>
      <c r="BW161" s="129"/>
      <c r="BX161" s="130"/>
      <c r="BY161" s="130"/>
      <c r="BZ161" s="131"/>
      <c r="CA161" s="131"/>
      <c r="CB161" s="131"/>
      <c r="CC161" s="131"/>
      <c r="CD161" s="131"/>
      <c r="CE161" s="131"/>
      <c r="CF161" s="129"/>
      <c r="CG161" s="130"/>
      <c r="CH161" s="130"/>
      <c r="CI161" s="131"/>
      <c r="CJ161" s="131"/>
      <c r="CK161" s="131"/>
      <c r="CL161" s="131"/>
      <c r="CM161" s="131"/>
      <c r="CN161" s="131"/>
      <c r="CO161" s="129"/>
      <c r="CP161" s="130"/>
      <c r="CQ161" s="130"/>
      <c r="CR161" s="131"/>
      <c r="CS161" s="131"/>
      <c r="CT161" s="131"/>
      <c r="CU161" s="131"/>
      <c r="CV161" s="131"/>
      <c r="CW161" s="131"/>
      <c r="CX161" s="129"/>
      <c r="CY161" s="130"/>
      <c r="CZ161" s="130"/>
      <c r="DA161" s="131"/>
      <c r="DB161" s="131"/>
      <c r="DC161" s="131"/>
      <c r="DD161" s="131"/>
      <c r="DE161" s="131"/>
      <c r="DF161" s="131"/>
      <c r="DG161" s="129"/>
      <c r="DH161" s="130"/>
      <c r="DI161" s="130"/>
      <c r="DJ161" s="131"/>
      <c r="DK161" s="131"/>
      <c r="DL161" s="131"/>
      <c r="DM161" s="131"/>
      <c r="DN161" s="131"/>
      <c r="DO161" s="131"/>
      <c r="DP161" s="129"/>
      <c r="DQ161" s="130"/>
      <c r="DR161" s="130"/>
      <c r="DS161" s="131"/>
      <c r="DT161" s="131"/>
      <c r="DU161" s="131"/>
      <c r="DV161" s="131"/>
      <c r="DW161" s="131"/>
      <c r="DX161" s="131"/>
      <c r="DY161" s="129"/>
      <c r="DZ161" s="130"/>
      <c r="EA161" s="130"/>
      <c r="EB161" s="131"/>
      <c r="EC161" s="131"/>
      <c r="ED161" s="131"/>
      <c r="EE161" s="131"/>
      <c r="EF161" s="131"/>
      <c r="EG161" s="131"/>
      <c r="EH161" s="129"/>
      <c r="EI161" s="130"/>
      <c r="EJ161" s="130"/>
      <c r="EK161" s="131"/>
      <c r="EL161" s="131"/>
      <c r="EM161" s="131"/>
      <c r="EN161" s="131"/>
      <c r="EO161" s="131"/>
      <c r="EP161" s="131"/>
      <c r="EQ161" s="129"/>
      <c r="ER161" s="130"/>
      <c r="ES161" s="130"/>
      <c r="ET161" s="131"/>
      <c r="EU161" s="131"/>
      <c r="EV161" s="131"/>
      <c r="EW161" s="131"/>
      <c r="EX161" s="131"/>
      <c r="EY161" s="131"/>
      <c r="EZ161" s="129"/>
      <c r="FA161" s="130"/>
      <c r="FB161" s="130"/>
      <c r="FC161" s="131"/>
      <c r="FD161" s="131"/>
      <c r="FE161" s="131"/>
      <c r="FF161" s="131"/>
      <c r="FG161" s="131"/>
      <c r="FH161" s="131"/>
      <c r="FI161" s="129"/>
      <c r="FJ161" s="130"/>
      <c r="FK161" s="130"/>
      <c r="FL161" s="131"/>
      <c r="FM161" s="131"/>
      <c r="FN161" s="131"/>
      <c r="FO161" s="131"/>
      <c r="FP161" s="131"/>
      <c r="FQ161" s="131"/>
      <c r="FR161" s="131"/>
      <c r="FS161" s="129"/>
      <c r="FT161" s="132"/>
      <c r="FU161" s="132"/>
      <c r="FV161" s="132"/>
      <c r="FW161" s="133"/>
      <c r="FX161" s="132"/>
      <c r="FY161" s="131"/>
      <c r="FZ161" s="131"/>
      <c r="GA161" s="132"/>
      <c r="GB161" s="132"/>
      <c r="GC161" s="132"/>
      <c r="GD161" s="132"/>
      <c r="GE161" s="132"/>
      <c r="GF161" s="129"/>
      <c r="GG161" s="132"/>
      <c r="GH161" s="132"/>
      <c r="GI161" s="132"/>
      <c r="GJ161" s="133"/>
      <c r="GK161" s="132"/>
      <c r="GL161" s="131"/>
      <c r="GM161" s="131"/>
      <c r="GN161" s="132"/>
      <c r="GO161" s="132"/>
      <c r="GP161" s="132"/>
      <c r="GQ161" s="132"/>
      <c r="GR161" s="132"/>
      <c r="GS161" s="129"/>
      <c r="GT161" s="132"/>
      <c r="GU161" s="132"/>
      <c r="GV161" s="132"/>
      <c r="GW161" s="133"/>
      <c r="GX161" s="132"/>
      <c r="GY161" s="131"/>
      <c r="GZ161" s="131"/>
      <c r="HA161" s="132"/>
      <c r="HB161" s="132"/>
      <c r="HC161" s="132"/>
      <c r="HD161" s="132"/>
    </row>
    <row r="162" spans="1:212" ht="17.25" customHeight="1" x14ac:dyDescent="0.2">
      <c r="A162" s="336"/>
      <c r="B162" s="396"/>
      <c r="C162" s="400"/>
      <c r="D162" s="400"/>
      <c r="E162" s="396"/>
      <c r="F162" s="396"/>
      <c r="G162" s="396"/>
      <c r="H162" s="397"/>
      <c r="I162" s="396"/>
      <c r="J162" s="398"/>
      <c r="K162" s="324"/>
      <c r="L162" s="399"/>
      <c r="M162" s="328"/>
      <c r="N162" s="329"/>
      <c r="O162" s="329"/>
      <c r="P162" s="392"/>
      <c r="Q162" s="393"/>
      <c r="R162" s="53"/>
      <c r="S162" s="57"/>
      <c r="T162" s="202" t="str">
        <f t="shared" si="70"/>
        <v>Tipo Control</v>
      </c>
      <c r="U162" s="54" t="s">
        <v>158</v>
      </c>
      <c r="V162" s="55">
        <f>+IF(U162='[12]Tabla Valoración controles'!$D$4,'[12]Tabla Valoración controles'!$F$4,IF('[12]208-PLA-Ft-78 Mapa Gestión'!U162='[12]Tabla Valoración controles'!$D$5,'[12]Tabla Valoración controles'!$F$5,IF(U162=[12]FORMULAS!$A$10,0,'[12]Tabla Valoración controles'!$F$6)))</f>
        <v>0</v>
      </c>
      <c r="W162" s="54"/>
      <c r="X162" s="56">
        <f>+IF(W162='[12]Tabla Valoración controles'!$D$7,'[12]Tabla Valoración controles'!$F$7,IF(U162=[12]FORMULAS!$A$10,0,'[12]Tabla Valoración controles'!$F$8))</f>
        <v>0</v>
      </c>
      <c r="Y162" s="54"/>
      <c r="Z162" s="55">
        <f>+IF(Y162='[12]Tabla Valoración controles'!$D$9,'[12]Tabla Valoración controles'!$F$9,IF(U162=[12]FORMULAS!$A$10,0,'[12]Tabla Valoración controles'!$F$10))</f>
        <v>0</v>
      </c>
      <c r="AA162" s="54"/>
      <c r="AB162" s="55">
        <f>+IF(AA162='[12]Tabla Valoración controles'!$D$9,'[12]Tabla Valoración controles'!$F$9,IF(W162=[12]FORMULAS!$A$10,0,'[12]Tabla Valoración controles'!$F$10))</f>
        <v>0</v>
      </c>
      <c r="AC162" s="54"/>
      <c r="AD162" s="55">
        <f>+IF(AC162='[12]Tabla Valoración controles'!$D$13,'[12]Tabla Valoración controles'!$F$13,'[12]Tabla Valoración controles'!$F$14)</f>
        <v>0</v>
      </c>
      <c r="AE162" s="100">
        <f t="shared" si="78"/>
        <v>0</v>
      </c>
      <c r="AF162" s="100">
        <f>+AF161*AE162</f>
        <v>0</v>
      </c>
      <c r="AG162" s="100">
        <f t="shared" ref="AG162:AG164" si="88">+AG161-AF162</f>
        <v>0</v>
      </c>
      <c r="AH162" s="54"/>
      <c r="AI162" s="50">
        <f>+IF(AH162=[12]CONTROLES!$C$50,[12]CONTROLES!$D$50,[12]CONTROLES!$D$51)</f>
        <v>0</v>
      </c>
      <c r="AJ162" s="50"/>
      <c r="AK162" s="50">
        <f>+IF(AJ162=[12]CONTROLES!$C$52,[12]CONTROLES!$D$52,[12]CONTROLES!$D$53)</f>
        <v>0</v>
      </c>
      <c r="AL162" s="50"/>
      <c r="AM162" s="50">
        <f>+IF(AL162=[12]CONTROLES!$C$54,[12]CONTROLES!$D$54,[12]CONTROLES!$D$55)</f>
        <v>0</v>
      </c>
      <c r="AN162" s="50"/>
      <c r="AO162" s="50">
        <f>+IF(AN162=[12]CONTROLES!$C$56,[12]CONTROLES!$D$56,IF(AN162=[12]CONTROLES!$C$57,[12]CONTROLES!$D$57,[12]CONTROLES!$D$58))</f>
        <v>0</v>
      </c>
      <c r="AP162" s="50"/>
      <c r="AQ162" s="50">
        <f>+IF(AP162=[12]CONTROLES!$C$59,[12]CONTROLES!$D$59,[12]CONTROLES!$D$60)</f>
        <v>0</v>
      </c>
      <c r="AR162" s="50"/>
      <c r="AS162" s="50">
        <f>+IF(AR162=[12]CONTROLES!$C$61,[12]CONTROLES!$D$61,[12]CONTROLES!$D$62)</f>
        <v>0</v>
      </c>
      <c r="AT162" s="50"/>
      <c r="AU162" s="50">
        <f>+IF(AT162=[12]CONTROLES!$C$63,[12]CONTROLES!$D$63,IF(AT162=[12]CONTROLES!$C$64,[12]CONTROLES!$D$64,[12]CONTROLES!$D$65))</f>
        <v>0</v>
      </c>
      <c r="AV162" s="50">
        <f t="shared" si="86"/>
        <v>0</v>
      </c>
      <c r="AW162" s="50" t="str">
        <f t="shared" si="87"/>
        <v>Débil</v>
      </c>
      <c r="AX162" s="303"/>
      <c r="AY162" s="303"/>
      <c r="AZ162" s="303"/>
      <c r="BA162" s="303"/>
      <c r="BB162" s="301"/>
      <c r="BC162" s="314"/>
      <c r="BD162" s="307"/>
      <c r="BE162" s="135"/>
      <c r="BF162" s="135"/>
      <c r="BG162" s="217"/>
      <c r="BH162" s="225"/>
      <c r="BI162" s="225"/>
      <c r="BJ162" s="135"/>
      <c r="BK162" s="135"/>
      <c r="BL162" s="135"/>
      <c r="BM162" s="307"/>
      <c r="BN162" s="129"/>
      <c r="BO162" s="135"/>
      <c r="BP162" s="135"/>
      <c r="BQ162" s="135"/>
      <c r="BR162" s="135"/>
      <c r="BS162" s="135"/>
      <c r="BT162" s="135"/>
      <c r="BU162" s="135"/>
      <c r="BV162" s="135"/>
      <c r="BW162" s="129"/>
      <c r="BX162" s="135"/>
      <c r="BY162" s="135"/>
      <c r="BZ162" s="135"/>
      <c r="CA162" s="135"/>
      <c r="CB162" s="135"/>
      <c r="CC162" s="135"/>
      <c r="CD162" s="135"/>
      <c r="CE162" s="135"/>
      <c r="CF162" s="129"/>
      <c r="CG162" s="135"/>
      <c r="CH162" s="135"/>
      <c r="CI162" s="135"/>
      <c r="CJ162" s="135"/>
      <c r="CK162" s="135"/>
      <c r="CL162" s="135"/>
      <c r="CM162" s="135"/>
      <c r="CN162" s="135"/>
      <c r="CO162" s="129"/>
      <c r="CP162" s="135"/>
      <c r="CQ162" s="135"/>
      <c r="CR162" s="135"/>
      <c r="CS162" s="135"/>
      <c r="CT162" s="135"/>
      <c r="CU162" s="135"/>
      <c r="CV162" s="135"/>
      <c r="CW162" s="135"/>
      <c r="CX162" s="129"/>
      <c r="CY162" s="135"/>
      <c r="CZ162" s="135"/>
      <c r="DA162" s="135"/>
      <c r="DB162" s="135"/>
      <c r="DC162" s="135"/>
      <c r="DD162" s="135"/>
      <c r="DE162" s="135"/>
      <c r="DF162" s="135"/>
      <c r="DG162" s="129"/>
      <c r="DH162" s="135"/>
      <c r="DI162" s="135"/>
      <c r="DJ162" s="135"/>
      <c r="DK162" s="135"/>
      <c r="DL162" s="135"/>
      <c r="DM162" s="135"/>
      <c r="DN162" s="135"/>
      <c r="DO162" s="135"/>
      <c r="DP162" s="129"/>
      <c r="DQ162" s="135"/>
      <c r="DR162" s="135"/>
      <c r="DS162" s="135"/>
      <c r="DT162" s="135"/>
      <c r="DU162" s="135"/>
      <c r="DV162" s="135"/>
      <c r="DW162" s="135"/>
      <c r="DX162" s="135"/>
      <c r="DY162" s="129"/>
      <c r="DZ162" s="135"/>
      <c r="EA162" s="135"/>
      <c r="EB162" s="135"/>
      <c r="EC162" s="135"/>
      <c r="ED162" s="135"/>
      <c r="EE162" s="135"/>
      <c r="EF162" s="135"/>
      <c r="EG162" s="135"/>
      <c r="EH162" s="129"/>
      <c r="EI162" s="135"/>
      <c r="EJ162" s="135"/>
      <c r="EK162" s="135"/>
      <c r="EL162" s="135"/>
      <c r="EM162" s="135"/>
      <c r="EN162" s="135"/>
      <c r="EO162" s="135"/>
      <c r="EP162" s="135"/>
      <c r="EQ162" s="129"/>
      <c r="ER162" s="135"/>
      <c r="ES162" s="135"/>
      <c r="ET162" s="135"/>
      <c r="EU162" s="135"/>
      <c r="EV162" s="135"/>
      <c r="EW162" s="135"/>
      <c r="EX162" s="135"/>
      <c r="EY162" s="135"/>
      <c r="EZ162" s="129"/>
      <c r="FA162" s="135"/>
      <c r="FB162" s="135"/>
      <c r="FC162" s="135"/>
      <c r="FD162" s="135"/>
      <c r="FE162" s="135"/>
      <c r="FF162" s="135"/>
      <c r="FG162" s="135"/>
      <c r="FH162" s="135"/>
      <c r="FI162" s="129"/>
      <c r="FJ162" s="135"/>
      <c r="FK162" s="135"/>
      <c r="FL162" s="135"/>
      <c r="FM162" s="135"/>
      <c r="FN162" s="135"/>
      <c r="FO162" s="135"/>
      <c r="FP162" s="135"/>
      <c r="FQ162" s="135"/>
      <c r="FR162" s="135"/>
      <c r="FS162" s="129"/>
      <c r="FT162" s="132"/>
      <c r="FU162" s="132"/>
      <c r="FV162" s="132"/>
      <c r="FW162" s="133"/>
      <c r="FX162" s="132"/>
      <c r="FY162" s="135"/>
      <c r="FZ162" s="135"/>
      <c r="GA162" s="132"/>
      <c r="GB162" s="132"/>
      <c r="GC162" s="132"/>
      <c r="GD162" s="132"/>
      <c r="GE162" s="132"/>
      <c r="GF162" s="129"/>
      <c r="GG162" s="132"/>
      <c r="GH162" s="132"/>
      <c r="GI162" s="132"/>
      <c r="GJ162" s="133"/>
      <c r="GK162" s="132"/>
      <c r="GL162" s="135"/>
      <c r="GM162" s="135"/>
      <c r="GN162" s="132"/>
      <c r="GO162" s="132"/>
      <c r="GP162" s="132"/>
      <c r="GQ162" s="132"/>
      <c r="GR162" s="132"/>
      <c r="GS162" s="129"/>
      <c r="GT162" s="132"/>
      <c r="GU162" s="132"/>
      <c r="GV162" s="132"/>
      <c r="GW162" s="133"/>
      <c r="GX162" s="132"/>
      <c r="GY162" s="135"/>
      <c r="GZ162" s="135"/>
      <c r="HA162" s="132"/>
      <c r="HB162" s="132"/>
      <c r="HC162" s="132"/>
      <c r="HD162" s="132"/>
    </row>
    <row r="163" spans="1:212" ht="17.25" customHeight="1" x14ac:dyDescent="0.2">
      <c r="A163" s="336"/>
      <c r="B163" s="396"/>
      <c r="C163" s="400"/>
      <c r="D163" s="400"/>
      <c r="E163" s="396"/>
      <c r="F163" s="396"/>
      <c r="G163" s="396"/>
      <c r="H163" s="397"/>
      <c r="I163" s="396"/>
      <c r="J163" s="398"/>
      <c r="K163" s="324"/>
      <c r="L163" s="399"/>
      <c r="M163" s="328"/>
      <c r="N163" s="329"/>
      <c r="O163" s="329"/>
      <c r="P163" s="392"/>
      <c r="Q163" s="393"/>
      <c r="R163" s="53"/>
      <c r="S163" s="50"/>
      <c r="T163" s="202" t="str">
        <f t="shared" si="70"/>
        <v>Tipo Control</v>
      </c>
      <c r="U163" s="54" t="s">
        <v>158</v>
      </c>
      <c r="V163" s="55">
        <f>+IF(U163='[12]Tabla Valoración controles'!$D$4,'[12]Tabla Valoración controles'!$F$4,IF('[12]208-PLA-Ft-78 Mapa Gestión'!U163='[12]Tabla Valoración controles'!$D$5,'[12]Tabla Valoración controles'!$F$5,IF(U163=[12]FORMULAS!$A$10,0,'[12]Tabla Valoración controles'!$F$6)))</f>
        <v>0</v>
      </c>
      <c r="W163" s="54"/>
      <c r="X163" s="56">
        <f>+IF(W163='[12]Tabla Valoración controles'!$D$7,'[12]Tabla Valoración controles'!$F$7,IF(U163=[12]FORMULAS!$A$10,0,'[12]Tabla Valoración controles'!$F$8))</f>
        <v>0</v>
      </c>
      <c r="Y163" s="54"/>
      <c r="Z163" s="55">
        <f>+IF(Y163='[12]Tabla Valoración controles'!$D$9,'[12]Tabla Valoración controles'!$F$9,IF(U163=[12]FORMULAS!$A$10,0,'[12]Tabla Valoración controles'!$F$10))</f>
        <v>0</v>
      </c>
      <c r="AA163" s="54"/>
      <c r="AB163" s="55">
        <f>+IF(AA163='[12]Tabla Valoración controles'!$D$9,'[12]Tabla Valoración controles'!$F$9,IF(W163=[12]FORMULAS!$A$10,0,'[12]Tabla Valoración controles'!$F$10))</f>
        <v>0</v>
      </c>
      <c r="AC163" s="54"/>
      <c r="AD163" s="55">
        <f>+IF(AC163='[12]Tabla Valoración controles'!$D$13,'[12]Tabla Valoración controles'!$F$13,'[12]Tabla Valoración controles'!$F$14)</f>
        <v>0</v>
      </c>
      <c r="AE163" s="100">
        <f t="shared" si="78"/>
        <v>0</v>
      </c>
      <c r="AF163" s="100">
        <f>+AF162*AE163</f>
        <v>0</v>
      </c>
      <c r="AG163" s="100">
        <f t="shared" si="88"/>
        <v>0</v>
      </c>
      <c r="AH163" s="54"/>
      <c r="AI163" s="50">
        <f>+IF(AH163=[12]CONTROLES!$C$50,[12]CONTROLES!$D$50,[12]CONTROLES!$D$51)</f>
        <v>0</v>
      </c>
      <c r="AJ163" s="50"/>
      <c r="AK163" s="50">
        <f>+IF(AJ163=[12]CONTROLES!$C$52,[12]CONTROLES!$D$52,[12]CONTROLES!$D$53)</f>
        <v>0</v>
      </c>
      <c r="AL163" s="50"/>
      <c r="AM163" s="50">
        <f>+IF(AL163=[12]CONTROLES!$C$54,[12]CONTROLES!$D$54,[12]CONTROLES!$D$55)</f>
        <v>0</v>
      </c>
      <c r="AN163" s="50"/>
      <c r="AO163" s="50">
        <f>+IF(AN163=[12]CONTROLES!$C$56,[12]CONTROLES!$D$56,IF(AN163=[12]CONTROLES!$C$57,[12]CONTROLES!$D$57,[12]CONTROLES!$D$58))</f>
        <v>0</v>
      </c>
      <c r="AP163" s="50"/>
      <c r="AQ163" s="50">
        <f>+IF(AP163=[12]CONTROLES!$C$59,[12]CONTROLES!$D$59,[12]CONTROLES!$D$60)</f>
        <v>0</v>
      </c>
      <c r="AR163" s="50"/>
      <c r="AS163" s="50">
        <f>+IF(AR163=[12]CONTROLES!$C$61,[12]CONTROLES!$D$61,[12]CONTROLES!$D$62)</f>
        <v>0</v>
      </c>
      <c r="AT163" s="50"/>
      <c r="AU163" s="50">
        <f>+IF(AT163=[12]CONTROLES!$C$63,[12]CONTROLES!$D$63,IF(AT163=[12]CONTROLES!$C$64,[12]CONTROLES!$D$64,[12]CONTROLES!$D$65))</f>
        <v>0</v>
      </c>
      <c r="AV163" s="50">
        <f t="shared" si="86"/>
        <v>0</v>
      </c>
      <c r="AW163" s="50" t="str">
        <f t="shared" si="87"/>
        <v>Débil</v>
      </c>
      <c r="AX163" s="303"/>
      <c r="AY163" s="303"/>
      <c r="AZ163" s="303"/>
      <c r="BA163" s="303"/>
      <c r="BB163" s="301"/>
      <c r="BC163" s="314"/>
      <c r="BD163" s="307"/>
      <c r="BE163" s="135"/>
      <c r="BF163" s="135"/>
      <c r="BG163" s="217"/>
      <c r="BH163" s="225"/>
      <c r="BI163" s="225"/>
      <c r="BJ163" s="135"/>
      <c r="BK163" s="135"/>
      <c r="BL163" s="135"/>
      <c r="BM163" s="307"/>
      <c r="BN163" s="129"/>
      <c r="BO163" s="135"/>
      <c r="BP163" s="135"/>
      <c r="BQ163" s="135"/>
      <c r="BR163" s="135"/>
      <c r="BS163" s="135"/>
      <c r="BT163" s="135"/>
      <c r="BU163" s="135"/>
      <c r="BV163" s="135"/>
      <c r="BW163" s="129"/>
      <c r="BX163" s="135"/>
      <c r="BY163" s="135"/>
      <c r="BZ163" s="135"/>
      <c r="CA163" s="135"/>
      <c r="CB163" s="135"/>
      <c r="CC163" s="135"/>
      <c r="CD163" s="135"/>
      <c r="CE163" s="135"/>
      <c r="CF163" s="129"/>
      <c r="CG163" s="135"/>
      <c r="CH163" s="135"/>
      <c r="CI163" s="135"/>
      <c r="CJ163" s="135"/>
      <c r="CK163" s="135"/>
      <c r="CL163" s="135"/>
      <c r="CM163" s="135"/>
      <c r="CN163" s="135"/>
      <c r="CO163" s="129"/>
      <c r="CP163" s="135"/>
      <c r="CQ163" s="135"/>
      <c r="CR163" s="135"/>
      <c r="CS163" s="135"/>
      <c r="CT163" s="135"/>
      <c r="CU163" s="135"/>
      <c r="CV163" s="135"/>
      <c r="CW163" s="135"/>
      <c r="CX163" s="129"/>
      <c r="CY163" s="135"/>
      <c r="CZ163" s="135"/>
      <c r="DA163" s="135"/>
      <c r="DB163" s="135"/>
      <c r="DC163" s="135"/>
      <c r="DD163" s="135"/>
      <c r="DE163" s="135"/>
      <c r="DF163" s="135"/>
      <c r="DG163" s="129"/>
      <c r="DH163" s="135"/>
      <c r="DI163" s="135"/>
      <c r="DJ163" s="135"/>
      <c r="DK163" s="135"/>
      <c r="DL163" s="135"/>
      <c r="DM163" s="135"/>
      <c r="DN163" s="135"/>
      <c r="DO163" s="135"/>
      <c r="DP163" s="129"/>
      <c r="DQ163" s="135"/>
      <c r="DR163" s="135"/>
      <c r="DS163" s="135"/>
      <c r="DT163" s="135"/>
      <c r="DU163" s="135"/>
      <c r="DV163" s="135"/>
      <c r="DW163" s="135"/>
      <c r="DX163" s="135"/>
      <c r="DY163" s="129"/>
      <c r="DZ163" s="135"/>
      <c r="EA163" s="135"/>
      <c r="EB163" s="135"/>
      <c r="EC163" s="135"/>
      <c r="ED163" s="135"/>
      <c r="EE163" s="135"/>
      <c r="EF163" s="135"/>
      <c r="EG163" s="135"/>
      <c r="EH163" s="129"/>
      <c r="EI163" s="135"/>
      <c r="EJ163" s="135"/>
      <c r="EK163" s="135"/>
      <c r="EL163" s="135"/>
      <c r="EM163" s="135"/>
      <c r="EN163" s="135"/>
      <c r="EO163" s="135"/>
      <c r="EP163" s="135"/>
      <c r="EQ163" s="129"/>
      <c r="ER163" s="135"/>
      <c r="ES163" s="135"/>
      <c r="ET163" s="135"/>
      <c r="EU163" s="135"/>
      <c r="EV163" s="135"/>
      <c r="EW163" s="135"/>
      <c r="EX163" s="135"/>
      <c r="EY163" s="135"/>
      <c r="EZ163" s="129"/>
      <c r="FA163" s="135"/>
      <c r="FB163" s="135"/>
      <c r="FC163" s="135"/>
      <c r="FD163" s="135"/>
      <c r="FE163" s="135"/>
      <c r="FF163" s="135"/>
      <c r="FG163" s="135"/>
      <c r="FH163" s="135"/>
      <c r="FI163" s="129"/>
      <c r="FJ163" s="135"/>
      <c r="FK163" s="135"/>
      <c r="FL163" s="135"/>
      <c r="FM163" s="135"/>
      <c r="FN163" s="135"/>
      <c r="FO163" s="135"/>
      <c r="FP163" s="135"/>
      <c r="FQ163" s="135"/>
      <c r="FR163" s="135"/>
      <c r="FS163" s="129"/>
      <c r="FT163" s="132"/>
      <c r="FU163" s="132"/>
      <c r="FV163" s="132"/>
      <c r="FW163" s="133"/>
      <c r="FX163" s="132"/>
      <c r="FY163" s="135"/>
      <c r="FZ163" s="135"/>
      <c r="GA163" s="132"/>
      <c r="GB163" s="132"/>
      <c r="GC163" s="132"/>
      <c r="GD163" s="132"/>
      <c r="GE163" s="132"/>
      <c r="GF163" s="129"/>
      <c r="GG163" s="132"/>
      <c r="GH163" s="132"/>
      <c r="GI163" s="132"/>
      <c r="GJ163" s="133"/>
      <c r="GK163" s="132"/>
      <c r="GL163" s="135"/>
      <c r="GM163" s="135"/>
      <c r="GN163" s="132"/>
      <c r="GO163" s="132"/>
      <c r="GP163" s="132"/>
      <c r="GQ163" s="132"/>
      <c r="GR163" s="132"/>
      <c r="GS163" s="129"/>
      <c r="GT163" s="132"/>
      <c r="GU163" s="132"/>
      <c r="GV163" s="132"/>
      <c r="GW163" s="133"/>
      <c r="GX163" s="132"/>
      <c r="GY163" s="135"/>
      <c r="GZ163" s="135"/>
      <c r="HA163" s="132"/>
      <c r="HB163" s="132"/>
      <c r="HC163" s="132"/>
      <c r="HD163" s="132"/>
    </row>
    <row r="164" spans="1:212" ht="17.25" customHeight="1" x14ac:dyDescent="0.2">
      <c r="A164" s="336"/>
      <c r="B164" s="396"/>
      <c r="C164" s="400"/>
      <c r="D164" s="400"/>
      <c r="E164" s="396"/>
      <c r="F164" s="396"/>
      <c r="G164" s="396"/>
      <c r="H164" s="397"/>
      <c r="I164" s="396"/>
      <c r="J164" s="398"/>
      <c r="K164" s="324"/>
      <c r="L164" s="399"/>
      <c r="M164" s="328"/>
      <c r="N164" s="329"/>
      <c r="O164" s="329"/>
      <c r="P164" s="392"/>
      <c r="Q164" s="393"/>
      <c r="R164" s="53"/>
      <c r="S164" s="50"/>
      <c r="T164" s="202" t="str">
        <f t="shared" si="70"/>
        <v>Tipo Control</v>
      </c>
      <c r="U164" s="54" t="s">
        <v>158</v>
      </c>
      <c r="V164" s="55">
        <f>+IF(U164='[12]Tabla Valoración controles'!$D$4,'[12]Tabla Valoración controles'!$F$4,IF('[12]208-PLA-Ft-78 Mapa Gestión'!U164='[12]Tabla Valoración controles'!$D$5,'[12]Tabla Valoración controles'!$F$5,IF(U164=[12]FORMULAS!$A$10,0,'[12]Tabla Valoración controles'!$F$6)))</f>
        <v>0</v>
      </c>
      <c r="W164" s="54"/>
      <c r="X164" s="56">
        <f>+IF(W164='[12]Tabla Valoración controles'!$D$7,'[12]Tabla Valoración controles'!$F$7,IF(U164=[12]FORMULAS!$A$10,0,'[12]Tabla Valoración controles'!$F$8))</f>
        <v>0</v>
      </c>
      <c r="Y164" s="54"/>
      <c r="Z164" s="55">
        <f>+IF(Y164='[12]Tabla Valoración controles'!$D$9,'[12]Tabla Valoración controles'!$F$9,IF(U164=[12]FORMULAS!$A$10,0,'[12]Tabla Valoración controles'!$F$10))</f>
        <v>0</v>
      </c>
      <c r="AA164" s="54"/>
      <c r="AB164" s="55">
        <f>+IF(AA164='[12]Tabla Valoración controles'!$D$9,'[12]Tabla Valoración controles'!$F$9,IF(W164=[12]FORMULAS!$A$10,0,'[12]Tabla Valoración controles'!$F$10))</f>
        <v>0</v>
      </c>
      <c r="AC164" s="54"/>
      <c r="AD164" s="55">
        <f>+IF(AC164='[12]Tabla Valoración controles'!$D$13,'[12]Tabla Valoración controles'!$F$13,'[12]Tabla Valoración controles'!$F$14)</f>
        <v>0</v>
      </c>
      <c r="AE164" s="100">
        <f t="shared" si="78"/>
        <v>0</v>
      </c>
      <c r="AF164" s="100">
        <f t="shared" ref="AF164:AF165" si="89">+AF163*AE164</f>
        <v>0</v>
      </c>
      <c r="AG164" s="100">
        <f t="shared" si="88"/>
        <v>0</v>
      </c>
      <c r="AH164" s="54"/>
      <c r="AI164" s="50">
        <f>+IF(AH164=[12]CONTROLES!$C$50,[12]CONTROLES!$D$50,[12]CONTROLES!$D$51)</f>
        <v>0</v>
      </c>
      <c r="AJ164" s="50"/>
      <c r="AK164" s="50">
        <f>+IF(AJ164=[12]CONTROLES!$C$52,[12]CONTROLES!$D$52,[12]CONTROLES!$D$53)</f>
        <v>0</v>
      </c>
      <c r="AL164" s="50"/>
      <c r="AM164" s="50">
        <f>+IF(AL164=[12]CONTROLES!$C$54,[12]CONTROLES!$D$54,[12]CONTROLES!$D$55)</f>
        <v>0</v>
      </c>
      <c r="AN164" s="50"/>
      <c r="AO164" s="50">
        <f>+IF(AN164=[12]CONTROLES!$C$56,[12]CONTROLES!$D$56,IF(AN164=[12]CONTROLES!$C$57,[12]CONTROLES!$D$57,[12]CONTROLES!$D$58))</f>
        <v>0</v>
      </c>
      <c r="AP164" s="50"/>
      <c r="AQ164" s="50">
        <f>+IF(AP164=[12]CONTROLES!$C$59,[12]CONTROLES!$D$59,[12]CONTROLES!$D$60)</f>
        <v>0</v>
      </c>
      <c r="AR164" s="50"/>
      <c r="AS164" s="50">
        <f>+IF(AR164=[12]CONTROLES!$C$61,[12]CONTROLES!$D$61,[12]CONTROLES!$D$62)</f>
        <v>0</v>
      </c>
      <c r="AT164" s="50"/>
      <c r="AU164" s="50">
        <f>+IF(AT164=[12]CONTROLES!$C$63,[12]CONTROLES!$D$63,IF(AT164=[12]CONTROLES!$C$64,[12]CONTROLES!$D$64,[12]CONTROLES!$D$65))</f>
        <v>0</v>
      </c>
      <c r="AV164" s="50">
        <f t="shared" si="86"/>
        <v>0</v>
      </c>
      <c r="AW164" s="50" t="str">
        <f t="shared" si="87"/>
        <v>Débil</v>
      </c>
      <c r="AX164" s="303"/>
      <c r="AY164" s="303"/>
      <c r="AZ164" s="303"/>
      <c r="BA164" s="303"/>
      <c r="BB164" s="301"/>
      <c r="BC164" s="314"/>
      <c r="BD164" s="307"/>
      <c r="BE164" s="135"/>
      <c r="BF164" s="135"/>
      <c r="BG164" s="217"/>
      <c r="BH164" s="225"/>
      <c r="BI164" s="225"/>
      <c r="BJ164" s="135"/>
      <c r="BK164" s="135"/>
      <c r="BL164" s="135"/>
      <c r="BM164" s="307"/>
      <c r="BN164" s="129"/>
      <c r="BO164" s="135"/>
      <c r="BP164" s="135"/>
      <c r="BQ164" s="135"/>
      <c r="BR164" s="135"/>
      <c r="BS164" s="135"/>
      <c r="BT164" s="135"/>
      <c r="BU164" s="135"/>
      <c r="BV164" s="135"/>
      <c r="BW164" s="129"/>
      <c r="BX164" s="135"/>
      <c r="BY164" s="135"/>
      <c r="BZ164" s="135"/>
      <c r="CA164" s="135"/>
      <c r="CB164" s="135"/>
      <c r="CC164" s="135"/>
      <c r="CD164" s="135"/>
      <c r="CE164" s="135"/>
      <c r="CF164" s="129"/>
      <c r="CG164" s="135"/>
      <c r="CH164" s="135"/>
      <c r="CI164" s="135"/>
      <c r="CJ164" s="135"/>
      <c r="CK164" s="135"/>
      <c r="CL164" s="135"/>
      <c r="CM164" s="135"/>
      <c r="CN164" s="135"/>
      <c r="CO164" s="129"/>
      <c r="CP164" s="135"/>
      <c r="CQ164" s="135"/>
      <c r="CR164" s="135"/>
      <c r="CS164" s="135"/>
      <c r="CT164" s="135"/>
      <c r="CU164" s="135"/>
      <c r="CV164" s="135"/>
      <c r="CW164" s="135"/>
      <c r="CX164" s="129"/>
      <c r="CY164" s="135"/>
      <c r="CZ164" s="135"/>
      <c r="DA164" s="135"/>
      <c r="DB164" s="135"/>
      <c r="DC164" s="135"/>
      <c r="DD164" s="135"/>
      <c r="DE164" s="135"/>
      <c r="DF164" s="135"/>
      <c r="DG164" s="129"/>
      <c r="DH164" s="135"/>
      <c r="DI164" s="135"/>
      <c r="DJ164" s="135"/>
      <c r="DK164" s="135"/>
      <c r="DL164" s="135"/>
      <c r="DM164" s="135"/>
      <c r="DN164" s="135"/>
      <c r="DO164" s="135"/>
      <c r="DP164" s="129"/>
      <c r="DQ164" s="135"/>
      <c r="DR164" s="135"/>
      <c r="DS164" s="135"/>
      <c r="DT164" s="135"/>
      <c r="DU164" s="135"/>
      <c r="DV164" s="135"/>
      <c r="DW164" s="135"/>
      <c r="DX164" s="135"/>
      <c r="DY164" s="129"/>
      <c r="DZ164" s="135"/>
      <c r="EA164" s="135"/>
      <c r="EB164" s="135"/>
      <c r="EC164" s="135"/>
      <c r="ED164" s="135"/>
      <c r="EE164" s="135"/>
      <c r="EF164" s="135"/>
      <c r="EG164" s="135"/>
      <c r="EH164" s="129"/>
      <c r="EI164" s="135"/>
      <c r="EJ164" s="135"/>
      <c r="EK164" s="135"/>
      <c r="EL164" s="135"/>
      <c r="EM164" s="135"/>
      <c r="EN164" s="135"/>
      <c r="EO164" s="135"/>
      <c r="EP164" s="135"/>
      <c r="EQ164" s="129"/>
      <c r="ER164" s="135"/>
      <c r="ES164" s="135"/>
      <c r="ET164" s="135"/>
      <c r="EU164" s="135"/>
      <c r="EV164" s="135"/>
      <c r="EW164" s="135"/>
      <c r="EX164" s="135"/>
      <c r="EY164" s="135"/>
      <c r="EZ164" s="129"/>
      <c r="FA164" s="135"/>
      <c r="FB164" s="135"/>
      <c r="FC164" s="135"/>
      <c r="FD164" s="135"/>
      <c r="FE164" s="135"/>
      <c r="FF164" s="135"/>
      <c r="FG164" s="135"/>
      <c r="FH164" s="135"/>
      <c r="FI164" s="129"/>
      <c r="FJ164" s="135"/>
      <c r="FK164" s="135"/>
      <c r="FL164" s="135"/>
      <c r="FM164" s="135"/>
      <c r="FN164" s="135"/>
      <c r="FO164" s="135"/>
      <c r="FP164" s="135"/>
      <c r="FQ164" s="135"/>
      <c r="FR164" s="135"/>
      <c r="FS164" s="129"/>
      <c r="FT164" s="132"/>
      <c r="FU164" s="132"/>
      <c r="FV164" s="132"/>
      <c r="FW164" s="133"/>
      <c r="FX164" s="132"/>
      <c r="FY164" s="135"/>
      <c r="FZ164" s="135"/>
      <c r="GA164" s="132"/>
      <c r="GB164" s="132"/>
      <c r="GC164" s="132"/>
      <c r="GD164" s="132"/>
      <c r="GE164" s="132"/>
      <c r="GF164" s="129"/>
      <c r="GG164" s="132"/>
      <c r="GH164" s="132"/>
      <c r="GI164" s="132"/>
      <c r="GJ164" s="133"/>
      <c r="GK164" s="132"/>
      <c r="GL164" s="135"/>
      <c r="GM164" s="135"/>
      <c r="GN164" s="132"/>
      <c r="GO164" s="132"/>
      <c r="GP164" s="132"/>
      <c r="GQ164" s="132"/>
      <c r="GR164" s="132"/>
      <c r="GS164" s="129"/>
      <c r="GT164" s="132"/>
      <c r="GU164" s="132"/>
      <c r="GV164" s="132"/>
      <c r="GW164" s="133"/>
      <c r="GX164" s="132"/>
      <c r="GY164" s="135"/>
      <c r="GZ164" s="135"/>
      <c r="HA164" s="132"/>
      <c r="HB164" s="132"/>
      <c r="HC164" s="132"/>
      <c r="HD164" s="132"/>
    </row>
    <row r="165" spans="1:212" ht="17.25" customHeight="1" x14ac:dyDescent="0.2">
      <c r="A165" s="336"/>
      <c r="B165" s="396"/>
      <c r="C165" s="400"/>
      <c r="D165" s="400"/>
      <c r="E165" s="396"/>
      <c r="F165" s="396"/>
      <c r="G165" s="396"/>
      <c r="H165" s="397"/>
      <c r="I165" s="396"/>
      <c r="J165" s="398"/>
      <c r="K165" s="324"/>
      <c r="L165" s="399"/>
      <c r="M165" s="328"/>
      <c r="N165" s="329"/>
      <c r="O165" s="329"/>
      <c r="P165" s="392"/>
      <c r="Q165" s="393"/>
      <c r="R165" s="53"/>
      <c r="S165" s="50"/>
      <c r="T165" s="202" t="str">
        <f t="shared" si="70"/>
        <v>Tipo Control</v>
      </c>
      <c r="U165" s="54" t="s">
        <v>158</v>
      </c>
      <c r="V165" s="55">
        <f>+IF(U165='[12]Tabla Valoración controles'!$D$4,'[12]Tabla Valoración controles'!$F$4,IF('[12]208-PLA-Ft-78 Mapa Gestión'!U165='[12]Tabla Valoración controles'!$D$5,'[12]Tabla Valoración controles'!$F$5,IF(U165=[12]FORMULAS!$A$10,0,'[12]Tabla Valoración controles'!$F$6)))</f>
        <v>0</v>
      </c>
      <c r="W165" s="54"/>
      <c r="X165" s="56">
        <f>+IF(W165='[12]Tabla Valoración controles'!$D$7,'[12]Tabla Valoración controles'!$F$7,IF(U165=[12]FORMULAS!$A$10,0,'[12]Tabla Valoración controles'!$F$8))</f>
        <v>0</v>
      </c>
      <c r="Y165" s="54"/>
      <c r="Z165" s="55">
        <f>+IF(Y165='[12]Tabla Valoración controles'!$D$9,'[12]Tabla Valoración controles'!$F$9,IF(U165=[12]FORMULAS!$A$10,0,'[12]Tabla Valoración controles'!$F$10))</f>
        <v>0</v>
      </c>
      <c r="AA165" s="54"/>
      <c r="AB165" s="55">
        <f>+IF(AA165='[12]Tabla Valoración controles'!$D$9,'[12]Tabla Valoración controles'!$F$9,IF(W165=[12]FORMULAS!$A$10,0,'[12]Tabla Valoración controles'!$F$10))</f>
        <v>0</v>
      </c>
      <c r="AC165" s="54"/>
      <c r="AD165" s="55">
        <f>+IF(AC165='[12]Tabla Valoración controles'!$D$13,'[12]Tabla Valoración controles'!$F$13,'[12]Tabla Valoración controles'!$F$14)</f>
        <v>0</v>
      </c>
      <c r="AE165" s="100">
        <f t="shared" si="78"/>
        <v>0</v>
      </c>
      <c r="AF165" s="100">
        <f t="shared" si="89"/>
        <v>0</v>
      </c>
      <c r="AG165" s="100">
        <f>+AG164-AF165</f>
        <v>0</v>
      </c>
      <c r="AH165" s="54"/>
      <c r="AI165" s="50">
        <f>+IF(AH165=[12]CONTROLES!$C$50,[12]CONTROLES!$D$50,[12]CONTROLES!$D$51)</f>
        <v>0</v>
      </c>
      <c r="AJ165" s="50"/>
      <c r="AK165" s="50">
        <f>+IF(AJ165=[12]CONTROLES!$C$52,[12]CONTROLES!$D$52,[12]CONTROLES!$D$53)</f>
        <v>0</v>
      </c>
      <c r="AL165" s="50"/>
      <c r="AM165" s="50">
        <f>+IF(AL165=[12]CONTROLES!$C$54,[12]CONTROLES!$D$54,[12]CONTROLES!$D$55)</f>
        <v>0</v>
      </c>
      <c r="AN165" s="50"/>
      <c r="AO165" s="50">
        <f>+IF(AN165=[12]CONTROLES!$C$56,[12]CONTROLES!$D$56,IF(AN165=[12]CONTROLES!$C$57,[12]CONTROLES!$D$57,[12]CONTROLES!$D$58))</f>
        <v>0</v>
      </c>
      <c r="AP165" s="50"/>
      <c r="AQ165" s="50">
        <f>+IF(AP165=[12]CONTROLES!$C$59,[12]CONTROLES!$D$59,[12]CONTROLES!$D$60)</f>
        <v>0</v>
      </c>
      <c r="AR165" s="50"/>
      <c r="AS165" s="50">
        <f>+IF(AR165=[12]CONTROLES!$C$61,[12]CONTROLES!$D$61,[12]CONTROLES!$D$62)</f>
        <v>0</v>
      </c>
      <c r="AT165" s="50"/>
      <c r="AU165" s="50">
        <f>+IF(AT165=[12]CONTROLES!$C$63,[12]CONTROLES!$D$63,IF(AT165=[12]CONTROLES!$C$64,[12]CONTROLES!$D$64,[12]CONTROLES!$D$65))</f>
        <v>0</v>
      </c>
      <c r="AV165" s="50">
        <f t="shared" si="86"/>
        <v>0</v>
      </c>
      <c r="AW165" s="50" t="str">
        <f t="shared" si="87"/>
        <v>Débil</v>
      </c>
      <c r="AX165" s="303"/>
      <c r="AY165" s="303"/>
      <c r="AZ165" s="303"/>
      <c r="BA165" s="303"/>
      <c r="BB165" s="301"/>
      <c r="BC165" s="314"/>
      <c r="BD165" s="307"/>
      <c r="BE165" s="135"/>
      <c r="BF165" s="135"/>
      <c r="BG165" s="217"/>
      <c r="BH165" s="225"/>
      <c r="BI165" s="225"/>
      <c r="BJ165" s="135"/>
      <c r="BK165" s="135"/>
      <c r="BL165" s="135"/>
      <c r="BM165" s="307"/>
      <c r="BN165" s="129"/>
      <c r="BO165" s="135"/>
      <c r="BP165" s="135"/>
      <c r="BQ165" s="135"/>
      <c r="BR165" s="135"/>
      <c r="BS165" s="135"/>
      <c r="BT165" s="135"/>
      <c r="BU165" s="135"/>
      <c r="BV165" s="135"/>
      <c r="BW165" s="129"/>
      <c r="BX165" s="135"/>
      <c r="BY165" s="135"/>
      <c r="BZ165" s="135"/>
      <c r="CA165" s="135"/>
      <c r="CB165" s="135"/>
      <c r="CC165" s="135"/>
      <c r="CD165" s="135"/>
      <c r="CE165" s="135"/>
      <c r="CF165" s="129"/>
      <c r="CG165" s="135"/>
      <c r="CH165" s="135"/>
      <c r="CI165" s="135"/>
      <c r="CJ165" s="135"/>
      <c r="CK165" s="135"/>
      <c r="CL165" s="135"/>
      <c r="CM165" s="135"/>
      <c r="CN165" s="135"/>
      <c r="CO165" s="129"/>
      <c r="CP165" s="135"/>
      <c r="CQ165" s="135"/>
      <c r="CR165" s="135"/>
      <c r="CS165" s="135"/>
      <c r="CT165" s="135"/>
      <c r="CU165" s="135"/>
      <c r="CV165" s="135"/>
      <c r="CW165" s="135"/>
      <c r="CX165" s="129"/>
      <c r="CY165" s="135"/>
      <c r="CZ165" s="135"/>
      <c r="DA165" s="135"/>
      <c r="DB165" s="135"/>
      <c r="DC165" s="135"/>
      <c r="DD165" s="135"/>
      <c r="DE165" s="135"/>
      <c r="DF165" s="135"/>
      <c r="DG165" s="129"/>
      <c r="DH165" s="135"/>
      <c r="DI165" s="135"/>
      <c r="DJ165" s="135"/>
      <c r="DK165" s="135"/>
      <c r="DL165" s="135"/>
      <c r="DM165" s="135"/>
      <c r="DN165" s="135"/>
      <c r="DO165" s="135"/>
      <c r="DP165" s="129"/>
      <c r="DQ165" s="135"/>
      <c r="DR165" s="135"/>
      <c r="DS165" s="135"/>
      <c r="DT165" s="135"/>
      <c r="DU165" s="135"/>
      <c r="DV165" s="135"/>
      <c r="DW165" s="135"/>
      <c r="DX165" s="135"/>
      <c r="DY165" s="129"/>
      <c r="DZ165" s="135"/>
      <c r="EA165" s="135"/>
      <c r="EB165" s="135"/>
      <c r="EC165" s="135"/>
      <c r="ED165" s="135"/>
      <c r="EE165" s="135"/>
      <c r="EF165" s="135"/>
      <c r="EG165" s="135"/>
      <c r="EH165" s="129"/>
      <c r="EI165" s="135"/>
      <c r="EJ165" s="135"/>
      <c r="EK165" s="135"/>
      <c r="EL165" s="135"/>
      <c r="EM165" s="135"/>
      <c r="EN165" s="135"/>
      <c r="EO165" s="135"/>
      <c r="EP165" s="135"/>
      <c r="EQ165" s="129"/>
      <c r="ER165" s="135"/>
      <c r="ES165" s="135"/>
      <c r="ET165" s="135"/>
      <c r="EU165" s="135"/>
      <c r="EV165" s="135"/>
      <c r="EW165" s="135"/>
      <c r="EX165" s="135"/>
      <c r="EY165" s="135"/>
      <c r="EZ165" s="129"/>
      <c r="FA165" s="135"/>
      <c r="FB165" s="135"/>
      <c r="FC165" s="135"/>
      <c r="FD165" s="135"/>
      <c r="FE165" s="135"/>
      <c r="FF165" s="135"/>
      <c r="FG165" s="135"/>
      <c r="FH165" s="135"/>
      <c r="FI165" s="129"/>
      <c r="FJ165" s="135"/>
      <c r="FK165" s="135"/>
      <c r="FL165" s="135"/>
      <c r="FM165" s="135"/>
      <c r="FN165" s="135"/>
      <c r="FO165" s="135"/>
      <c r="FP165" s="135"/>
      <c r="FQ165" s="135"/>
      <c r="FR165" s="135"/>
      <c r="FS165" s="129"/>
      <c r="FT165" s="132"/>
      <c r="FU165" s="132"/>
      <c r="FV165" s="132"/>
      <c r="FW165" s="133"/>
      <c r="FX165" s="132"/>
      <c r="FY165" s="135"/>
      <c r="FZ165" s="135"/>
      <c r="GA165" s="132"/>
      <c r="GB165" s="132"/>
      <c r="GC165" s="132"/>
      <c r="GD165" s="132"/>
      <c r="GE165" s="132"/>
      <c r="GF165" s="129"/>
      <c r="GG165" s="132"/>
      <c r="GH165" s="132"/>
      <c r="GI165" s="132"/>
      <c r="GJ165" s="133"/>
      <c r="GK165" s="132"/>
      <c r="GL165" s="135"/>
      <c r="GM165" s="135"/>
      <c r="GN165" s="132"/>
      <c r="GO165" s="132"/>
      <c r="GP165" s="132"/>
      <c r="GQ165" s="132"/>
      <c r="GR165" s="132"/>
      <c r="GS165" s="129"/>
      <c r="GT165" s="132"/>
      <c r="GU165" s="132"/>
      <c r="GV165" s="132"/>
      <c r="GW165" s="133"/>
      <c r="GX165" s="132"/>
      <c r="GY165" s="135"/>
      <c r="GZ165" s="135"/>
      <c r="HA165" s="132"/>
      <c r="HB165" s="132"/>
      <c r="HC165" s="132"/>
      <c r="HD165" s="132"/>
    </row>
    <row r="166" spans="1:212" ht="67.5" customHeight="1" x14ac:dyDescent="0.2">
      <c r="A166" s="336">
        <v>27</v>
      </c>
      <c r="B166" s="396" t="s">
        <v>181</v>
      </c>
      <c r="C166" s="400" t="str">
        <f>VLOOKUP(B166,[12]FORMULAS!A$30:B$52,2,0)</f>
        <v>Gestionar, administrar y realizar planes, programas y acciones para el desarrollo del talento humano que fortalezcan sus competencias y el mejoramiento de las condiciones de trabajo, con el propósito de lograr la satisfacción personal y el fortalecimiento institucional para el cumplimiento de la misión y funciones de la Entidad.</v>
      </c>
      <c r="D166" s="400" t="str">
        <f>VLOOKUP(B166,[12]FORMULAS!A$30:C$52,3,0)</f>
        <v xml:space="preserve">Subdirector Administrativo </v>
      </c>
      <c r="E166" s="401" t="s">
        <v>260</v>
      </c>
      <c r="F166" s="396" t="s">
        <v>638</v>
      </c>
      <c r="G166" s="396" t="s">
        <v>639</v>
      </c>
      <c r="H166" s="397" t="s">
        <v>640</v>
      </c>
      <c r="I166" s="396" t="s">
        <v>261</v>
      </c>
      <c r="J166" s="398">
        <v>228</v>
      </c>
      <c r="K166" s="324" t="str">
        <f>VLOOKUP(L166,'Tabla probabilidad'!$D$3:$E$8,2,0)</f>
        <v>Baja</v>
      </c>
      <c r="L166" s="399">
        <v>0.4</v>
      </c>
      <c r="M166" s="328" t="s">
        <v>89</v>
      </c>
      <c r="N166" s="329" t="str">
        <f>VLOOKUP(M166,'Tabla Impacto'!$D$3:$F$8,3,0)</f>
        <v>Menor</v>
      </c>
      <c r="O166" s="329">
        <f>VLOOKUP(M166,'Tabla Impacto'!$D$3:$F$8,2,0)</f>
        <v>0.4</v>
      </c>
      <c r="P166" s="392" t="str">
        <f t="shared" ref="P166" si="90">CONCATENATE(N166,K166)</f>
        <v>MenorBaja</v>
      </c>
      <c r="Q166" s="393" t="str">
        <f>VLOOKUP(P166,[12]FORMULAS!$K$17:$L$42,2,0)</f>
        <v>Moderado</v>
      </c>
      <c r="R166" s="53">
        <v>1</v>
      </c>
      <c r="S166" s="50" t="s">
        <v>641</v>
      </c>
      <c r="T166" s="202" t="str">
        <f t="shared" si="70"/>
        <v>Preventivo</v>
      </c>
      <c r="U166" s="54" t="s">
        <v>13</v>
      </c>
      <c r="V166" s="55">
        <f>+IF(U166='[12]Tabla Valoración controles'!$D$4,'[12]Tabla Valoración controles'!$F$4,IF('[12]208-PLA-Ft-78 Mapa Gestión'!U166='[12]Tabla Valoración controles'!$D$5,'[12]Tabla Valoración controles'!$F$5,IF(U166=[12]FORMULAS!$A$10,0,'[12]Tabla Valoración controles'!$F$6)))</f>
        <v>0.25</v>
      </c>
      <c r="W166" s="54" t="s">
        <v>8</v>
      </c>
      <c r="X166" s="56">
        <f>+IF(W166='[12]Tabla Valoración controles'!$D$7,'[12]Tabla Valoración controles'!$F$7,IF(U166=[12]FORMULAS!$A$10,0,'[12]Tabla Valoración controles'!$F$8))</f>
        <v>0.15</v>
      </c>
      <c r="Y166" s="54" t="s">
        <v>18</v>
      </c>
      <c r="Z166" s="55">
        <f>+IF(Y166='[12]Tabla Valoración controles'!$D$9,'[12]Tabla Valoración controles'!$F$9,IF(U166=[12]FORMULAS!$A$10,0,'[12]Tabla Valoración controles'!$F$10))</f>
        <v>0</v>
      </c>
      <c r="AA166" s="54" t="s">
        <v>21</v>
      </c>
      <c r="AB166" s="55">
        <f>+IF(AA166='[12]Tabla Valoración controles'!$D$9,'[12]Tabla Valoración controles'!$F$9,IF(W166=[12]FORMULAS!$A$10,0,'[12]Tabla Valoración controles'!$F$10))</f>
        <v>0</v>
      </c>
      <c r="AC166" s="209" t="s">
        <v>100</v>
      </c>
      <c r="AD166" s="55">
        <f>+IF(AC166='[12]Tabla Valoración controles'!$D$13,'[12]Tabla Valoración controles'!$F$13,'[12]Tabla Valoración controles'!$F$14)</f>
        <v>0</v>
      </c>
      <c r="AE166" s="100">
        <f t="shared" si="78"/>
        <v>0.4</v>
      </c>
      <c r="AF166" s="100" t="e">
        <f>+IF(T166=[12]FORMULAS!$A$8,'[12]208-PLA-Ft-78 Mapa Gestión'!AE166*'[12]208-PLA-Ft-78 Mapa Gestión'!L166:L171,'[12]208-PLA-Ft-78 Mapa Gestión'!AE166*'[12]208-PLA-Ft-78 Mapa Gestión'!O166:O171)</f>
        <v>#N/A</v>
      </c>
      <c r="AG166" s="100">
        <f>+IF(T166=[12]FORMULAS!$A$8,'[12]208-PLA-Ft-78 Mapa Gestión'!L166:L171-'[12]208-PLA-Ft-78 Mapa Gestión'!AF166,0)</f>
        <v>0</v>
      </c>
      <c r="AH166" s="54" t="s">
        <v>351</v>
      </c>
      <c r="AI166" s="50">
        <f>+IF(AH166=[12]CONTROLES!$C$50,[12]CONTROLES!$D$50,[12]CONTROLES!$D$51)</f>
        <v>15</v>
      </c>
      <c r="AJ166" s="50" t="s">
        <v>357</v>
      </c>
      <c r="AK166" s="50">
        <f>+IF(AJ166=[12]CONTROLES!$C$52,[12]CONTROLES!$D$52,[12]CONTROLES!$D$53)</f>
        <v>15</v>
      </c>
      <c r="AL166" s="50" t="s">
        <v>360</v>
      </c>
      <c r="AM166" s="50">
        <f>+IF(AL166=[12]CONTROLES!$C$54,[12]CONTROLES!$D$54,[12]CONTROLES!$D$55)</f>
        <v>15</v>
      </c>
      <c r="AN166" s="50" t="s">
        <v>363</v>
      </c>
      <c r="AO166" s="50">
        <f>+IF(AN166=[12]CONTROLES!$C$56,[12]CONTROLES!$D$56,IF(AN166=[12]CONTROLES!$C$57,[12]CONTROLES!$D$57,[12]CONTROLES!$D$58))</f>
        <v>15</v>
      </c>
      <c r="AP166" s="50" t="s">
        <v>367</v>
      </c>
      <c r="AQ166" s="50">
        <f>+IF(AP166=[12]CONTROLES!$C$59,[12]CONTROLES!$D$59,[12]CONTROLES!$D$60)</f>
        <v>15</v>
      </c>
      <c r="AR166" s="214" t="s">
        <v>370</v>
      </c>
      <c r="AS166" s="50">
        <f>+IF(AR166=[12]CONTROLES!$C$61,[12]CONTROLES!$D$61,[12]CONTROLES!$D$62)</f>
        <v>15</v>
      </c>
      <c r="AT166" s="50" t="s">
        <v>373</v>
      </c>
      <c r="AU166" s="50">
        <f>+IF(AT166=[12]CONTROLES!$C$63,[12]CONTROLES!$D$63,IF(AT166=[12]CONTROLES!$C$64,[12]CONTROLES!$D$64,[12]CONTROLES!$D$65))</f>
        <v>10</v>
      </c>
      <c r="AV166" s="50">
        <f t="shared" si="86"/>
        <v>100</v>
      </c>
      <c r="AW166" s="180" t="str">
        <f t="shared" si="87"/>
        <v>Fuerte</v>
      </c>
      <c r="AX166" s="302">
        <f>+AG171</f>
        <v>0</v>
      </c>
      <c r="AY166" s="435" t="s">
        <v>47</v>
      </c>
      <c r="AZ166" s="435" t="s">
        <v>74</v>
      </c>
      <c r="BA166" s="302" t="e">
        <f>+IF(T166=[9]FORMULAS!B165,'[9]208-PLA-Ft-78 Mapa Gestión'!AG171,'[9]208-PLA-Ft-78 Mapa Gestión'!O166:O171)</f>
        <v>#N/A</v>
      </c>
      <c r="BB166" s="301" t="str">
        <f>CONCATENATE(AZ166,AY166)</f>
        <v>ModeradoBaja</v>
      </c>
      <c r="BC166" s="314" t="str">
        <f>VLOOKUP(BB166,[9]FORMULAS!$K$17:$L$42,2,0)</f>
        <v>Moderado</v>
      </c>
      <c r="BD166" s="307" t="s">
        <v>164</v>
      </c>
      <c r="BE166" s="135" t="s">
        <v>642</v>
      </c>
      <c r="BF166" s="135" t="s">
        <v>643</v>
      </c>
      <c r="BG166" s="217" t="s">
        <v>328</v>
      </c>
      <c r="BH166" s="225">
        <v>45292</v>
      </c>
      <c r="BI166" s="225">
        <v>45657</v>
      </c>
      <c r="BJ166" s="135" t="s">
        <v>644</v>
      </c>
      <c r="BK166" s="135" t="s">
        <v>644</v>
      </c>
      <c r="BL166" s="135" t="s">
        <v>236</v>
      </c>
      <c r="BM166" s="307"/>
      <c r="BN166" s="129"/>
      <c r="BO166" s="144"/>
      <c r="BP166" s="144"/>
      <c r="BQ166" s="144"/>
      <c r="BR166" s="144"/>
      <c r="BS166" s="144"/>
      <c r="BT166" s="144"/>
      <c r="BU166" s="144"/>
      <c r="BV166" s="144"/>
      <c r="BW166" s="129"/>
      <c r="BX166" s="144"/>
      <c r="BY166" s="144"/>
      <c r="BZ166" s="144"/>
      <c r="CA166" s="144"/>
      <c r="CB166" s="144"/>
      <c r="CC166" s="144"/>
      <c r="CD166" s="144"/>
      <c r="CE166" s="144"/>
      <c r="CF166" s="129"/>
      <c r="CG166" s="144"/>
      <c r="CH166" s="144"/>
      <c r="CI166" s="144"/>
      <c r="CJ166" s="144"/>
      <c r="CK166" s="144"/>
      <c r="CL166" s="144"/>
      <c r="CM166" s="144"/>
      <c r="CN166" s="144"/>
      <c r="CO166" s="129"/>
      <c r="CP166" s="144"/>
      <c r="CQ166" s="144"/>
      <c r="CR166" s="144"/>
      <c r="CS166" s="144"/>
      <c r="CT166" s="144"/>
      <c r="CU166" s="144"/>
      <c r="CV166" s="144"/>
      <c r="CW166" s="144"/>
      <c r="CX166" s="129"/>
      <c r="CY166" s="144"/>
      <c r="CZ166" s="144"/>
      <c r="DA166" s="144"/>
      <c r="DB166" s="144"/>
      <c r="DC166" s="144"/>
      <c r="DD166" s="144"/>
      <c r="DE166" s="144"/>
      <c r="DF166" s="144"/>
      <c r="DG166" s="129"/>
      <c r="DH166" s="144"/>
      <c r="DI166" s="144"/>
      <c r="DJ166" s="144"/>
      <c r="DK166" s="144"/>
      <c r="DL166" s="144"/>
      <c r="DM166" s="144"/>
      <c r="DN166" s="144"/>
      <c r="DO166" s="144"/>
      <c r="DP166" s="129"/>
      <c r="DQ166" s="144"/>
      <c r="DR166" s="144"/>
      <c r="DS166" s="144"/>
      <c r="DT166" s="144"/>
      <c r="DU166" s="144"/>
      <c r="DV166" s="144"/>
      <c r="DW166" s="144"/>
      <c r="DX166" s="144"/>
      <c r="DY166" s="129"/>
      <c r="DZ166" s="144"/>
      <c r="EA166" s="144"/>
      <c r="EB166" s="144"/>
      <c r="EC166" s="144"/>
      <c r="ED166" s="144"/>
      <c r="EE166" s="144"/>
      <c r="EF166" s="144"/>
      <c r="EG166" s="144"/>
      <c r="EH166" s="129"/>
      <c r="EI166" s="144"/>
      <c r="EJ166" s="144"/>
      <c r="EK166" s="144"/>
      <c r="EL166" s="144"/>
      <c r="EM166" s="144"/>
      <c r="EN166" s="144"/>
      <c r="EO166" s="144"/>
      <c r="EP166" s="144"/>
      <c r="EQ166" s="129"/>
      <c r="ER166" s="144"/>
      <c r="ES166" s="144"/>
      <c r="ET166" s="144"/>
      <c r="EU166" s="144"/>
      <c r="EV166" s="144"/>
      <c r="EW166" s="144"/>
      <c r="EX166" s="144"/>
      <c r="EY166" s="144"/>
      <c r="EZ166" s="129"/>
      <c r="FA166" s="144"/>
      <c r="FB166" s="144"/>
      <c r="FC166" s="144"/>
      <c r="FD166" s="144"/>
      <c r="FE166" s="144"/>
      <c r="FF166" s="144"/>
      <c r="FG166" s="144"/>
      <c r="FH166" s="144"/>
      <c r="FI166" s="129"/>
      <c r="FJ166" s="144"/>
      <c r="FK166" s="144"/>
      <c r="FL166" s="144"/>
      <c r="FM166" s="144"/>
      <c r="FN166" s="144"/>
      <c r="FO166" s="144"/>
      <c r="FP166" s="144"/>
      <c r="FQ166" s="144"/>
      <c r="FR166" s="144"/>
      <c r="FS166" s="129"/>
      <c r="FT166" s="132"/>
      <c r="FU166" s="132"/>
      <c r="FV166" s="132"/>
      <c r="FW166" s="133"/>
      <c r="FX166" s="132"/>
      <c r="FY166" s="144"/>
      <c r="FZ166" s="144"/>
      <c r="GA166" s="132"/>
      <c r="GB166" s="132"/>
      <c r="GC166" s="132"/>
      <c r="GD166" s="132"/>
      <c r="GE166" s="132"/>
      <c r="GF166" s="129"/>
      <c r="GG166" s="132"/>
      <c r="GH166" s="132"/>
      <c r="GI166" s="132"/>
      <c r="GJ166" s="133"/>
      <c r="GK166" s="132"/>
      <c r="GL166" s="144"/>
      <c r="GM166" s="144"/>
      <c r="GN166" s="132"/>
      <c r="GO166" s="132"/>
      <c r="GP166" s="132"/>
      <c r="GQ166" s="132"/>
      <c r="GR166" s="132"/>
      <c r="GS166" s="129"/>
      <c r="GT166" s="132"/>
      <c r="GU166" s="132"/>
      <c r="GV166" s="132"/>
      <c r="GW166" s="133"/>
      <c r="GX166" s="132"/>
      <c r="GY166" s="144"/>
      <c r="GZ166" s="144"/>
      <c r="HA166" s="132"/>
      <c r="HB166" s="132"/>
      <c r="HC166" s="132"/>
      <c r="HD166" s="132"/>
    </row>
    <row r="167" spans="1:212" ht="17.25" customHeight="1" x14ac:dyDescent="0.2">
      <c r="A167" s="336"/>
      <c r="B167" s="396"/>
      <c r="C167" s="400"/>
      <c r="D167" s="400"/>
      <c r="E167" s="401"/>
      <c r="F167" s="396"/>
      <c r="G167" s="396"/>
      <c r="H167" s="397"/>
      <c r="I167" s="396"/>
      <c r="J167" s="398"/>
      <c r="K167" s="324"/>
      <c r="L167" s="399"/>
      <c r="M167" s="328"/>
      <c r="N167" s="329"/>
      <c r="O167" s="329"/>
      <c r="P167" s="392"/>
      <c r="Q167" s="393"/>
      <c r="R167" s="53"/>
      <c r="S167" s="50"/>
      <c r="T167" s="202" t="str">
        <f t="shared" si="70"/>
        <v>Tipo Control</v>
      </c>
      <c r="U167" s="54" t="s">
        <v>158</v>
      </c>
      <c r="V167" s="55">
        <f>+IF(U167='[12]Tabla Valoración controles'!$D$4,'[12]Tabla Valoración controles'!$F$4,IF('[12]208-PLA-Ft-78 Mapa Gestión'!U167='[12]Tabla Valoración controles'!$D$5,'[12]Tabla Valoración controles'!$F$5,IF(U167=[12]FORMULAS!$A$10,0,'[12]Tabla Valoración controles'!$F$6)))</f>
        <v>0</v>
      </c>
      <c r="W167" s="54"/>
      <c r="X167" s="56">
        <f>+IF(W167='[12]Tabla Valoración controles'!$D$7,'[12]Tabla Valoración controles'!$F$7,IF(U167=[12]FORMULAS!$A$10,0,'[12]Tabla Valoración controles'!$F$8))</f>
        <v>0</v>
      </c>
      <c r="Y167" s="54"/>
      <c r="Z167" s="55">
        <f>+IF(Y167='[12]Tabla Valoración controles'!$D$9,'[12]Tabla Valoración controles'!$F$9,IF(U167=[12]FORMULAS!$A$10,0,'[12]Tabla Valoración controles'!$F$10))</f>
        <v>0</v>
      </c>
      <c r="AA167" s="54"/>
      <c r="AB167" s="55">
        <f>+IF(AA167='[12]Tabla Valoración controles'!$D$9,'[12]Tabla Valoración controles'!$F$9,IF(W167=[12]FORMULAS!$A$10,0,'[12]Tabla Valoración controles'!$F$10))</f>
        <v>0</v>
      </c>
      <c r="AC167" s="54"/>
      <c r="AD167" s="55">
        <f>+IF(AC167='[12]Tabla Valoración controles'!$D$13,'[12]Tabla Valoración controles'!$F$13,'[12]Tabla Valoración controles'!$F$14)</f>
        <v>0</v>
      </c>
      <c r="AE167" s="100">
        <f t="shared" si="78"/>
        <v>0</v>
      </c>
      <c r="AF167" s="100">
        <f>+AE167*AG166</f>
        <v>0</v>
      </c>
      <c r="AG167" s="100">
        <f>+AG166-AF167</f>
        <v>0</v>
      </c>
      <c r="AH167" s="54"/>
      <c r="AI167" s="50">
        <f>+IF(AH167=[12]CONTROLES!$C$50,[12]CONTROLES!$D$50,[12]CONTROLES!$D$51)</f>
        <v>0</v>
      </c>
      <c r="AJ167" s="50"/>
      <c r="AK167" s="50">
        <f>+IF(AJ167=[12]CONTROLES!$C$52,[12]CONTROLES!$D$52,[12]CONTROLES!$D$53)</f>
        <v>0</v>
      </c>
      <c r="AL167" s="50"/>
      <c r="AM167" s="50">
        <f>+IF(AL167=[12]CONTROLES!$C$54,[12]CONTROLES!$D$54,[12]CONTROLES!$D$55)</f>
        <v>0</v>
      </c>
      <c r="AN167" s="50"/>
      <c r="AO167" s="50">
        <f>+IF(AN167=[12]CONTROLES!$C$56,[12]CONTROLES!$D$56,IF(AN167=[12]CONTROLES!$C$57,[12]CONTROLES!$D$57,[12]CONTROLES!$D$58))</f>
        <v>0</v>
      </c>
      <c r="AP167" s="50"/>
      <c r="AQ167" s="50">
        <f>+IF(AP167=[12]CONTROLES!$C$59,[12]CONTROLES!$D$59,[12]CONTROLES!$D$60)</f>
        <v>0</v>
      </c>
      <c r="AR167" s="50"/>
      <c r="AS167" s="50">
        <f>+IF(AR167=[12]CONTROLES!$C$61,[12]CONTROLES!$D$61,[12]CONTROLES!$D$62)</f>
        <v>0</v>
      </c>
      <c r="AT167" s="50"/>
      <c r="AU167" s="50">
        <f>+IF(AT167=[12]CONTROLES!$C$63,[12]CONTROLES!$D$63,IF(AT167=[12]CONTROLES!$C$64,[12]CONTROLES!$D$64,[12]CONTROLES!$D$65))</f>
        <v>0</v>
      </c>
      <c r="AV167" s="50">
        <f t="shared" si="86"/>
        <v>0</v>
      </c>
      <c r="AW167" s="50" t="str">
        <f t="shared" si="87"/>
        <v>Débil</v>
      </c>
      <c r="AX167" s="303"/>
      <c r="AY167" s="436"/>
      <c r="AZ167" s="436"/>
      <c r="BA167" s="303"/>
      <c r="BB167" s="301"/>
      <c r="BC167" s="314"/>
      <c r="BD167" s="307"/>
      <c r="BE167" s="135"/>
      <c r="BF167" s="135"/>
      <c r="BG167" s="217"/>
      <c r="BH167" s="225"/>
      <c r="BI167" s="225"/>
      <c r="BJ167" s="135"/>
      <c r="BK167" s="135"/>
      <c r="BL167" s="135"/>
      <c r="BM167" s="307"/>
      <c r="BN167" s="129"/>
      <c r="BO167" s="130"/>
      <c r="BP167" s="130"/>
      <c r="BQ167" s="130"/>
      <c r="BR167" s="130"/>
      <c r="BS167" s="130"/>
      <c r="BT167" s="130"/>
      <c r="BU167" s="130"/>
      <c r="BV167" s="130"/>
      <c r="BW167" s="129"/>
      <c r="BX167" s="130"/>
      <c r="BY167" s="130"/>
      <c r="BZ167" s="130"/>
      <c r="CA167" s="130"/>
      <c r="CB167" s="130"/>
      <c r="CC167" s="130"/>
      <c r="CD167" s="130"/>
      <c r="CE167" s="130"/>
      <c r="CF167" s="129"/>
      <c r="CG167" s="130"/>
      <c r="CH167" s="130"/>
      <c r="CI167" s="130"/>
      <c r="CJ167" s="130"/>
      <c r="CK167" s="130"/>
      <c r="CL167" s="130"/>
      <c r="CM167" s="130"/>
      <c r="CN167" s="130"/>
      <c r="CO167" s="129"/>
      <c r="CP167" s="130"/>
      <c r="CQ167" s="130"/>
      <c r="CR167" s="130"/>
      <c r="CS167" s="130"/>
      <c r="CT167" s="130"/>
      <c r="CU167" s="130"/>
      <c r="CV167" s="130"/>
      <c r="CW167" s="130"/>
      <c r="CX167" s="129"/>
      <c r="CY167" s="130"/>
      <c r="CZ167" s="130"/>
      <c r="DA167" s="130"/>
      <c r="DB167" s="130"/>
      <c r="DC167" s="130"/>
      <c r="DD167" s="130"/>
      <c r="DE167" s="130"/>
      <c r="DF167" s="130"/>
      <c r="DG167" s="129"/>
      <c r="DH167" s="130"/>
      <c r="DI167" s="130"/>
      <c r="DJ167" s="130"/>
      <c r="DK167" s="130"/>
      <c r="DL167" s="130"/>
      <c r="DM167" s="130"/>
      <c r="DN167" s="130"/>
      <c r="DO167" s="130"/>
      <c r="DP167" s="129"/>
      <c r="DQ167" s="130"/>
      <c r="DR167" s="130"/>
      <c r="DS167" s="130"/>
      <c r="DT167" s="130"/>
      <c r="DU167" s="130"/>
      <c r="DV167" s="130"/>
      <c r="DW167" s="130"/>
      <c r="DX167" s="130"/>
      <c r="DY167" s="129"/>
      <c r="DZ167" s="130"/>
      <c r="EA167" s="130"/>
      <c r="EB167" s="130"/>
      <c r="EC167" s="130"/>
      <c r="ED167" s="130"/>
      <c r="EE167" s="130"/>
      <c r="EF167" s="130"/>
      <c r="EG167" s="130"/>
      <c r="EH167" s="129"/>
      <c r="EI167" s="130"/>
      <c r="EJ167" s="130"/>
      <c r="EK167" s="130"/>
      <c r="EL167" s="130"/>
      <c r="EM167" s="130"/>
      <c r="EN167" s="130"/>
      <c r="EO167" s="130"/>
      <c r="EP167" s="130"/>
      <c r="EQ167" s="129"/>
      <c r="ER167" s="130"/>
      <c r="ES167" s="130"/>
      <c r="ET167" s="130"/>
      <c r="EU167" s="130"/>
      <c r="EV167" s="130"/>
      <c r="EW167" s="130"/>
      <c r="EX167" s="130"/>
      <c r="EY167" s="130"/>
      <c r="EZ167" s="129"/>
      <c r="FA167" s="130"/>
      <c r="FB167" s="130"/>
      <c r="FC167" s="130"/>
      <c r="FD167" s="130"/>
      <c r="FE167" s="130"/>
      <c r="FF167" s="130"/>
      <c r="FG167" s="130"/>
      <c r="FH167" s="130"/>
      <c r="FI167" s="129"/>
      <c r="FJ167" s="130"/>
      <c r="FK167" s="130"/>
      <c r="FL167" s="130"/>
      <c r="FM167" s="130"/>
      <c r="FN167" s="130"/>
      <c r="FO167" s="130"/>
      <c r="FP167" s="130"/>
      <c r="FQ167" s="130"/>
      <c r="FR167" s="130"/>
      <c r="FS167" s="129"/>
      <c r="FT167" s="132"/>
      <c r="FU167" s="132"/>
      <c r="FV167" s="132"/>
      <c r="FW167" s="133"/>
      <c r="FX167" s="132"/>
      <c r="FY167" s="130"/>
      <c r="FZ167" s="130"/>
      <c r="GA167" s="132"/>
      <c r="GB167" s="132"/>
      <c r="GC167" s="132"/>
      <c r="GD167" s="132"/>
      <c r="GE167" s="132"/>
      <c r="GF167" s="129"/>
      <c r="GG167" s="132"/>
      <c r="GH167" s="132"/>
      <c r="GI167" s="132"/>
      <c r="GJ167" s="133"/>
      <c r="GK167" s="132"/>
      <c r="GL167" s="130"/>
      <c r="GM167" s="130"/>
      <c r="GN167" s="132"/>
      <c r="GO167" s="132"/>
      <c r="GP167" s="132"/>
      <c r="GQ167" s="132"/>
      <c r="GR167" s="132"/>
      <c r="GS167" s="129"/>
      <c r="GT167" s="132"/>
      <c r="GU167" s="132"/>
      <c r="GV167" s="132"/>
      <c r="GW167" s="133"/>
      <c r="GX167" s="132"/>
      <c r="GY167" s="130"/>
      <c r="GZ167" s="130"/>
      <c r="HA167" s="132"/>
      <c r="HB167" s="132"/>
      <c r="HC167" s="132"/>
      <c r="HD167" s="132"/>
    </row>
    <row r="168" spans="1:212" ht="17.25" customHeight="1" x14ac:dyDescent="0.2">
      <c r="A168" s="336"/>
      <c r="B168" s="396"/>
      <c r="C168" s="400"/>
      <c r="D168" s="400"/>
      <c r="E168" s="401"/>
      <c r="F168" s="396"/>
      <c r="G168" s="396"/>
      <c r="H168" s="397"/>
      <c r="I168" s="396"/>
      <c r="J168" s="398"/>
      <c r="K168" s="324"/>
      <c r="L168" s="399"/>
      <c r="M168" s="328"/>
      <c r="N168" s="329"/>
      <c r="O168" s="329"/>
      <c r="P168" s="392"/>
      <c r="Q168" s="393"/>
      <c r="R168" s="53"/>
      <c r="S168" s="57"/>
      <c r="T168" s="202" t="str">
        <f t="shared" si="70"/>
        <v>Tipo Control</v>
      </c>
      <c r="U168" s="54" t="s">
        <v>158</v>
      </c>
      <c r="V168" s="55">
        <f>+IF(U168='[12]Tabla Valoración controles'!$D$4,'[12]Tabla Valoración controles'!$F$4,IF('[12]208-PLA-Ft-78 Mapa Gestión'!U168='[12]Tabla Valoración controles'!$D$5,'[12]Tabla Valoración controles'!$F$5,IF(U168=[12]FORMULAS!$A$10,0,'[12]Tabla Valoración controles'!$F$6)))</f>
        <v>0</v>
      </c>
      <c r="W168" s="54"/>
      <c r="X168" s="56">
        <f>+IF(W168='[12]Tabla Valoración controles'!$D$7,'[12]Tabla Valoración controles'!$F$7,IF(U168=[12]FORMULAS!$A$10,0,'[12]Tabla Valoración controles'!$F$8))</f>
        <v>0</v>
      </c>
      <c r="Y168" s="54"/>
      <c r="Z168" s="55">
        <f>+IF(Y168='[12]Tabla Valoración controles'!$D$9,'[12]Tabla Valoración controles'!$F$9,IF(U168=[12]FORMULAS!$A$10,0,'[12]Tabla Valoración controles'!$F$10))</f>
        <v>0</v>
      </c>
      <c r="AA168" s="54"/>
      <c r="AB168" s="55">
        <f>+IF(AA168='[12]Tabla Valoración controles'!$D$9,'[12]Tabla Valoración controles'!$F$9,IF(W168=[12]FORMULAS!$A$10,0,'[12]Tabla Valoración controles'!$F$10))</f>
        <v>0</v>
      </c>
      <c r="AC168" s="54"/>
      <c r="AD168" s="55">
        <f>+IF(AC168='[12]Tabla Valoración controles'!$D$13,'[12]Tabla Valoración controles'!$F$13,'[12]Tabla Valoración controles'!$F$14)</f>
        <v>0</v>
      </c>
      <c r="AE168" s="100">
        <f t="shared" si="78"/>
        <v>0</v>
      </c>
      <c r="AF168" s="100">
        <f>+AF167*AE168</f>
        <v>0</v>
      </c>
      <c r="AG168" s="100">
        <f t="shared" ref="AG168:AG171" si="91">+AG167-AF168</f>
        <v>0</v>
      </c>
      <c r="AH168" s="54"/>
      <c r="AI168" s="50">
        <f>+IF(AH168=[12]CONTROLES!$C$50,[12]CONTROLES!$D$50,[12]CONTROLES!$D$51)</f>
        <v>0</v>
      </c>
      <c r="AJ168" s="50"/>
      <c r="AK168" s="50">
        <f>+IF(AJ168=[12]CONTROLES!$C$52,[12]CONTROLES!$D$52,[12]CONTROLES!$D$53)</f>
        <v>0</v>
      </c>
      <c r="AL168" s="50"/>
      <c r="AM168" s="50">
        <f>+IF(AL168=[12]CONTROLES!$C$54,[12]CONTROLES!$D$54,[12]CONTROLES!$D$55)</f>
        <v>0</v>
      </c>
      <c r="AN168" s="50"/>
      <c r="AO168" s="50">
        <f>+IF(AN168=[12]CONTROLES!$C$56,[12]CONTROLES!$D$56,IF(AN168=[12]CONTROLES!$C$57,[12]CONTROLES!$D$57,[12]CONTROLES!$D$58))</f>
        <v>0</v>
      </c>
      <c r="AP168" s="50"/>
      <c r="AQ168" s="50">
        <f>+IF(AP168=[12]CONTROLES!$C$59,[12]CONTROLES!$D$59,[12]CONTROLES!$D$60)</f>
        <v>0</v>
      </c>
      <c r="AR168" s="50"/>
      <c r="AS168" s="50">
        <f>+IF(AR168=[12]CONTROLES!$C$61,[12]CONTROLES!$D$61,[12]CONTROLES!$D$62)</f>
        <v>0</v>
      </c>
      <c r="AT168" s="50"/>
      <c r="AU168" s="50">
        <f>+IF(AT168=[12]CONTROLES!$C$63,[12]CONTROLES!$D$63,IF(AT168=[12]CONTROLES!$C$64,[12]CONTROLES!$D$64,[12]CONTROLES!$D$65))</f>
        <v>0</v>
      </c>
      <c r="AV168" s="50">
        <f t="shared" si="86"/>
        <v>0</v>
      </c>
      <c r="AW168" s="50" t="str">
        <f t="shared" si="87"/>
        <v>Débil</v>
      </c>
      <c r="AX168" s="303"/>
      <c r="AY168" s="436"/>
      <c r="AZ168" s="436"/>
      <c r="BA168" s="303"/>
      <c r="BB168" s="301"/>
      <c r="BC168" s="314"/>
      <c r="BD168" s="307"/>
      <c r="BE168" s="135"/>
      <c r="BF168" s="135"/>
      <c r="BG168" s="217"/>
      <c r="BH168" s="225"/>
      <c r="BI168" s="225"/>
      <c r="BJ168" s="135"/>
      <c r="BK168" s="135"/>
      <c r="BL168" s="135"/>
      <c r="BM168" s="307"/>
      <c r="BN168" s="129"/>
      <c r="BO168" s="135"/>
      <c r="BP168" s="135"/>
      <c r="BQ168" s="135"/>
      <c r="BR168" s="135"/>
      <c r="BS168" s="135"/>
      <c r="BT168" s="135"/>
      <c r="BU168" s="135"/>
      <c r="BV168" s="135"/>
      <c r="BW168" s="129"/>
      <c r="BX168" s="135"/>
      <c r="BY168" s="135"/>
      <c r="BZ168" s="135"/>
      <c r="CA168" s="135"/>
      <c r="CB168" s="135"/>
      <c r="CC168" s="135"/>
      <c r="CD168" s="135"/>
      <c r="CE168" s="135"/>
      <c r="CF168" s="129"/>
      <c r="CG168" s="135"/>
      <c r="CH168" s="135"/>
      <c r="CI168" s="135"/>
      <c r="CJ168" s="135"/>
      <c r="CK168" s="135"/>
      <c r="CL168" s="135"/>
      <c r="CM168" s="135"/>
      <c r="CN168" s="135"/>
      <c r="CO168" s="129"/>
      <c r="CP168" s="135"/>
      <c r="CQ168" s="135"/>
      <c r="CR168" s="135"/>
      <c r="CS168" s="135"/>
      <c r="CT168" s="135"/>
      <c r="CU168" s="135"/>
      <c r="CV168" s="135"/>
      <c r="CW168" s="135"/>
      <c r="CX168" s="129"/>
      <c r="CY168" s="135"/>
      <c r="CZ168" s="135"/>
      <c r="DA168" s="135"/>
      <c r="DB168" s="135"/>
      <c r="DC168" s="135"/>
      <c r="DD168" s="135"/>
      <c r="DE168" s="135"/>
      <c r="DF168" s="135"/>
      <c r="DG168" s="129"/>
      <c r="DH168" s="135"/>
      <c r="DI168" s="135"/>
      <c r="DJ168" s="135"/>
      <c r="DK168" s="135"/>
      <c r="DL168" s="135"/>
      <c r="DM168" s="135"/>
      <c r="DN168" s="135"/>
      <c r="DO168" s="135"/>
      <c r="DP168" s="129"/>
      <c r="DQ168" s="135"/>
      <c r="DR168" s="135"/>
      <c r="DS168" s="135"/>
      <c r="DT168" s="135"/>
      <c r="DU168" s="135"/>
      <c r="DV168" s="135"/>
      <c r="DW168" s="135"/>
      <c r="DX168" s="135"/>
      <c r="DY168" s="129"/>
      <c r="DZ168" s="135"/>
      <c r="EA168" s="135"/>
      <c r="EB168" s="135"/>
      <c r="EC168" s="135"/>
      <c r="ED168" s="135"/>
      <c r="EE168" s="135"/>
      <c r="EF168" s="135"/>
      <c r="EG168" s="135"/>
      <c r="EH168" s="129"/>
      <c r="EI168" s="135"/>
      <c r="EJ168" s="135"/>
      <c r="EK168" s="135"/>
      <c r="EL168" s="135"/>
      <c r="EM168" s="135"/>
      <c r="EN168" s="135"/>
      <c r="EO168" s="135"/>
      <c r="EP168" s="135"/>
      <c r="EQ168" s="129"/>
      <c r="ER168" s="135"/>
      <c r="ES168" s="135"/>
      <c r="ET168" s="135"/>
      <c r="EU168" s="135"/>
      <c r="EV168" s="135"/>
      <c r="EW168" s="135"/>
      <c r="EX168" s="135"/>
      <c r="EY168" s="135"/>
      <c r="EZ168" s="129"/>
      <c r="FA168" s="135"/>
      <c r="FB168" s="135"/>
      <c r="FC168" s="135"/>
      <c r="FD168" s="135"/>
      <c r="FE168" s="135"/>
      <c r="FF168" s="135"/>
      <c r="FG168" s="135"/>
      <c r="FH168" s="135"/>
      <c r="FI168" s="129"/>
      <c r="FJ168" s="135"/>
      <c r="FK168" s="135"/>
      <c r="FL168" s="135"/>
      <c r="FM168" s="135"/>
      <c r="FN168" s="135"/>
      <c r="FO168" s="135"/>
      <c r="FP168" s="135"/>
      <c r="FQ168" s="135"/>
      <c r="FR168" s="135"/>
      <c r="FS168" s="129"/>
      <c r="FT168" s="132"/>
      <c r="FU168" s="132"/>
      <c r="FV168" s="132"/>
      <c r="FW168" s="133"/>
      <c r="FX168" s="132"/>
      <c r="FY168" s="135"/>
      <c r="FZ168" s="135"/>
      <c r="GA168" s="132"/>
      <c r="GB168" s="132"/>
      <c r="GC168" s="132"/>
      <c r="GD168" s="132"/>
      <c r="GE168" s="132"/>
      <c r="GF168" s="129"/>
      <c r="GG168" s="132"/>
      <c r="GH168" s="132"/>
      <c r="GI168" s="132"/>
      <c r="GJ168" s="133"/>
      <c r="GK168" s="132"/>
      <c r="GL168" s="135"/>
      <c r="GM168" s="135"/>
      <c r="GN168" s="132"/>
      <c r="GO168" s="132"/>
      <c r="GP168" s="132"/>
      <c r="GQ168" s="132"/>
      <c r="GR168" s="132"/>
      <c r="GS168" s="129"/>
      <c r="GT168" s="132"/>
      <c r="GU168" s="132"/>
      <c r="GV168" s="132"/>
      <c r="GW168" s="133"/>
      <c r="GX168" s="132"/>
      <c r="GY168" s="135"/>
      <c r="GZ168" s="135"/>
      <c r="HA168" s="132"/>
      <c r="HB168" s="132"/>
      <c r="HC168" s="132"/>
      <c r="HD168" s="132"/>
    </row>
    <row r="169" spans="1:212" ht="17.25" customHeight="1" x14ac:dyDescent="0.2">
      <c r="A169" s="336"/>
      <c r="B169" s="396"/>
      <c r="C169" s="400"/>
      <c r="D169" s="400"/>
      <c r="E169" s="401"/>
      <c r="F169" s="396"/>
      <c r="G169" s="396"/>
      <c r="H169" s="397"/>
      <c r="I169" s="396"/>
      <c r="J169" s="398"/>
      <c r="K169" s="324"/>
      <c r="L169" s="399"/>
      <c r="M169" s="328"/>
      <c r="N169" s="329"/>
      <c r="O169" s="329"/>
      <c r="P169" s="392"/>
      <c r="Q169" s="393"/>
      <c r="R169" s="53"/>
      <c r="S169" s="50"/>
      <c r="T169" s="202" t="str">
        <f t="shared" si="70"/>
        <v>Tipo Control</v>
      </c>
      <c r="U169" s="54" t="s">
        <v>158</v>
      </c>
      <c r="V169" s="55">
        <f>+IF(U169='[12]Tabla Valoración controles'!$D$4,'[12]Tabla Valoración controles'!$F$4,IF('[12]208-PLA-Ft-78 Mapa Gestión'!U169='[12]Tabla Valoración controles'!$D$5,'[12]Tabla Valoración controles'!$F$5,IF(U169=[12]FORMULAS!$A$10,0,'[12]Tabla Valoración controles'!$F$6)))</f>
        <v>0</v>
      </c>
      <c r="W169" s="54"/>
      <c r="X169" s="56">
        <f>+IF(W169='[12]Tabla Valoración controles'!$D$7,'[12]Tabla Valoración controles'!$F$7,IF(U169=[12]FORMULAS!$A$10,0,'[12]Tabla Valoración controles'!$F$8))</f>
        <v>0</v>
      </c>
      <c r="Y169" s="54"/>
      <c r="Z169" s="55">
        <f>+IF(Y169='[12]Tabla Valoración controles'!$D$9,'[12]Tabla Valoración controles'!$F$9,IF(U169=[12]FORMULAS!$A$10,0,'[12]Tabla Valoración controles'!$F$10))</f>
        <v>0</v>
      </c>
      <c r="AA169" s="54"/>
      <c r="AB169" s="55">
        <f>+IF(AA169='[12]Tabla Valoración controles'!$D$9,'[12]Tabla Valoración controles'!$F$9,IF(W169=[12]FORMULAS!$A$10,0,'[12]Tabla Valoración controles'!$F$10))</f>
        <v>0</v>
      </c>
      <c r="AC169" s="54"/>
      <c r="AD169" s="55">
        <f>+IF(AC169='[12]Tabla Valoración controles'!$D$13,'[12]Tabla Valoración controles'!$F$13,'[12]Tabla Valoración controles'!$F$14)</f>
        <v>0</v>
      </c>
      <c r="AE169" s="100">
        <f t="shared" si="78"/>
        <v>0</v>
      </c>
      <c r="AF169" s="100">
        <f>+AF168*AE169</f>
        <v>0</v>
      </c>
      <c r="AG169" s="100">
        <f t="shared" si="91"/>
        <v>0</v>
      </c>
      <c r="AH169" s="54"/>
      <c r="AI169" s="50">
        <f>+IF(AH169=[12]CONTROLES!$C$50,[12]CONTROLES!$D$50,[12]CONTROLES!$D$51)</f>
        <v>0</v>
      </c>
      <c r="AJ169" s="50"/>
      <c r="AK169" s="50">
        <f>+IF(AJ169=[12]CONTROLES!$C$52,[12]CONTROLES!$D$52,[12]CONTROLES!$D$53)</f>
        <v>0</v>
      </c>
      <c r="AL169" s="50"/>
      <c r="AM169" s="50">
        <f>+IF(AL169=[12]CONTROLES!$C$54,[12]CONTROLES!$D$54,[12]CONTROLES!$D$55)</f>
        <v>0</v>
      </c>
      <c r="AN169" s="50"/>
      <c r="AO169" s="50">
        <f>+IF(AN169=[12]CONTROLES!$C$56,[12]CONTROLES!$D$56,IF(AN169=[12]CONTROLES!$C$57,[12]CONTROLES!$D$57,[12]CONTROLES!$D$58))</f>
        <v>0</v>
      </c>
      <c r="AP169" s="50"/>
      <c r="AQ169" s="50">
        <f>+IF(AP169=[12]CONTROLES!$C$59,[12]CONTROLES!$D$59,[12]CONTROLES!$D$60)</f>
        <v>0</v>
      </c>
      <c r="AR169" s="50"/>
      <c r="AS169" s="50">
        <f>+IF(AR169=[12]CONTROLES!$C$61,[12]CONTROLES!$D$61,[12]CONTROLES!$D$62)</f>
        <v>0</v>
      </c>
      <c r="AT169" s="50"/>
      <c r="AU169" s="50">
        <f>+IF(AT169=[12]CONTROLES!$C$63,[12]CONTROLES!$D$63,IF(AT169=[12]CONTROLES!$C$64,[12]CONTROLES!$D$64,[12]CONTROLES!$D$65))</f>
        <v>0</v>
      </c>
      <c r="AV169" s="50">
        <f t="shared" si="86"/>
        <v>0</v>
      </c>
      <c r="AW169" s="50" t="str">
        <f t="shared" si="87"/>
        <v>Débil</v>
      </c>
      <c r="AX169" s="303"/>
      <c r="AY169" s="436"/>
      <c r="AZ169" s="436"/>
      <c r="BA169" s="303"/>
      <c r="BB169" s="301"/>
      <c r="BC169" s="314"/>
      <c r="BD169" s="307"/>
      <c r="BE169" s="135"/>
      <c r="BF169" s="135"/>
      <c r="BG169" s="217"/>
      <c r="BH169" s="225"/>
      <c r="BI169" s="225"/>
      <c r="BJ169" s="135"/>
      <c r="BK169" s="135"/>
      <c r="BL169" s="135"/>
      <c r="BM169" s="307"/>
      <c r="BN169" s="129"/>
      <c r="BO169" s="135"/>
      <c r="BP169" s="135"/>
      <c r="BQ169" s="135"/>
      <c r="BR169" s="135"/>
      <c r="BS169" s="135"/>
      <c r="BT169" s="135"/>
      <c r="BU169" s="135"/>
      <c r="BV169" s="135"/>
      <c r="BW169" s="129"/>
      <c r="BX169" s="135"/>
      <c r="BY169" s="135"/>
      <c r="BZ169" s="135"/>
      <c r="CA169" s="135"/>
      <c r="CB169" s="135"/>
      <c r="CC169" s="135"/>
      <c r="CD169" s="135"/>
      <c r="CE169" s="135"/>
      <c r="CF169" s="129"/>
      <c r="CG169" s="135"/>
      <c r="CH169" s="135"/>
      <c r="CI169" s="135"/>
      <c r="CJ169" s="135"/>
      <c r="CK169" s="135"/>
      <c r="CL169" s="135"/>
      <c r="CM169" s="135"/>
      <c r="CN169" s="135"/>
      <c r="CO169" s="129"/>
      <c r="CP169" s="135"/>
      <c r="CQ169" s="135"/>
      <c r="CR169" s="135"/>
      <c r="CS169" s="135"/>
      <c r="CT169" s="135"/>
      <c r="CU169" s="135"/>
      <c r="CV169" s="135"/>
      <c r="CW169" s="135"/>
      <c r="CX169" s="129"/>
      <c r="CY169" s="135"/>
      <c r="CZ169" s="135"/>
      <c r="DA169" s="135"/>
      <c r="DB169" s="135"/>
      <c r="DC169" s="135"/>
      <c r="DD169" s="135"/>
      <c r="DE169" s="135"/>
      <c r="DF169" s="135"/>
      <c r="DG169" s="129"/>
      <c r="DH169" s="135"/>
      <c r="DI169" s="135"/>
      <c r="DJ169" s="135"/>
      <c r="DK169" s="135"/>
      <c r="DL169" s="135"/>
      <c r="DM169" s="135"/>
      <c r="DN169" s="135"/>
      <c r="DO169" s="135"/>
      <c r="DP169" s="129"/>
      <c r="DQ169" s="135"/>
      <c r="DR169" s="135"/>
      <c r="DS169" s="135"/>
      <c r="DT169" s="135"/>
      <c r="DU169" s="135"/>
      <c r="DV169" s="135"/>
      <c r="DW169" s="135"/>
      <c r="DX169" s="135"/>
      <c r="DY169" s="129"/>
      <c r="DZ169" s="135"/>
      <c r="EA169" s="135"/>
      <c r="EB169" s="135"/>
      <c r="EC169" s="135"/>
      <c r="ED169" s="135"/>
      <c r="EE169" s="135"/>
      <c r="EF169" s="135"/>
      <c r="EG169" s="135"/>
      <c r="EH169" s="129"/>
      <c r="EI169" s="135"/>
      <c r="EJ169" s="135"/>
      <c r="EK169" s="135"/>
      <c r="EL169" s="135"/>
      <c r="EM169" s="135"/>
      <c r="EN169" s="135"/>
      <c r="EO169" s="135"/>
      <c r="EP169" s="135"/>
      <c r="EQ169" s="129"/>
      <c r="ER169" s="135"/>
      <c r="ES169" s="135"/>
      <c r="ET169" s="135"/>
      <c r="EU169" s="135"/>
      <c r="EV169" s="135"/>
      <c r="EW169" s="135"/>
      <c r="EX169" s="135"/>
      <c r="EY169" s="135"/>
      <c r="EZ169" s="129"/>
      <c r="FA169" s="135"/>
      <c r="FB169" s="135"/>
      <c r="FC169" s="135"/>
      <c r="FD169" s="135"/>
      <c r="FE169" s="135"/>
      <c r="FF169" s="135"/>
      <c r="FG169" s="135"/>
      <c r="FH169" s="135"/>
      <c r="FI169" s="129"/>
      <c r="FJ169" s="135"/>
      <c r="FK169" s="135"/>
      <c r="FL169" s="135"/>
      <c r="FM169" s="135"/>
      <c r="FN169" s="135"/>
      <c r="FO169" s="135"/>
      <c r="FP169" s="135"/>
      <c r="FQ169" s="135"/>
      <c r="FR169" s="135"/>
      <c r="FS169" s="129"/>
      <c r="FT169" s="132"/>
      <c r="FU169" s="132"/>
      <c r="FV169" s="132"/>
      <c r="FW169" s="133"/>
      <c r="FX169" s="132"/>
      <c r="FY169" s="135"/>
      <c r="FZ169" s="135"/>
      <c r="GA169" s="132"/>
      <c r="GB169" s="132"/>
      <c r="GC169" s="132"/>
      <c r="GD169" s="132"/>
      <c r="GE169" s="132"/>
      <c r="GF169" s="129"/>
      <c r="GG169" s="132"/>
      <c r="GH169" s="132"/>
      <c r="GI169" s="132"/>
      <c r="GJ169" s="133"/>
      <c r="GK169" s="132"/>
      <c r="GL169" s="135"/>
      <c r="GM169" s="135"/>
      <c r="GN169" s="132"/>
      <c r="GO169" s="132"/>
      <c r="GP169" s="132"/>
      <c r="GQ169" s="132"/>
      <c r="GR169" s="132"/>
      <c r="GS169" s="129"/>
      <c r="GT169" s="132"/>
      <c r="GU169" s="132"/>
      <c r="GV169" s="132"/>
      <c r="GW169" s="133"/>
      <c r="GX169" s="132"/>
      <c r="GY169" s="135"/>
      <c r="GZ169" s="135"/>
      <c r="HA169" s="132"/>
      <c r="HB169" s="132"/>
      <c r="HC169" s="132"/>
      <c r="HD169" s="132"/>
    </row>
    <row r="170" spans="1:212" ht="17.25" customHeight="1" x14ac:dyDescent="0.2">
      <c r="A170" s="336"/>
      <c r="B170" s="396"/>
      <c r="C170" s="400"/>
      <c r="D170" s="400"/>
      <c r="E170" s="401"/>
      <c r="F170" s="396"/>
      <c r="G170" s="396"/>
      <c r="H170" s="397"/>
      <c r="I170" s="396"/>
      <c r="J170" s="398"/>
      <c r="K170" s="324"/>
      <c r="L170" s="399"/>
      <c r="M170" s="328"/>
      <c r="N170" s="329"/>
      <c r="O170" s="329"/>
      <c r="P170" s="392"/>
      <c r="Q170" s="393"/>
      <c r="R170" s="53"/>
      <c r="S170" s="50"/>
      <c r="T170" s="202" t="str">
        <f t="shared" si="70"/>
        <v>Tipo Control</v>
      </c>
      <c r="U170" s="54" t="s">
        <v>158</v>
      </c>
      <c r="V170" s="55">
        <f>+IF(U170='[12]Tabla Valoración controles'!$D$4,'[12]Tabla Valoración controles'!$F$4,IF('[12]208-PLA-Ft-78 Mapa Gestión'!U170='[12]Tabla Valoración controles'!$D$5,'[12]Tabla Valoración controles'!$F$5,IF(U170=[12]FORMULAS!$A$10,0,'[12]Tabla Valoración controles'!$F$6)))</f>
        <v>0</v>
      </c>
      <c r="W170" s="54"/>
      <c r="X170" s="56">
        <f>+IF(W170='[12]Tabla Valoración controles'!$D$7,'[12]Tabla Valoración controles'!$F$7,IF(U170=[12]FORMULAS!$A$10,0,'[12]Tabla Valoración controles'!$F$8))</f>
        <v>0</v>
      </c>
      <c r="Y170" s="54"/>
      <c r="Z170" s="55">
        <f>+IF(Y170='[12]Tabla Valoración controles'!$D$9,'[12]Tabla Valoración controles'!$F$9,IF(U170=[12]FORMULAS!$A$10,0,'[12]Tabla Valoración controles'!$F$10))</f>
        <v>0</v>
      </c>
      <c r="AA170" s="54"/>
      <c r="AB170" s="55">
        <f>+IF(AA170='[12]Tabla Valoración controles'!$D$9,'[12]Tabla Valoración controles'!$F$9,IF(W170=[12]FORMULAS!$A$10,0,'[12]Tabla Valoración controles'!$F$10))</f>
        <v>0</v>
      </c>
      <c r="AC170" s="54"/>
      <c r="AD170" s="55">
        <f>+IF(AC170='[12]Tabla Valoración controles'!$D$13,'[12]Tabla Valoración controles'!$F$13,'[12]Tabla Valoración controles'!$F$14)</f>
        <v>0</v>
      </c>
      <c r="AE170" s="100">
        <f t="shared" si="78"/>
        <v>0</v>
      </c>
      <c r="AF170" s="100">
        <f t="shared" ref="AF170:AF171" si="92">+AF169*AE170</f>
        <v>0</v>
      </c>
      <c r="AG170" s="100">
        <f t="shared" si="91"/>
        <v>0</v>
      </c>
      <c r="AH170" s="54"/>
      <c r="AI170" s="50">
        <f>+IF(AH170=[12]CONTROLES!$C$50,[12]CONTROLES!$D$50,[12]CONTROLES!$D$51)</f>
        <v>0</v>
      </c>
      <c r="AJ170" s="50"/>
      <c r="AK170" s="50">
        <f>+IF(AJ170=[12]CONTROLES!$C$52,[12]CONTROLES!$D$52,[12]CONTROLES!$D$53)</f>
        <v>0</v>
      </c>
      <c r="AL170" s="50"/>
      <c r="AM170" s="50">
        <f>+IF(AL170=[12]CONTROLES!$C$54,[12]CONTROLES!$D$54,[12]CONTROLES!$D$55)</f>
        <v>0</v>
      </c>
      <c r="AN170" s="50"/>
      <c r="AO170" s="50">
        <f>+IF(AN170=[12]CONTROLES!$C$56,[12]CONTROLES!$D$56,IF(AN170=[12]CONTROLES!$C$57,[12]CONTROLES!$D$57,[12]CONTROLES!$D$58))</f>
        <v>0</v>
      </c>
      <c r="AP170" s="50"/>
      <c r="AQ170" s="50">
        <f>+IF(AP170=[12]CONTROLES!$C$59,[12]CONTROLES!$D$59,[12]CONTROLES!$D$60)</f>
        <v>0</v>
      </c>
      <c r="AR170" s="50"/>
      <c r="AS170" s="50">
        <f>+IF(AR170=[12]CONTROLES!$C$61,[12]CONTROLES!$D$61,[12]CONTROLES!$D$62)</f>
        <v>0</v>
      </c>
      <c r="AT170" s="50"/>
      <c r="AU170" s="50">
        <f>+IF(AT170=[12]CONTROLES!$C$63,[12]CONTROLES!$D$63,IF(AT170=[12]CONTROLES!$C$64,[12]CONTROLES!$D$64,[12]CONTROLES!$D$65))</f>
        <v>0</v>
      </c>
      <c r="AV170" s="50">
        <f t="shared" si="86"/>
        <v>0</v>
      </c>
      <c r="AW170" s="50" t="str">
        <f t="shared" si="87"/>
        <v>Débil</v>
      </c>
      <c r="AX170" s="303"/>
      <c r="AY170" s="436"/>
      <c r="AZ170" s="436"/>
      <c r="BA170" s="303"/>
      <c r="BB170" s="301"/>
      <c r="BC170" s="314"/>
      <c r="BD170" s="307"/>
      <c r="BE170" s="135"/>
      <c r="BF170" s="135"/>
      <c r="BG170" s="217"/>
      <c r="BH170" s="225"/>
      <c r="BI170" s="225"/>
      <c r="BJ170" s="135"/>
      <c r="BK170" s="135"/>
      <c r="BL170" s="135"/>
      <c r="BM170" s="307"/>
      <c r="BN170" s="129"/>
      <c r="BO170" s="135"/>
      <c r="BP170" s="135"/>
      <c r="BQ170" s="135"/>
      <c r="BR170" s="135"/>
      <c r="BS170" s="135"/>
      <c r="BT170" s="135"/>
      <c r="BU170" s="135"/>
      <c r="BV170" s="135"/>
      <c r="BW170" s="129"/>
      <c r="BX170" s="135"/>
      <c r="BY170" s="135"/>
      <c r="BZ170" s="135"/>
      <c r="CA170" s="135"/>
      <c r="CB170" s="135"/>
      <c r="CC170" s="135"/>
      <c r="CD170" s="135"/>
      <c r="CE170" s="135"/>
      <c r="CF170" s="129"/>
      <c r="CG170" s="135"/>
      <c r="CH170" s="135"/>
      <c r="CI170" s="135"/>
      <c r="CJ170" s="135"/>
      <c r="CK170" s="135"/>
      <c r="CL170" s="135"/>
      <c r="CM170" s="135"/>
      <c r="CN170" s="135"/>
      <c r="CO170" s="129"/>
      <c r="CP170" s="135"/>
      <c r="CQ170" s="135"/>
      <c r="CR170" s="135"/>
      <c r="CS170" s="135"/>
      <c r="CT170" s="135"/>
      <c r="CU170" s="135"/>
      <c r="CV170" s="135"/>
      <c r="CW170" s="135"/>
      <c r="CX170" s="129"/>
      <c r="CY170" s="135"/>
      <c r="CZ170" s="135"/>
      <c r="DA170" s="135"/>
      <c r="DB170" s="135"/>
      <c r="DC170" s="135"/>
      <c r="DD170" s="135"/>
      <c r="DE170" s="135"/>
      <c r="DF170" s="135"/>
      <c r="DG170" s="129"/>
      <c r="DH170" s="135"/>
      <c r="DI170" s="135"/>
      <c r="DJ170" s="135"/>
      <c r="DK170" s="135"/>
      <c r="DL170" s="135"/>
      <c r="DM170" s="135"/>
      <c r="DN170" s="135"/>
      <c r="DO170" s="135"/>
      <c r="DP170" s="129"/>
      <c r="DQ170" s="135"/>
      <c r="DR170" s="135"/>
      <c r="DS170" s="135"/>
      <c r="DT170" s="135"/>
      <c r="DU170" s="135"/>
      <c r="DV170" s="135"/>
      <c r="DW170" s="135"/>
      <c r="DX170" s="135"/>
      <c r="DY170" s="129"/>
      <c r="DZ170" s="135"/>
      <c r="EA170" s="135"/>
      <c r="EB170" s="135"/>
      <c r="EC170" s="135"/>
      <c r="ED170" s="135"/>
      <c r="EE170" s="135"/>
      <c r="EF170" s="135"/>
      <c r="EG170" s="135"/>
      <c r="EH170" s="129"/>
      <c r="EI170" s="135"/>
      <c r="EJ170" s="135"/>
      <c r="EK170" s="135"/>
      <c r="EL170" s="135"/>
      <c r="EM170" s="135"/>
      <c r="EN170" s="135"/>
      <c r="EO170" s="135"/>
      <c r="EP170" s="135"/>
      <c r="EQ170" s="129"/>
      <c r="ER170" s="135"/>
      <c r="ES170" s="135"/>
      <c r="ET170" s="135"/>
      <c r="EU170" s="135"/>
      <c r="EV170" s="135"/>
      <c r="EW170" s="135"/>
      <c r="EX170" s="135"/>
      <c r="EY170" s="135"/>
      <c r="EZ170" s="129"/>
      <c r="FA170" s="135"/>
      <c r="FB170" s="135"/>
      <c r="FC170" s="135"/>
      <c r="FD170" s="135"/>
      <c r="FE170" s="135"/>
      <c r="FF170" s="135"/>
      <c r="FG170" s="135"/>
      <c r="FH170" s="135"/>
      <c r="FI170" s="129"/>
      <c r="FJ170" s="135"/>
      <c r="FK170" s="135"/>
      <c r="FL170" s="135"/>
      <c r="FM170" s="135"/>
      <c r="FN170" s="135"/>
      <c r="FO170" s="135"/>
      <c r="FP170" s="135"/>
      <c r="FQ170" s="135"/>
      <c r="FR170" s="135"/>
      <c r="FS170" s="129"/>
      <c r="FT170" s="132"/>
      <c r="FU170" s="132"/>
      <c r="FV170" s="132"/>
      <c r="FW170" s="133"/>
      <c r="FX170" s="132"/>
      <c r="FY170" s="135"/>
      <c r="FZ170" s="135"/>
      <c r="GA170" s="132"/>
      <c r="GB170" s="132"/>
      <c r="GC170" s="132"/>
      <c r="GD170" s="132"/>
      <c r="GE170" s="132"/>
      <c r="GF170" s="129"/>
      <c r="GG170" s="132"/>
      <c r="GH170" s="132"/>
      <c r="GI170" s="132"/>
      <c r="GJ170" s="133"/>
      <c r="GK170" s="132"/>
      <c r="GL170" s="135"/>
      <c r="GM170" s="135"/>
      <c r="GN170" s="132"/>
      <c r="GO170" s="132"/>
      <c r="GP170" s="132"/>
      <c r="GQ170" s="132"/>
      <c r="GR170" s="132"/>
      <c r="GS170" s="129"/>
      <c r="GT170" s="132"/>
      <c r="GU170" s="132"/>
      <c r="GV170" s="132"/>
      <c r="GW170" s="133"/>
      <c r="GX170" s="132"/>
      <c r="GY170" s="135"/>
      <c r="GZ170" s="135"/>
      <c r="HA170" s="132"/>
      <c r="HB170" s="132"/>
      <c r="HC170" s="132"/>
      <c r="HD170" s="132"/>
    </row>
    <row r="171" spans="1:212" ht="17.25" customHeight="1" x14ac:dyDescent="0.2">
      <c r="A171" s="336"/>
      <c r="B171" s="396"/>
      <c r="C171" s="400"/>
      <c r="D171" s="400"/>
      <c r="E171" s="401"/>
      <c r="F171" s="396"/>
      <c r="G171" s="396"/>
      <c r="H171" s="397"/>
      <c r="I171" s="396"/>
      <c r="J171" s="398"/>
      <c r="K171" s="324"/>
      <c r="L171" s="399"/>
      <c r="M171" s="328"/>
      <c r="N171" s="329"/>
      <c r="O171" s="329"/>
      <c r="P171" s="392"/>
      <c r="Q171" s="393"/>
      <c r="R171" s="53"/>
      <c r="S171" s="50"/>
      <c r="T171" s="202" t="str">
        <f t="shared" si="70"/>
        <v>Tipo Control</v>
      </c>
      <c r="U171" s="54" t="s">
        <v>158</v>
      </c>
      <c r="V171" s="55">
        <f>+IF(U171='[12]Tabla Valoración controles'!$D$4,'[12]Tabla Valoración controles'!$F$4,IF('[12]208-PLA-Ft-78 Mapa Gestión'!U171='[12]Tabla Valoración controles'!$D$5,'[12]Tabla Valoración controles'!$F$5,IF(U171=[12]FORMULAS!$A$10,0,'[12]Tabla Valoración controles'!$F$6)))</f>
        <v>0</v>
      </c>
      <c r="W171" s="54"/>
      <c r="X171" s="56">
        <f>+IF(W171='[12]Tabla Valoración controles'!$D$7,'[12]Tabla Valoración controles'!$F$7,IF(U171=[12]FORMULAS!$A$10,0,'[12]Tabla Valoración controles'!$F$8))</f>
        <v>0</v>
      </c>
      <c r="Y171" s="54"/>
      <c r="Z171" s="55">
        <f>+IF(Y171='[12]Tabla Valoración controles'!$D$9,'[12]Tabla Valoración controles'!$F$9,IF(U171=[12]FORMULAS!$A$10,0,'[12]Tabla Valoración controles'!$F$10))</f>
        <v>0</v>
      </c>
      <c r="AA171" s="54"/>
      <c r="AB171" s="55">
        <f>+IF(AA171='[12]Tabla Valoración controles'!$D$9,'[12]Tabla Valoración controles'!$F$9,IF(W171=[12]FORMULAS!$A$10,0,'[12]Tabla Valoración controles'!$F$10))</f>
        <v>0</v>
      </c>
      <c r="AC171" s="54"/>
      <c r="AD171" s="55">
        <f>+IF(AC171='[12]Tabla Valoración controles'!$D$13,'[12]Tabla Valoración controles'!$F$13,'[12]Tabla Valoración controles'!$F$14)</f>
        <v>0</v>
      </c>
      <c r="AE171" s="100">
        <f t="shared" si="78"/>
        <v>0</v>
      </c>
      <c r="AF171" s="100">
        <f t="shared" si="92"/>
        <v>0</v>
      </c>
      <c r="AG171" s="100">
        <f t="shared" si="91"/>
        <v>0</v>
      </c>
      <c r="AH171" s="54"/>
      <c r="AI171" s="50">
        <f>+IF(AH171=[12]CONTROLES!$C$50,[12]CONTROLES!$D$50,[12]CONTROLES!$D$51)</f>
        <v>0</v>
      </c>
      <c r="AJ171" s="50"/>
      <c r="AK171" s="50">
        <f>+IF(AJ171=[12]CONTROLES!$C$52,[12]CONTROLES!$D$52,[12]CONTROLES!$D$53)</f>
        <v>0</v>
      </c>
      <c r="AL171" s="50"/>
      <c r="AM171" s="50">
        <f>+IF(AL171=[12]CONTROLES!$C$54,[12]CONTROLES!$D$54,[12]CONTROLES!$D$55)</f>
        <v>0</v>
      </c>
      <c r="AN171" s="50"/>
      <c r="AO171" s="50">
        <f>+IF(AN171=[12]CONTROLES!$C$56,[12]CONTROLES!$D$56,IF(AN171=[12]CONTROLES!$C$57,[12]CONTROLES!$D$57,[12]CONTROLES!$D$58))</f>
        <v>0</v>
      </c>
      <c r="AP171" s="50"/>
      <c r="AQ171" s="50">
        <f>+IF(AP171=[12]CONTROLES!$C$59,[12]CONTROLES!$D$59,[12]CONTROLES!$D$60)</f>
        <v>0</v>
      </c>
      <c r="AR171" s="50"/>
      <c r="AS171" s="50">
        <f>+IF(AR171=[12]CONTROLES!$C$61,[12]CONTROLES!$D$61,[12]CONTROLES!$D$62)</f>
        <v>0</v>
      </c>
      <c r="AT171" s="50"/>
      <c r="AU171" s="50">
        <f>+IF(AT171=[12]CONTROLES!$C$63,[12]CONTROLES!$D$63,IF(AT171=[12]CONTROLES!$C$64,[12]CONTROLES!$D$64,[12]CONTROLES!$D$65))</f>
        <v>0</v>
      </c>
      <c r="AV171" s="50">
        <f t="shared" si="86"/>
        <v>0</v>
      </c>
      <c r="AW171" s="50" t="str">
        <f t="shared" si="87"/>
        <v>Débil</v>
      </c>
      <c r="AX171" s="303"/>
      <c r="AY171" s="437"/>
      <c r="AZ171" s="437"/>
      <c r="BA171" s="303"/>
      <c r="BB171" s="301"/>
      <c r="BC171" s="314"/>
      <c r="BD171" s="307"/>
      <c r="BE171" s="135"/>
      <c r="BF171" s="135"/>
      <c r="BG171" s="217"/>
      <c r="BH171" s="225"/>
      <c r="BI171" s="225"/>
      <c r="BJ171" s="135"/>
      <c r="BK171" s="135"/>
      <c r="BL171" s="135"/>
      <c r="BM171" s="307"/>
      <c r="BN171" s="129"/>
      <c r="BO171" s="135"/>
      <c r="BP171" s="135"/>
      <c r="BQ171" s="135"/>
      <c r="BR171" s="135"/>
      <c r="BS171" s="135"/>
      <c r="BT171" s="135"/>
      <c r="BU171" s="135"/>
      <c r="BV171" s="135"/>
      <c r="BW171" s="129"/>
      <c r="BX171" s="135"/>
      <c r="BY171" s="135"/>
      <c r="BZ171" s="135"/>
      <c r="CA171" s="135"/>
      <c r="CB171" s="135"/>
      <c r="CC171" s="135"/>
      <c r="CD171" s="135"/>
      <c r="CE171" s="135"/>
      <c r="CF171" s="129"/>
      <c r="CG171" s="135"/>
      <c r="CH171" s="135"/>
      <c r="CI171" s="135"/>
      <c r="CJ171" s="135"/>
      <c r="CK171" s="135"/>
      <c r="CL171" s="135"/>
      <c r="CM171" s="135"/>
      <c r="CN171" s="135"/>
      <c r="CO171" s="129"/>
      <c r="CP171" s="135"/>
      <c r="CQ171" s="135"/>
      <c r="CR171" s="135"/>
      <c r="CS171" s="135"/>
      <c r="CT171" s="135"/>
      <c r="CU171" s="135"/>
      <c r="CV171" s="135"/>
      <c r="CW171" s="135"/>
      <c r="CX171" s="129"/>
      <c r="CY171" s="135"/>
      <c r="CZ171" s="135"/>
      <c r="DA171" s="135"/>
      <c r="DB171" s="135"/>
      <c r="DC171" s="135"/>
      <c r="DD171" s="135"/>
      <c r="DE171" s="135"/>
      <c r="DF171" s="135"/>
      <c r="DG171" s="129"/>
      <c r="DH171" s="135"/>
      <c r="DI171" s="135"/>
      <c r="DJ171" s="135"/>
      <c r="DK171" s="135"/>
      <c r="DL171" s="135"/>
      <c r="DM171" s="135"/>
      <c r="DN171" s="135"/>
      <c r="DO171" s="135"/>
      <c r="DP171" s="129"/>
      <c r="DQ171" s="135"/>
      <c r="DR171" s="135"/>
      <c r="DS171" s="135"/>
      <c r="DT171" s="135"/>
      <c r="DU171" s="135"/>
      <c r="DV171" s="135"/>
      <c r="DW171" s="135"/>
      <c r="DX171" s="135"/>
      <c r="DY171" s="129"/>
      <c r="DZ171" s="135"/>
      <c r="EA171" s="135"/>
      <c r="EB171" s="135"/>
      <c r="EC171" s="135"/>
      <c r="ED171" s="135"/>
      <c r="EE171" s="135"/>
      <c r="EF171" s="135"/>
      <c r="EG171" s="135"/>
      <c r="EH171" s="129"/>
      <c r="EI171" s="135"/>
      <c r="EJ171" s="135"/>
      <c r="EK171" s="135"/>
      <c r="EL171" s="135"/>
      <c r="EM171" s="135"/>
      <c r="EN171" s="135"/>
      <c r="EO171" s="135"/>
      <c r="EP171" s="135"/>
      <c r="EQ171" s="129"/>
      <c r="ER171" s="135"/>
      <c r="ES171" s="135"/>
      <c r="ET171" s="135"/>
      <c r="EU171" s="135"/>
      <c r="EV171" s="135"/>
      <c r="EW171" s="135"/>
      <c r="EX171" s="135"/>
      <c r="EY171" s="135"/>
      <c r="EZ171" s="129"/>
      <c r="FA171" s="135"/>
      <c r="FB171" s="135"/>
      <c r="FC171" s="135"/>
      <c r="FD171" s="135"/>
      <c r="FE171" s="135"/>
      <c r="FF171" s="135"/>
      <c r="FG171" s="135"/>
      <c r="FH171" s="135"/>
      <c r="FI171" s="129"/>
      <c r="FJ171" s="135"/>
      <c r="FK171" s="135"/>
      <c r="FL171" s="135"/>
      <c r="FM171" s="135"/>
      <c r="FN171" s="135"/>
      <c r="FO171" s="135"/>
      <c r="FP171" s="135"/>
      <c r="FQ171" s="135"/>
      <c r="FR171" s="135"/>
      <c r="FS171" s="129"/>
      <c r="FT171" s="132"/>
      <c r="FU171" s="132"/>
      <c r="FV171" s="132"/>
      <c r="FW171" s="133"/>
      <c r="FX171" s="132"/>
      <c r="FY171" s="135"/>
      <c r="FZ171" s="135"/>
      <c r="GA171" s="132"/>
      <c r="GB171" s="132"/>
      <c r="GC171" s="132"/>
      <c r="GD171" s="132"/>
      <c r="GE171" s="132"/>
      <c r="GF171" s="129"/>
      <c r="GG171" s="132"/>
      <c r="GH171" s="132"/>
      <c r="GI171" s="132"/>
      <c r="GJ171" s="133"/>
      <c r="GK171" s="132"/>
      <c r="GL171" s="135"/>
      <c r="GM171" s="135"/>
      <c r="GN171" s="132"/>
      <c r="GO171" s="132"/>
      <c r="GP171" s="132"/>
      <c r="GQ171" s="132"/>
      <c r="GR171" s="132"/>
      <c r="GS171" s="129"/>
      <c r="GT171" s="132"/>
      <c r="GU171" s="132"/>
      <c r="GV171" s="132"/>
      <c r="GW171" s="133"/>
      <c r="GX171" s="132"/>
      <c r="GY171" s="135"/>
      <c r="GZ171" s="135"/>
      <c r="HA171" s="132"/>
      <c r="HB171" s="132"/>
      <c r="HC171" s="132"/>
      <c r="HD171" s="132"/>
    </row>
    <row r="172" spans="1:212" ht="66" customHeight="1" x14ac:dyDescent="0.2">
      <c r="A172" s="336">
        <v>28</v>
      </c>
      <c r="B172" s="396" t="s">
        <v>181</v>
      </c>
      <c r="C172" s="400" t="str">
        <f>VLOOKUP(B172,[12]FORMULAS!A$30:B$52,2,0)</f>
        <v>Gestionar, administrar y realizar planes, programas y acciones para el desarrollo del talento humano que fortalezcan sus competencias y el mejoramiento de las condiciones de trabajo, con el propósito de lograr la satisfacción personal y el fortalecimiento institucional para el cumplimiento de la misión y funciones de la Entidad.</v>
      </c>
      <c r="D172" s="400" t="str">
        <f>VLOOKUP(B172,[12]FORMULAS!A$30:C$52,3,0)</f>
        <v xml:space="preserve">Subdirector Administrativo </v>
      </c>
      <c r="E172" s="396" t="s">
        <v>113</v>
      </c>
      <c r="F172" s="396" t="s">
        <v>645</v>
      </c>
      <c r="G172" s="396" t="s">
        <v>646</v>
      </c>
      <c r="H172" s="397" t="s">
        <v>647</v>
      </c>
      <c r="I172" s="396" t="s">
        <v>261</v>
      </c>
      <c r="J172" s="398">
        <v>220</v>
      </c>
      <c r="K172" s="324" t="str">
        <f>VLOOKUP(L172,'Tabla probabilidad'!$D$3:$E$8,2,0)</f>
        <v>Media</v>
      </c>
      <c r="L172" s="399">
        <v>0.6</v>
      </c>
      <c r="M172" s="328" t="s">
        <v>91</v>
      </c>
      <c r="N172" s="329" t="str">
        <f>VLOOKUP(M172,'Tabla Impacto'!$D$3:$F$8,3,0)</f>
        <v>Moderado</v>
      </c>
      <c r="O172" s="329">
        <f>VLOOKUP(M172,'Tabla Impacto'!$D$3:$F$8,2,0)</f>
        <v>0.6</v>
      </c>
      <c r="P172" s="392" t="str">
        <f t="shared" ref="P172" si="93">CONCATENATE(N172,K172)</f>
        <v>ModeradoMedia</v>
      </c>
      <c r="Q172" s="393" t="str">
        <f>VLOOKUP(P172,[12]FORMULAS!$K$17:$L$42,2,0)</f>
        <v>Moderado</v>
      </c>
      <c r="R172" s="53">
        <v>1</v>
      </c>
      <c r="S172" s="50" t="s">
        <v>648</v>
      </c>
      <c r="T172" s="202" t="str">
        <f t="shared" si="70"/>
        <v>Preventivo</v>
      </c>
      <c r="U172" s="54" t="s">
        <v>13</v>
      </c>
      <c r="V172" s="55">
        <f>+IF(U172='[12]Tabla Valoración controles'!$D$4,'[12]Tabla Valoración controles'!$F$4,IF('[12]208-PLA-Ft-78 Mapa Gestión'!U172='[12]Tabla Valoración controles'!$D$5,'[12]Tabla Valoración controles'!$F$5,IF(U172=[12]FORMULAS!$A$10,0,'[12]Tabla Valoración controles'!$F$6)))</f>
        <v>0.25</v>
      </c>
      <c r="W172" s="54" t="s">
        <v>8</v>
      </c>
      <c r="X172" s="56">
        <f>+IF(W172='[12]Tabla Valoración controles'!$D$7,'[12]Tabla Valoración controles'!$F$7,IF(U172=[12]FORMULAS!$A$10,0,'[12]Tabla Valoración controles'!$F$8))</f>
        <v>0.15</v>
      </c>
      <c r="Y172" s="54" t="s">
        <v>18</v>
      </c>
      <c r="Z172" s="55">
        <f>+IF(Y172='[12]Tabla Valoración controles'!$D$9,'[12]Tabla Valoración controles'!$F$9,IF(U172=[12]FORMULAS!$A$10,0,'[12]Tabla Valoración controles'!$F$10))</f>
        <v>0</v>
      </c>
      <c r="AA172" s="54" t="s">
        <v>21</v>
      </c>
      <c r="AB172" s="55">
        <f>+IF(AA172='[12]Tabla Valoración controles'!$D$9,'[12]Tabla Valoración controles'!$F$9,IF(W172=[12]FORMULAS!$A$10,0,'[12]Tabla Valoración controles'!$F$10))</f>
        <v>0</v>
      </c>
      <c r="AC172" s="54" t="s">
        <v>100</v>
      </c>
      <c r="AD172" s="55">
        <f>+IF(AC172='[12]Tabla Valoración controles'!$D$13,'[12]Tabla Valoración controles'!$F$13,'[12]Tabla Valoración controles'!$F$14)</f>
        <v>0</v>
      </c>
      <c r="AE172" s="100">
        <f t="shared" si="78"/>
        <v>0.4</v>
      </c>
      <c r="AF172" s="100" t="e">
        <f>+IF(T172=[12]FORMULAS!$A$8,'[12]208-PLA-Ft-78 Mapa Gestión'!AE172*'[12]208-PLA-Ft-78 Mapa Gestión'!L172:L177,'[12]208-PLA-Ft-78 Mapa Gestión'!AE172*'[12]208-PLA-Ft-78 Mapa Gestión'!O172:O177)</f>
        <v>#N/A</v>
      </c>
      <c r="AG172" s="100">
        <f>+IF(T172=[12]FORMULAS!$A$8,'[12]208-PLA-Ft-78 Mapa Gestión'!L172:L177-'[12]208-PLA-Ft-78 Mapa Gestión'!AF172,0)</f>
        <v>0</v>
      </c>
      <c r="AH172" s="54" t="s">
        <v>351</v>
      </c>
      <c r="AI172" s="50">
        <f>+IF(AH172=[12]CONTROLES!$C$50,[12]CONTROLES!$D$50,[12]CONTROLES!$D$51)</f>
        <v>15</v>
      </c>
      <c r="AJ172" s="50" t="s">
        <v>357</v>
      </c>
      <c r="AK172" s="50">
        <f>+IF(AJ172=[12]CONTROLES!$C$52,[12]CONTROLES!$D$52,[12]CONTROLES!$D$53)</f>
        <v>15</v>
      </c>
      <c r="AL172" s="50" t="s">
        <v>360</v>
      </c>
      <c r="AM172" s="50">
        <f>+IF(AL172=[12]CONTROLES!$C$54,[12]CONTROLES!$D$54,[12]CONTROLES!$D$55)</f>
        <v>15</v>
      </c>
      <c r="AN172" s="50" t="s">
        <v>363</v>
      </c>
      <c r="AO172" s="50">
        <f>+IF(AN172=[12]CONTROLES!$C$56,[12]CONTROLES!$D$56,IF(AN172=[12]CONTROLES!$C$57,[12]CONTROLES!$D$57,[12]CONTROLES!$D$58))</f>
        <v>15</v>
      </c>
      <c r="AP172" s="50" t="s">
        <v>367</v>
      </c>
      <c r="AQ172" s="50">
        <f>+IF(AP172=[12]CONTROLES!$C$59,[12]CONTROLES!$D$59,[12]CONTROLES!$D$60)</f>
        <v>15</v>
      </c>
      <c r="AR172" s="50" t="s">
        <v>370</v>
      </c>
      <c r="AS172" s="50">
        <f>+IF(AR172=[12]CONTROLES!$C$61,[12]CONTROLES!$D$61,[12]CONTROLES!$D$62)</f>
        <v>15</v>
      </c>
      <c r="AT172" s="50" t="s">
        <v>373</v>
      </c>
      <c r="AU172" s="50">
        <f>+IF(AT172=[12]CONTROLES!$C$63,[12]CONTROLES!$D$63,IF(AT172=[12]CONTROLES!$C$64,[12]CONTROLES!$D$64,[12]CONTROLES!$D$65))</f>
        <v>10</v>
      </c>
      <c r="AV172" s="50">
        <f t="shared" si="86"/>
        <v>100</v>
      </c>
      <c r="AW172" s="180" t="str">
        <f t="shared" si="87"/>
        <v>Fuerte</v>
      </c>
      <c r="AX172" s="302">
        <f>+AG177</f>
        <v>0</v>
      </c>
      <c r="AY172" s="302" t="s">
        <v>98</v>
      </c>
      <c r="AZ172" s="302" t="s">
        <v>74</v>
      </c>
      <c r="BA172" s="302" t="e">
        <f>+IF(T172=[8]FORMULAS!B171,'[8]208-PLA-Ft-78 Mapa Gestión'!AG177,'[8]208-PLA-Ft-78 Mapa Gestión'!O172:O177)</f>
        <v>#N/A</v>
      </c>
      <c r="BB172" s="301" t="str">
        <f>CONCATENATE(AZ172,AY172)</f>
        <v>ModeradoMedia</v>
      </c>
      <c r="BC172" s="314" t="str">
        <f>VLOOKUP(BB172,[8]FORMULAS!$K$17:$L$42,2,0)</f>
        <v>Moderado</v>
      </c>
      <c r="BD172" s="307" t="s">
        <v>164</v>
      </c>
      <c r="BE172" s="135" t="s">
        <v>649</v>
      </c>
      <c r="BF172" s="135" t="s">
        <v>635</v>
      </c>
      <c r="BG172" s="217" t="s">
        <v>327</v>
      </c>
      <c r="BH172" s="225">
        <v>45292</v>
      </c>
      <c r="BI172" s="225">
        <v>45657</v>
      </c>
      <c r="BJ172" s="135" t="s">
        <v>650</v>
      </c>
      <c r="BK172" s="135" t="s">
        <v>651</v>
      </c>
      <c r="BL172" s="135" t="s">
        <v>236</v>
      </c>
      <c r="BM172" s="307"/>
      <c r="BN172" s="129"/>
      <c r="BO172" s="145"/>
      <c r="BP172" s="130"/>
      <c r="BQ172" s="130"/>
      <c r="BR172" s="136"/>
      <c r="BS172" s="136"/>
      <c r="BT172" s="136"/>
      <c r="BU172" s="136"/>
      <c r="BV172" s="136"/>
      <c r="BW172" s="129"/>
      <c r="BX172" s="145"/>
      <c r="BY172" s="130"/>
      <c r="BZ172" s="130"/>
      <c r="CA172" s="136"/>
      <c r="CB172" s="136"/>
      <c r="CC172" s="136"/>
      <c r="CD172" s="136"/>
      <c r="CE172" s="136"/>
      <c r="CF172" s="129"/>
      <c r="CG172" s="145"/>
      <c r="CH172" s="130"/>
      <c r="CI172" s="130"/>
      <c r="CJ172" s="136"/>
      <c r="CK172" s="136"/>
      <c r="CL172" s="136"/>
      <c r="CM172" s="136"/>
      <c r="CN172" s="136"/>
      <c r="CO172" s="129"/>
      <c r="CP172" s="145"/>
      <c r="CQ172" s="130"/>
      <c r="CR172" s="130"/>
      <c r="CS172" s="136"/>
      <c r="CT172" s="136"/>
      <c r="CU172" s="136"/>
      <c r="CV172" s="136"/>
      <c r="CW172" s="136"/>
      <c r="CX172" s="129"/>
      <c r="CY172" s="145"/>
      <c r="CZ172" s="130"/>
      <c r="DA172" s="130"/>
      <c r="DB172" s="136"/>
      <c r="DC172" s="136"/>
      <c r="DD172" s="136"/>
      <c r="DE172" s="136"/>
      <c r="DF172" s="136"/>
      <c r="DG172" s="129"/>
      <c r="DH172" s="145"/>
      <c r="DI172" s="130"/>
      <c r="DJ172" s="130"/>
      <c r="DK172" s="136"/>
      <c r="DL172" s="136"/>
      <c r="DM172" s="136"/>
      <c r="DN172" s="136"/>
      <c r="DO172" s="136"/>
      <c r="DP172" s="129"/>
      <c r="DQ172" s="145"/>
      <c r="DR172" s="130"/>
      <c r="DS172" s="130"/>
      <c r="DT172" s="136"/>
      <c r="DU172" s="136"/>
      <c r="DV172" s="136"/>
      <c r="DW172" s="136"/>
      <c r="DX172" s="136"/>
      <c r="DY172" s="129"/>
      <c r="DZ172" s="145"/>
      <c r="EA172" s="130"/>
      <c r="EB172" s="130"/>
      <c r="EC172" s="136"/>
      <c r="ED172" s="136"/>
      <c r="EE172" s="136"/>
      <c r="EF172" s="136"/>
      <c r="EG172" s="136"/>
      <c r="EH172" s="129"/>
      <c r="EI172" s="145"/>
      <c r="EJ172" s="130"/>
      <c r="EK172" s="130"/>
      <c r="EL172" s="136"/>
      <c r="EM172" s="136"/>
      <c r="EN172" s="136"/>
      <c r="EO172" s="136"/>
      <c r="EP172" s="136"/>
      <c r="EQ172" s="129"/>
      <c r="ER172" s="145"/>
      <c r="ES172" s="130"/>
      <c r="ET172" s="130"/>
      <c r="EU172" s="136"/>
      <c r="EV172" s="136"/>
      <c r="EW172" s="136"/>
      <c r="EX172" s="136"/>
      <c r="EY172" s="136"/>
      <c r="EZ172" s="129"/>
      <c r="FA172" s="145"/>
      <c r="FB172" s="130"/>
      <c r="FC172" s="130"/>
      <c r="FD172" s="136"/>
      <c r="FE172" s="136"/>
      <c r="FF172" s="136"/>
      <c r="FG172" s="136"/>
      <c r="FH172" s="136"/>
      <c r="FI172" s="129"/>
      <c r="FJ172" s="145"/>
      <c r="FK172" s="130"/>
      <c r="FL172" s="130"/>
      <c r="FM172" s="136"/>
      <c r="FN172" s="136"/>
      <c r="FO172" s="136"/>
      <c r="FP172" s="136"/>
      <c r="FQ172" s="136"/>
      <c r="FR172" s="136"/>
      <c r="FS172" s="129"/>
      <c r="FT172" s="132"/>
      <c r="FU172" s="132"/>
      <c r="FV172" s="132"/>
      <c r="FW172" s="133"/>
      <c r="FX172" s="132"/>
      <c r="FY172" s="136"/>
      <c r="FZ172" s="136"/>
      <c r="GA172" s="132"/>
      <c r="GB172" s="132"/>
      <c r="GC172" s="132"/>
      <c r="GD172" s="132"/>
      <c r="GE172" s="132"/>
      <c r="GF172" s="129"/>
      <c r="GG172" s="132"/>
      <c r="GH172" s="132"/>
      <c r="GI172" s="132"/>
      <c r="GJ172" s="133"/>
      <c r="GK172" s="132"/>
      <c r="GL172" s="136"/>
      <c r="GM172" s="136"/>
      <c r="GN172" s="132"/>
      <c r="GO172" s="132"/>
      <c r="GP172" s="132"/>
      <c r="GQ172" s="132"/>
      <c r="GR172" s="132"/>
      <c r="GS172" s="129"/>
      <c r="GT172" s="132"/>
      <c r="GU172" s="132"/>
      <c r="GV172" s="132"/>
      <c r="GW172" s="133"/>
      <c r="GX172" s="132"/>
      <c r="GY172" s="136"/>
      <c r="GZ172" s="136"/>
      <c r="HA172" s="132"/>
      <c r="HB172" s="132"/>
      <c r="HC172" s="132"/>
      <c r="HD172" s="132"/>
    </row>
    <row r="173" spans="1:212" ht="67.5" customHeight="1" x14ac:dyDescent="0.2">
      <c r="A173" s="336"/>
      <c r="B173" s="396"/>
      <c r="C173" s="400"/>
      <c r="D173" s="400"/>
      <c r="E173" s="396"/>
      <c r="F173" s="396"/>
      <c r="G173" s="396"/>
      <c r="H173" s="397"/>
      <c r="I173" s="396"/>
      <c r="J173" s="398"/>
      <c r="K173" s="324"/>
      <c r="L173" s="399"/>
      <c r="M173" s="328"/>
      <c r="N173" s="329"/>
      <c r="O173" s="329"/>
      <c r="P173" s="392"/>
      <c r="Q173" s="393"/>
      <c r="R173" s="53">
        <v>2</v>
      </c>
      <c r="S173" s="50" t="s">
        <v>652</v>
      </c>
      <c r="T173" s="202" t="str">
        <f t="shared" si="70"/>
        <v>Preventivo</v>
      </c>
      <c r="U173" s="54" t="s">
        <v>13</v>
      </c>
      <c r="V173" s="55">
        <f>+IF(U173='[12]Tabla Valoración controles'!$D$4,'[12]Tabla Valoración controles'!$F$4,IF('[12]208-PLA-Ft-78 Mapa Gestión'!U173='[12]Tabla Valoración controles'!$D$5,'[12]Tabla Valoración controles'!$F$5,IF(U173=[12]FORMULAS!$A$10,0,'[12]Tabla Valoración controles'!$F$6)))</f>
        <v>0.25</v>
      </c>
      <c r="W173" s="54" t="s">
        <v>8</v>
      </c>
      <c r="X173" s="56">
        <f>+IF(W173='[12]Tabla Valoración controles'!$D$7,'[12]Tabla Valoración controles'!$F$7,IF(U173=[12]FORMULAS!$A$10,0,'[12]Tabla Valoración controles'!$F$8))</f>
        <v>0.15</v>
      </c>
      <c r="Y173" s="54" t="s">
        <v>18</v>
      </c>
      <c r="Z173" s="55">
        <f>+IF(Y173='[12]Tabla Valoración controles'!$D$9,'[12]Tabla Valoración controles'!$F$9,IF(U173=[12]FORMULAS!$A$10,0,'[12]Tabla Valoración controles'!$F$10))</f>
        <v>0</v>
      </c>
      <c r="AA173" s="54" t="s">
        <v>21</v>
      </c>
      <c r="AB173" s="55">
        <f>+IF(AA173='[12]Tabla Valoración controles'!$D$9,'[12]Tabla Valoración controles'!$F$9,IF(W173=[12]FORMULAS!$A$10,0,'[12]Tabla Valoración controles'!$F$10))</f>
        <v>0</v>
      </c>
      <c r="AC173" s="54" t="s">
        <v>100</v>
      </c>
      <c r="AD173" s="55">
        <f>+IF(AC173='[12]Tabla Valoración controles'!$D$13,'[12]Tabla Valoración controles'!$F$13,'[12]Tabla Valoración controles'!$F$14)</f>
        <v>0</v>
      </c>
      <c r="AE173" s="100">
        <f t="shared" si="78"/>
        <v>0.4</v>
      </c>
      <c r="AF173" s="100">
        <f>+AE173*AG172</f>
        <v>0</v>
      </c>
      <c r="AG173" s="100">
        <f>+AG172-AF173</f>
        <v>0</v>
      </c>
      <c r="AH173" s="54" t="s">
        <v>351</v>
      </c>
      <c r="AI173" s="50">
        <f>+IF(AH173=[12]CONTROLES!$C$50,[12]CONTROLES!$D$50,[12]CONTROLES!$D$51)</f>
        <v>15</v>
      </c>
      <c r="AJ173" s="50" t="s">
        <v>357</v>
      </c>
      <c r="AK173" s="50">
        <f>+IF(AJ173=[12]CONTROLES!$C$52,[12]CONTROLES!$D$52,[12]CONTROLES!$D$53)</f>
        <v>15</v>
      </c>
      <c r="AL173" s="50" t="s">
        <v>360</v>
      </c>
      <c r="AM173" s="50">
        <f>+IF(AL173=[12]CONTROLES!$C$54,[12]CONTROLES!$D$54,[12]CONTROLES!$D$55)</f>
        <v>15</v>
      </c>
      <c r="AN173" s="50" t="s">
        <v>363</v>
      </c>
      <c r="AO173" s="50">
        <f>+IF(AN173=[12]CONTROLES!$C$56,[12]CONTROLES!$D$56,IF(AN173=[12]CONTROLES!$C$57,[12]CONTROLES!$D$57,[12]CONTROLES!$D$58))</f>
        <v>15</v>
      </c>
      <c r="AP173" s="50" t="s">
        <v>367</v>
      </c>
      <c r="AQ173" s="50">
        <f>+IF(AP173=[12]CONTROLES!$C$59,[12]CONTROLES!$D$59,[12]CONTROLES!$D$60)</f>
        <v>15</v>
      </c>
      <c r="AR173" s="50" t="s">
        <v>370</v>
      </c>
      <c r="AS173" s="50">
        <f>+IF(AR173=[12]CONTROLES!$C$61,[12]CONTROLES!$D$61,[12]CONTROLES!$D$62)</f>
        <v>15</v>
      </c>
      <c r="AT173" s="50" t="s">
        <v>373</v>
      </c>
      <c r="AU173" s="50">
        <f>+IF(AT173=[12]CONTROLES!$C$63,[12]CONTROLES!$D$63,IF(AT173=[12]CONTROLES!$C$64,[12]CONTROLES!$D$64,[12]CONTROLES!$D$65))</f>
        <v>10</v>
      </c>
      <c r="AV173" s="50">
        <f t="shared" si="86"/>
        <v>100</v>
      </c>
      <c r="AW173" s="180" t="str">
        <f t="shared" si="87"/>
        <v>Fuerte</v>
      </c>
      <c r="AX173" s="303"/>
      <c r="AY173" s="303"/>
      <c r="AZ173" s="303"/>
      <c r="BA173" s="303"/>
      <c r="BB173" s="301"/>
      <c r="BC173" s="314"/>
      <c r="BD173" s="307"/>
      <c r="BE173" s="135"/>
      <c r="BF173" s="135"/>
      <c r="BG173" s="217"/>
      <c r="BH173" s="225"/>
      <c r="BI173" s="225"/>
      <c r="BJ173" s="135"/>
      <c r="BK173" s="135"/>
      <c r="BL173" s="135"/>
      <c r="BM173" s="307"/>
      <c r="BN173" s="129"/>
      <c r="BO173" s="135"/>
      <c r="BP173" s="135"/>
      <c r="BQ173" s="135"/>
      <c r="BR173" s="135"/>
      <c r="BS173" s="135"/>
      <c r="BT173" s="135"/>
      <c r="BU173" s="135"/>
      <c r="BV173" s="135"/>
      <c r="BW173" s="129"/>
      <c r="BX173" s="135"/>
      <c r="BY173" s="135"/>
      <c r="BZ173" s="135"/>
      <c r="CA173" s="135"/>
      <c r="CB173" s="135"/>
      <c r="CC173" s="135"/>
      <c r="CD173" s="135"/>
      <c r="CE173" s="135"/>
      <c r="CF173" s="129"/>
      <c r="CG173" s="135"/>
      <c r="CH173" s="135"/>
      <c r="CI173" s="135"/>
      <c r="CJ173" s="135"/>
      <c r="CK173" s="135"/>
      <c r="CL173" s="135"/>
      <c r="CM173" s="135"/>
      <c r="CN173" s="135"/>
      <c r="CO173" s="129"/>
      <c r="CP173" s="135"/>
      <c r="CQ173" s="135"/>
      <c r="CR173" s="135"/>
      <c r="CS173" s="135"/>
      <c r="CT173" s="135"/>
      <c r="CU173" s="135"/>
      <c r="CV173" s="135"/>
      <c r="CW173" s="135"/>
      <c r="CX173" s="129"/>
      <c r="CY173" s="135"/>
      <c r="CZ173" s="135"/>
      <c r="DA173" s="135"/>
      <c r="DB173" s="135"/>
      <c r="DC173" s="135"/>
      <c r="DD173" s="135"/>
      <c r="DE173" s="135"/>
      <c r="DF173" s="135"/>
      <c r="DG173" s="129"/>
      <c r="DH173" s="135"/>
      <c r="DI173" s="135"/>
      <c r="DJ173" s="135"/>
      <c r="DK173" s="135"/>
      <c r="DL173" s="135"/>
      <c r="DM173" s="135"/>
      <c r="DN173" s="135"/>
      <c r="DO173" s="135"/>
      <c r="DP173" s="129"/>
      <c r="DQ173" s="135"/>
      <c r="DR173" s="135"/>
      <c r="DS173" s="135"/>
      <c r="DT173" s="135"/>
      <c r="DU173" s="135"/>
      <c r="DV173" s="135"/>
      <c r="DW173" s="135"/>
      <c r="DX173" s="135"/>
      <c r="DY173" s="129"/>
      <c r="DZ173" s="135"/>
      <c r="EA173" s="135"/>
      <c r="EB173" s="135"/>
      <c r="EC173" s="135"/>
      <c r="ED173" s="135"/>
      <c r="EE173" s="135"/>
      <c r="EF173" s="135"/>
      <c r="EG173" s="135"/>
      <c r="EH173" s="129"/>
      <c r="EI173" s="135"/>
      <c r="EJ173" s="135"/>
      <c r="EK173" s="135"/>
      <c r="EL173" s="135"/>
      <c r="EM173" s="135"/>
      <c r="EN173" s="135"/>
      <c r="EO173" s="135"/>
      <c r="EP173" s="135"/>
      <c r="EQ173" s="129"/>
      <c r="ER173" s="135"/>
      <c r="ES173" s="135"/>
      <c r="ET173" s="135"/>
      <c r="EU173" s="135"/>
      <c r="EV173" s="135"/>
      <c r="EW173" s="135"/>
      <c r="EX173" s="135"/>
      <c r="EY173" s="135"/>
      <c r="EZ173" s="129"/>
      <c r="FA173" s="135"/>
      <c r="FB173" s="135"/>
      <c r="FC173" s="135"/>
      <c r="FD173" s="135"/>
      <c r="FE173" s="135"/>
      <c r="FF173" s="135"/>
      <c r="FG173" s="135"/>
      <c r="FH173" s="135"/>
      <c r="FI173" s="129"/>
      <c r="FJ173" s="135"/>
      <c r="FK173" s="135"/>
      <c r="FL173" s="135"/>
      <c r="FM173" s="135"/>
      <c r="FN173" s="135"/>
      <c r="FO173" s="135"/>
      <c r="FP173" s="135"/>
      <c r="FQ173" s="135"/>
      <c r="FR173" s="135"/>
      <c r="FS173" s="129"/>
      <c r="FT173" s="132"/>
      <c r="FU173" s="132"/>
      <c r="FV173" s="132"/>
      <c r="FW173" s="133"/>
      <c r="FX173" s="132"/>
      <c r="FY173" s="135"/>
      <c r="FZ173" s="135"/>
      <c r="GA173" s="132"/>
      <c r="GB173" s="132"/>
      <c r="GC173" s="132"/>
      <c r="GD173" s="132"/>
      <c r="GE173" s="132"/>
      <c r="GF173" s="129"/>
      <c r="GG173" s="132"/>
      <c r="GH173" s="132"/>
      <c r="GI173" s="132"/>
      <c r="GJ173" s="133"/>
      <c r="GK173" s="132"/>
      <c r="GL173" s="135"/>
      <c r="GM173" s="135"/>
      <c r="GN173" s="132"/>
      <c r="GO173" s="132"/>
      <c r="GP173" s="132"/>
      <c r="GQ173" s="132"/>
      <c r="GR173" s="132"/>
      <c r="GS173" s="129"/>
      <c r="GT173" s="132"/>
      <c r="GU173" s="132"/>
      <c r="GV173" s="132"/>
      <c r="GW173" s="133"/>
      <c r="GX173" s="132"/>
      <c r="GY173" s="135"/>
      <c r="GZ173" s="135"/>
      <c r="HA173" s="132"/>
      <c r="HB173" s="132"/>
      <c r="HC173" s="132"/>
      <c r="HD173" s="132"/>
    </row>
    <row r="174" spans="1:212" ht="17.25" customHeight="1" x14ac:dyDescent="0.2">
      <c r="A174" s="336"/>
      <c r="B174" s="396"/>
      <c r="C174" s="400"/>
      <c r="D174" s="400"/>
      <c r="E174" s="396"/>
      <c r="F174" s="396"/>
      <c r="G174" s="396"/>
      <c r="H174" s="397"/>
      <c r="I174" s="396"/>
      <c r="J174" s="398"/>
      <c r="K174" s="324"/>
      <c r="L174" s="399"/>
      <c r="M174" s="328"/>
      <c r="N174" s="329"/>
      <c r="O174" s="329"/>
      <c r="P174" s="392"/>
      <c r="Q174" s="393"/>
      <c r="R174" s="53"/>
      <c r="S174" s="57"/>
      <c r="T174" s="202" t="str">
        <f t="shared" si="70"/>
        <v>Tipo Control</v>
      </c>
      <c r="U174" s="54" t="s">
        <v>158</v>
      </c>
      <c r="V174" s="55">
        <f>+IF(U174='[12]Tabla Valoración controles'!$D$4,'[12]Tabla Valoración controles'!$F$4,IF('[12]208-PLA-Ft-78 Mapa Gestión'!U174='[12]Tabla Valoración controles'!$D$5,'[12]Tabla Valoración controles'!$F$5,IF(U174=[12]FORMULAS!$A$10,0,'[12]Tabla Valoración controles'!$F$6)))</f>
        <v>0</v>
      </c>
      <c r="W174" s="54"/>
      <c r="X174" s="56">
        <f>+IF(W174='[12]Tabla Valoración controles'!$D$7,'[12]Tabla Valoración controles'!$F$7,IF(U174=[12]FORMULAS!$A$10,0,'[12]Tabla Valoración controles'!$F$8))</f>
        <v>0</v>
      </c>
      <c r="Y174" s="54"/>
      <c r="Z174" s="55">
        <f>+IF(Y174='[12]Tabla Valoración controles'!$D$9,'[12]Tabla Valoración controles'!$F$9,IF(U174=[12]FORMULAS!$A$10,0,'[12]Tabla Valoración controles'!$F$10))</f>
        <v>0</v>
      </c>
      <c r="AA174" s="54"/>
      <c r="AB174" s="55">
        <f>+IF(AA174='[12]Tabla Valoración controles'!$D$9,'[12]Tabla Valoración controles'!$F$9,IF(W174=[12]FORMULAS!$A$10,0,'[12]Tabla Valoración controles'!$F$10))</f>
        <v>0</v>
      </c>
      <c r="AC174" s="54"/>
      <c r="AD174" s="55">
        <f>+IF(AC174='[12]Tabla Valoración controles'!$D$13,'[12]Tabla Valoración controles'!$F$13,'[12]Tabla Valoración controles'!$F$14)</f>
        <v>0</v>
      </c>
      <c r="AE174" s="100">
        <f t="shared" si="78"/>
        <v>0</v>
      </c>
      <c r="AF174" s="100">
        <f>+AF173*AE174</f>
        <v>0</v>
      </c>
      <c r="AG174" s="100">
        <f t="shared" ref="AG174:AG177" si="94">+AG173-AF174</f>
        <v>0</v>
      </c>
      <c r="AH174" s="54"/>
      <c r="AI174" s="50">
        <f>+IF(AH174=[12]CONTROLES!$C$50,[12]CONTROLES!$D$50,[12]CONTROLES!$D$51)</f>
        <v>0</v>
      </c>
      <c r="AJ174" s="50"/>
      <c r="AK174" s="50">
        <f>+IF(AJ174=[12]CONTROLES!$C$52,[12]CONTROLES!$D$52,[12]CONTROLES!$D$53)</f>
        <v>0</v>
      </c>
      <c r="AL174" s="50"/>
      <c r="AM174" s="50">
        <f>+IF(AL174=[12]CONTROLES!$C$54,[12]CONTROLES!$D$54,[12]CONTROLES!$D$55)</f>
        <v>0</v>
      </c>
      <c r="AN174" s="50"/>
      <c r="AO174" s="50">
        <f>+IF(AN174=[12]CONTROLES!$C$56,[12]CONTROLES!$D$56,IF(AN174=[12]CONTROLES!$C$57,[12]CONTROLES!$D$57,[12]CONTROLES!$D$58))</f>
        <v>0</v>
      </c>
      <c r="AP174" s="50"/>
      <c r="AQ174" s="50">
        <f>+IF(AP174=[12]CONTROLES!$C$59,[12]CONTROLES!$D$59,[12]CONTROLES!$D$60)</f>
        <v>0</v>
      </c>
      <c r="AR174" s="50"/>
      <c r="AS174" s="50">
        <f>+IF(AR174=[12]CONTROLES!$C$61,[12]CONTROLES!$D$61,[12]CONTROLES!$D$62)</f>
        <v>0</v>
      </c>
      <c r="AT174" s="50"/>
      <c r="AU174" s="50">
        <f>+IF(AT174=[12]CONTROLES!$C$63,[12]CONTROLES!$D$63,IF(AT174=[12]CONTROLES!$C$64,[12]CONTROLES!$D$64,[12]CONTROLES!$D$65))</f>
        <v>0</v>
      </c>
      <c r="AV174" s="50">
        <f t="shared" si="86"/>
        <v>0</v>
      </c>
      <c r="AW174" s="50" t="str">
        <f t="shared" si="87"/>
        <v>Débil</v>
      </c>
      <c r="AX174" s="303"/>
      <c r="AY174" s="303"/>
      <c r="AZ174" s="303"/>
      <c r="BA174" s="303"/>
      <c r="BB174" s="301"/>
      <c r="BC174" s="314"/>
      <c r="BD174" s="307"/>
      <c r="BE174" s="135"/>
      <c r="BF174" s="135"/>
      <c r="BG174" s="217"/>
      <c r="BH174" s="225"/>
      <c r="BI174" s="225"/>
      <c r="BJ174" s="135"/>
      <c r="BK174" s="135"/>
      <c r="BL174" s="135"/>
      <c r="BM174" s="307"/>
      <c r="BN174" s="129"/>
      <c r="BO174" s="135"/>
      <c r="BP174" s="135"/>
      <c r="BQ174" s="135"/>
      <c r="BR174" s="135"/>
      <c r="BS174" s="135"/>
      <c r="BT174" s="135"/>
      <c r="BU174" s="135"/>
      <c r="BV174" s="135"/>
      <c r="BW174" s="129"/>
      <c r="BX174" s="135"/>
      <c r="BY174" s="135"/>
      <c r="BZ174" s="135"/>
      <c r="CA174" s="135"/>
      <c r="CB174" s="135"/>
      <c r="CC174" s="135"/>
      <c r="CD174" s="135"/>
      <c r="CE174" s="135"/>
      <c r="CF174" s="129"/>
      <c r="CG174" s="135"/>
      <c r="CH174" s="135"/>
      <c r="CI174" s="135"/>
      <c r="CJ174" s="135"/>
      <c r="CK174" s="135"/>
      <c r="CL174" s="135"/>
      <c r="CM174" s="135"/>
      <c r="CN174" s="135"/>
      <c r="CO174" s="129"/>
      <c r="CP174" s="135"/>
      <c r="CQ174" s="135"/>
      <c r="CR174" s="135"/>
      <c r="CS174" s="135"/>
      <c r="CT174" s="135"/>
      <c r="CU174" s="135"/>
      <c r="CV174" s="135"/>
      <c r="CW174" s="135"/>
      <c r="CX174" s="129"/>
      <c r="CY174" s="135"/>
      <c r="CZ174" s="135"/>
      <c r="DA174" s="135"/>
      <c r="DB174" s="135"/>
      <c r="DC174" s="135"/>
      <c r="DD174" s="135"/>
      <c r="DE174" s="135"/>
      <c r="DF174" s="135"/>
      <c r="DG174" s="129"/>
      <c r="DH174" s="135"/>
      <c r="DI174" s="135"/>
      <c r="DJ174" s="135"/>
      <c r="DK174" s="135"/>
      <c r="DL174" s="135"/>
      <c r="DM174" s="135"/>
      <c r="DN174" s="135"/>
      <c r="DO174" s="135"/>
      <c r="DP174" s="129"/>
      <c r="DQ174" s="135"/>
      <c r="DR174" s="135"/>
      <c r="DS174" s="135"/>
      <c r="DT174" s="135"/>
      <c r="DU174" s="135"/>
      <c r="DV174" s="135"/>
      <c r="DW174" s="135"/>
      <c r="DX174" s="135"/>
      <c r="DY174" s="129"/>
      <c r="DZ174" s="135"/>
      <c r="EA174" s="135"/>
      <c r="EB174" s="135"/>
      <c r="EC174" s="135"/>
      <c r="ED174" s="135"/>
      <c r="EE174" s="135"/>
      <c r="EF174" s="135"/>
      <c r="EG174" s="135"/>
      <c r="EH174" s="129"/>
      <c r="EI174" s="135"/>
      <c r="EJ174" s="135"/>
      <c r="EK174" s="135"/>
      <c r="EL174" s="135"/>
      <c r="EM174" s="135"/>
      <c r="EN174" s="135"/>
      <c r="EO174" s="135"/>
      <c r="EP174" s="135"/>
      <c r="EQ174" s="129"/>
      <c r="ER174" s="135"/>
      <c r="ES174" s="135"/>
      <c r="ET174" s="135"/>
      <c r="EU174" s="135"/>
      <c r="EV174" s="135"/>
      <c r="EW174" s="135"/>
      <c r="EX174" s="135"/>
      <c r="EY174" s="135"/>
      <c r="EZ174" s="129"/>
      <c r="FA174" s="135"/>
      <c r="FB174" s="135"/>
      <c r="FC174" s="135"/>
      <c r="FD174" s="135"/>
      <c r="FE174" s="135"/>
      <c r="FF174" s="135"/>
      <c r="FG174" s="135"/>
      <c r="FH174" s="135"/>
      <c r="FI174" s="129"/>
      <c r="FJ174" s="135"/>
      <c r="FK174" s="135"/>
      <c r="FL174" s="135"/>
      <c r="FM174" s="135"/>
      <c r="FN174" s="135"/>
      <c r="FO174" s="135"/>
      <c r="FP174" s="135"/>
      <c r="FQ174" s="135"/>
      <c r="FR174" s="135"/>
      <c r="FS174" s="129"/>
      <c r="FT174" s="132"/>
      <c r="FU174" s="132"/>
      <c r="FV174" s="132"/>
      <c r="FW174" s="133"/>
      <c r="FX174" s="132"/>
      <c r="FY174" s="135"/>
      <c r="FZ174" s="135"/>
      <c r="GA174" s="132"/>
      <c r="GB174" s="132"/>
      <c r="GC174" s="132"/>
      <c r="GD174" s="132"/>
      <c r="GE174" s="132"/>
      <c r="GF174" s="129"/>
      <c r="GG174" s="132"/>
      <c r="GH174" s="132"/>
      <c r="GI174" s="132"/>
      <c r="GJ174" s="133"/>
      <c r="GK174" s="132"/>
      <c r="GL174" s="135"/>
      <c r="GM174" s="135"/>
      <c r="GN174" s="132"/>
      <c r="GO174" s="132"/>
      <c r="GP174" s="132"/>
      <c r="GQ174" s="132"/>
      <c r="GR174" s="132"/>
      <c r="GS174" s="129"/>
      <c r="GT174" s="132"/>
      <c r="GU174" s="132"/>
      <c r="GV174" s="132"/>
      <c r="GW174" s="133"/>
      <c r="GX174" s="132"/>
      <c r="GY174" s="135"/>
      <c r="GZ174" s="135"/>
      <c r="HA174" s="132"/>
      <c r="HB174" s="132"/>
      <c r="HC174" s="132"/>
      <c r="HD174" s="132"/>
    </row>
    <row r="175" spans="1:212" ht="17.25" customHeight="1" x14ac:dyDescent="0.2">
      <c r="A175" s="336"/>
      <c r="B175" s="396"/>
      <c r="C175" s="400"/>
      <c r="D175" s="400"/>
      <c r="E175" s="396"/>
      <c r="F175" s="396"/>
      <c r="G175" s="396"/>
      <c r="H175" s="397"/>
      <c r="I175" s="396"/>
      <c r="J175" s="398"/>
      <c r="K175" s="324"/>
      <c r="L175" s="399"/>
      <c r="M175" s="328"/>
      <c r="N175" s="329"/>
      <c r="O175" s="329"/>
      <c r="P175" s="392"/>
      <c r="Q175" s="393"/>
      <c r="R175" s="53"/>
      <c r="S175" s="50"/>
      <c r="T175" s="202" t="str">
        <f t="shared" si="70"/>
        <v>Tipo Control</v>
      </c>
      <c r="U175" s="54" t="s">
        <v>158</v>
      </c>
      <c r="V175" s="55">
        <f>+IF(U175='[12]Tabla Valoración controles'!$D$4,'[12]Tabla Valoración controles'!$F$4,IF('[12]208-PLA-Ft-78 Mapa Gestión'!U175='[12]Tabla Valoración controles'!$D$5,'[12]Tabla Valoración controles'!$F$5,IF(U175=[12]FORMULAS!$A$10,0,'[12]Tabla Valoración controles'!$F$6)))</f>
        <v>0</v>
      </c>
      <c r="W175" s="54"/>
      <c r="X175" s="56">
        <f>+IF(W175='[12]Tabla Valoración controles'!$D$7,'[12]Tabla Valoración controles'!$F$7,IF(U175=[12]FORMULAS!$A$10,0,'[12]Tabla Valoración controles'!$F$8))</f>
        <v>0</v>
      </c>
      <c r="Y175" s="54"/>
      <c r="Z175" s="55">
        <f>+IF(Y175='[12]Tabla Valoración controles'!$D$9,'[12]Tabla Valoración controles'!$F$9,IF(U175=[12]FORMULAS!$A$10,0,'[12]Tabla Valoración controles'!$F$10))</f>
        <v>0</v>
      </c>
      <c r="AA175" s="54"/>
      <c r="AB175" s="55">
        <f>+IF(AA175='[12]Tabla Valoración controles'!$D$9,'[12]Tabla Valoración controles'!$F$9,IF(W175=[12]FORMULAS!$A$10,0,'[12]Tabla Valoración controles'!$F$10))</f>
        <v>0</v>
      </c>
      <c r="AC175" s="54"/>
      <c r="AD175" s="55">
        <f>+IF(AC175='[12]Tabla Valoración controles'!$D$13,'[12]Tabla Valoración controles'!$F$13,'[12]Tabla Valoración controles'!$F$14)</f>
        <v>0</v>
      </c>
      <c r="AE175" s="100">
        <f t="shared" si="78"/>
        <v>0</v>
      </c>
      <c r="AF175" s="100">
        <f>+AF174*AE175</f>
        <v>0</v>
      </c>
      <c r="AG175" s="100">
        <f t="shared" si="94"/>
        <v>0</v>
      </c>
      <c r="AH175" s="54"/>
      <c r="AI175" s="50">
        <f>+IF(AH175=[12]CONTROLES!$C$50,[12]CONTROLES!$D$50,[12]CONTROLES!$D$51)</f>
        <v>0</v>
      </c>
      <c r="AJ175" s="50"/>
      <c r="AK175" s="50">
        <f>+IF(AJ175=[12]CONTROLES!$C$52,[12]CONTROLES!$D$52,[12]CONTROLES!$D$53)</f>
        <v>0</v>
      </c>
      <c r="AL175" s="50"/>
      <c r="AM175" s="50">
        <f>+IF(AL175=[12]CONTROLES!$C$54,[12]CONTROLES!$D$54,[12]CONTROLES!$D$55)</f>
        <v>0</v>
      </c>
      <c r="AN175" s="50"/>
      <c r="AO175" s="50">
        <f>+IF(AN175=[12]CONTROLES!$C$56,[12]CONTROLES!$D$56,IF(AN175=[12]CONTROLES!$C$57,[12]CONTROLES!$D$57,[12]CONTROLES!$D$58))</f>
        <v>0</v>
      </c>
      <c r="AP175" s="50"/>
      <c r="AQ175" s="50">
        <f>+IF(AP175=[12]CONTROLES!$C$59,[12]CONTROLES!$D$59,[12]CONTROLES!$D$60)</f>
        <v>0</v>
      </c>
      <c r="AR175" s="50"/>
      <c r="AS175" s="50">
        <f>+IF(AR175=[12]CONTROLES!$C$61,[12]CONTROLES!$D$61,[12]CONTROLES!$D$62)</f>
        <v>0</v>
      </c>
      <c r="AT175" s="50"/>
      <c r="AU175" s="50">
        <f>+IF(AT175=[12]CONTROLES!$C$63,[12]CONTROLES!$D$63,IF(AT175=[12]CONTROLES!$C$64,[12]CONTROLES!$D$64,[12]CONTROLES!$D$65))</f>
        <v>0</v>
      </c>
      <c r="AV175" s="50">
        <f t="shared" si="86"/>
        <v>0</v>
      </c>
      <c r="AW175" s="50" t="str">
        <f t="shared" si="87"/>
        <v>Débil</v>
      </c>
      <c r="AX175" s="303"/>
      <c r="AY175" s="303"/>
      <c r="AZ175" s="303"/>
      <c r="BA175" s="303"/>
      <c r="BB175" s="301"/>
      <c r="BC175" s="314"/>
      <c r="BD175" s="307"/>
      <c r="BE175" s="135"/>
      <c r="BF175" s="135"/>
      <c r="BG175" s="217"/>
      <c r="BH175" s="225"/>
      <c r="BI175" s="225"/>
      <c r="BJ175" s="135"/>
      <c r="BK175" s="135"/>
      <c r="BL175" s="135"/>
      <c r="BM175" s="307"/>
      <c r="BN175" s="129"/>
      <c r="BO175" s="135"/>
      <c r="BP175" s="135"/>
      <c r="BQ175" s="135"/>
      <c r="BR175" s="135"/>
      <c r="BS175" s="135"/>
      <c r="BT175" s="135"/>
      <c r="BU175" s="135"/>
      <c r="BV175" s="135"/>
      <c r="BW175" s="129"/>
      <c r="BX175" s="135"/>
      <c r="BY175" s="135"/>
      <c r="BZ175" s="135"/>
      <c r="CA175" s="135"/>
      <c r="CB175" s="135"/>
      <c r="CC175" s="135"/>
      <c r="CD175" s="135"/>
      <c r="CE175" s="135"/>
      <c r="CF175" s="129"/>
      <c r="CG175" s="135"/>
      <c r="CH175" s="135"/>
      <c r="CI175" s="135"/>
      <c r="CJ175" s="135"/>
      <c r="CK175" s="135"/>
      <c r="CL175" s="135"/>
      <c r="CM175" s="135"/>
      <c r="CN175" s="135"/>
      <c r="CO175" s="129"/>
      <c r="CP175" s="135"/>
      <c r="CQ175" s="135"/>
      <c r="CR175" s="135"/>
      <c r="CS175" s="135"/>
      <c r="CT175" s="135"/>
      <c r="CU175" s="135"/>
      <c r="CV175" s="135"/>
      <c r="CW175" s="135"/>
      <c r="CX175" s="129"/>
      <c r="CY175" s="135"/>
      <c r="CZ175" s="135"/>
      <c r="DA175" s="135"/>
      <c r="DB175" s="135"/>
      <c r="DC175" s="135"/>
      <c r="DD175" s="135"/>
      <c r="DE175" s="135"/>
      <c r="DF175" s="135"/>
      <c r="DG175" s="129"/>
      <c r="DH175" s="135"/>
      <c r="DI175" s="135"/>
      <c r="DJ175" s="135"/>
      <c r="DK175" s="135"/>
      <c r="DL175" s="135"/>
      <c r="DM175" s="135"/>
      <c r="DN175" s="135"/>
      <c r="DO175" s="135"/>
      <c r="DP175" s="129"/>
      <c r="DQ175" s="135"/>
      <c r="DR175" s="135"/>
      <c r="DS175" s="135"/>
      <c r="DT175" s="135"/>
      <c r="DU175" s="135"/>
      <c r="DV175" s="135"/>
      <c r="DW175" s="135"/>
      <c r="DX175" s="135"/>
      <c r="DY175" s="129"/>
      <c r="DZ175" s="135"/>
      <c r="EA175" s="135"/>
      <c r="EB175" s="135"/>
      <c r="EC175" s="135"/>
      <c r="ED175" s="135"/>
      <c r="EE175" s="135"/>
      <c r="EF175" s="135"/>
      <c r="EG175" s="135"/>
      <c r="EH175" s="129"/>
      <c r="EI175" s="135"/>
      <c r="EJ175" s="135"/>
      <c r="EK175" s="135"/>
      <c r="EL175" s="135"/>
      <c r="EM175" s="135"/>
      <c r="EN175" s="135"/>
      <c r="EO175" s="135"/>
      <c r="EP175" s="135"/>
      <c r="EQ175" s="129"/>
      <c r="ER175" s="135"/>
      <c r="ES175" s="135"/>
      <c r="ET175" s="135"/>
      <c r="EU175" s="135"/>
      <c r="EV175" s="135"/>
      <c r="EW175" s="135"/>
      <c r="EX175" s="135"/>
      <c r="EY175" s="135"/>
      <c r="EZ175" s="129"/>
      <c r="FA175" s="135"/>
      <c r="FB175" s="135"/>
      <c r="FC175" s="135"/>
      <c r="FD175" s="135"/>
      <c r="FE175" s="135"/>
      <c r="FF175" s="135"/>
      <c r="FG175" s="135"/>
      <c r="FH175" s="135"/>
      <c r="FI175" s="129"/>
      <c r="FJ175" s="135"/>
      <c r="FK175" s="135"/>
      <c r="FL175" s="135"/>
      <c r="FM175" s="135"/>
      <c r="FN175" s="135"/>
      <c r="FO175" s="135"/>
      <c r="FP175" s="135"/>
      <c r="FQ175" s="135"/>
      <c r="FR175" s="135"/>
      <c r="FS175" s="129"/>
      <c r="FT175" s="132"/>
      <c r="FU175" s="132"/>
      <c r="FV175" s="132"/>
      <c r="FW175" s="133"/>
      <c r="FX175" s="132"/>
      <c r="FY175" s="135"/>
      <c r="FZ175" s="135"/>
      <c r="GA175" s="132"/>
      <c r="GB175" s="132"/>
      <c r="GC175" s="132"/>
      <c r="GD175" s="132"/>
      <c r="GE175" s="132"/>
      <c r="GF175" s="129"/>
      <c r="GG175" s="132"/>
      <c r="GH175" s="132"/>
      <c r="GI175" s="132"/>
      <c r="GJ175" s="133"/>
      <c r="GK175" s="132"/>
      <c r="GL175" s="135"/>
      <c r="GM175" s="135"/>
      <c r="GN175" s="132"/>
      <c r="GO175" s="132"/>
      <c r="GP175" s="132"/>
      <c r="GQ175" s="132"/>
      <c r="GR175" s="132"/>
      <c r="GS175" s="129"/>
      <c r="GT175" s="132"/>
      <c r="GU175" s="132"/>
      <c r="GV175" s="132"/>
      <c r="GW175" s="133"/>
      <c r="GX175" s="132"/>
      <c r="GY175" s="135"/>
      <c r="GZ175" s="135"/>
      <c r="HA175" s="132"/>
      <c r="HB175" s="132"/>
      <c r="HC175" s="132"/>
      <c r="HD175" s="132"/>
    </row>
    <row r="176" spans="1:212" ht="17.25" customHeight="1" x14ac:dyDescent="0.2">
      <c r="A176" s="336"/>
      <c r="B176" s="396"/>
      <c r="C176" s="400"/>
      <c r="D176" s="400"/>
      <c r="E176" s="396"/>
      <c r="F176" s="396"/>
      <c r="G176" s="396"/>
      <c r="H176" s="397"/>
      <c r="I176" s="396"/>
      <c r="J176" s="398"/>
      <c r="K176" s="324"/>
      <c r="L176" s="399"/>
      <c r="M176" s="328"/>
      <c r="N176" s="329"/>
      <c r="O176" s="329"/>
      <c r="P176" s="392"/>
      <c r="Q176" s="393"/>
      <c r="R176" s="53"/>
      <c r="S176" s="50"/>
      <c r="T176" s="202" t="str">
        <f t="shared" si="70"/>
        <v>Tipo Control</v>
      </c>
      <c r="U176" s="54" t="s">
        <v>158</v>
      </c>
      <c r="V176" s="55">
        <f>+IF(U176='[12]Tabla Valoración controles'!$D$4,'[12]Tabla Valoración controles'!$F$4,IF('[12]208-PLA-Ft-78 Mapa Gestión'!U176='[12]Tabla Valoración controles'!$D$5,'[12]Tabla Valoración controles'!$F$5,IF(U176=[12]FORMULAS!$A$10,0,'[12]Tabla Valoración controles'!$F$6)))</f>
        <v>0</v>
      </c>
      <c r="W176" s="54"/>
      <c r="X176" s="56">
        <f>+IF(W176='[12]Tabla Valoración controles'!$D$7,'[12]Tabla Valoración controles'!$F$7,IF(U176=[12]FORMULAS!$A$10,0,'[12]Tabla Valoración controles'!$F$8))</f>
        <v>0</v>
      </c>
      <c r="Y176" s="54"/>
      <c r="Z176" s="55">
        <f>+IF(Y176='[12]Tabla Valoración controles'!$D$9,'[12]Tabla Valoración controles'!$F$9,IF(U176=[12]FORMULAS!$A$10,0,'[12]Tabla Valoración controles'!$F$10))</f>
        <v>0</v>
      </c>
      <c r="AA176" s="54"/>
      <c r="AB176" s="55">
        <f>+IF(AA176='[12]Tabla Valoración controles'!$D$9,'[12]Tabla Valoración controles'!$F$9,IF(W176=[12]FORMULAS!$A$10,0,'[12]Tabla Valoración controles'!$F$10))</f>
        <v>0</v>
      </c>
      <c r="AC176" s="54"/>
      <c r="AD176" s="55">
        <f>+IF(AC176='[12]Tabla Valoración controles'!$D$13,'[12]Tabla Valoración controles'!$F$13,'[12]Tabla Valoración controles'!$F$14)</f>
        <v>0</v>
      </c>
      <c r="AE176" s="100">
        <f t="shared" si="78"/>
        <v>0</v>
      </c>
      <c r="AF176" s="100">
        <f t="shared" ref="AF176:AF177" si="95">+AF175*AE176</f>
        <v>0</v>
      </c>
      <c r="AG176" s="100">
        <f t="shared" si="94"/>
        <v>0</v>
      </c>
      <c r="AH176" s="54"/>
      <c r="AI176" s="50">
        <f>+IF(AH176=[12]CONTROLES!$C$50,[12]CONTROLES!$D$50,[12]CONTROLES!$D$51)</f>
        <v>0</v>
      </c>
      <c r="AJ176" s="50"/>
      <c r="AK176" s="50">
        <f>+IF(AJ176=[12]CONTROLES!$C$52,[12]CONTROLES!$D$52,[12]CONTROLES!$D$53)</f>
        <v>0</v>
      </c>
      <c r="AL176" s="50"/>
      <c r="AM176" s="50">
        <f>+IF(AL176=[12]CONTROLES!$C$54,[12]CONTROLES!$D$54,[12]CONTROLES!$D$55)</f>
        <v>0</v>
      </c>
      <c r="AN176" s="50"/>
      <c r="AO176" s="50">
        <f>+IF(AN176=[12]CONTROLES!$C$56,[12]CONTROLES!$D$56,IF(AN176=[12]CONTROLES!$C$57,[12]CONTROLES!$D$57,[12]CONTROLES!$D$58))</f>
        <v>0</v>
      </c>
      <c r="AP176" s="50"/>
      <c r="AQ176" s="50">
        <f>+IF(AP176=[12]CONTROLES!$C$59,[12]CONTROLES!$D$59,[12]CONTROLES!$D$60)</f>
        <v>0</v>
      </c>
      <c r="AR176" s="50"/>
      <c r="AS176" s="50">
        <f>+IF(AR176=[12]CONTROLES!$C$61,[12]CONTROLES!$D$61,[12]CONTROLES!$D$62)</f>
        <v>0</v>
      </c>
      <c r="AT176" s="50"/>
      <c r="AU176" s="50">
        <f>+IF(AT176=[12]CONTROLES!$C$63,[12]CONTROLES!$D$63,IF(AT176=[12]CONTROLES!$C$64,[12]CONTROLES!$D$64,[12]CONTROLES!$D$65))</f>
        <v>0</v>
      </c>
      <c r="AV176" s="50">
        <f t="shared" si="86"/>
        <v>0</v>
      </c>
      <c r="AW176" s="50" t="str">
        <f t="shared" si="87"/>
        <v>Débil</v>
      </c>
      <c r="AX176" s="303"/>
      <c r="AY176" s="303"/>
      <c r="AZ176" s="303"/>
      <c r="BA176" s="303"/>
      <c r="BB176" s="301"/>
      <c r="BC176" s="314"/>
      <c r="BD176" s="307"/>
      <c r="BE176" s="135"/>
      <c r="BF176" s="135"/>
      <c r="BG176" s="217"/>
      <c r="BH176" s="225"/>
      <c r="BI176" s="225"/>
      <c r="BJ176" s="135"/>
      <c r="BK176" s="135"/>
      <c r="BL176" s="135"/>
      <c r="BM176" s="307"/>
      <c r="BN176" s="129"/>
      <c r="BO176" s="135"/>
      <c r="BP176" s="135"/>
      <c r="BQ176" s="135"/>
      <c r="BR176" s="135"/>
      <c r="BS176" s="135"/>
      <c r="BT176" s="135"/>
      <c r="BU176" s="135"/>
      <c r="BV176" s="135"/>
      <c r="BW176" s="129"/>
      <c r="BX176" s="135"/>
      <c r="BY176" s="135"/>
      <c r="BZ176" s="135"/>
      <c r="CA176" s="135"/>
      <c r="CB176" s="135"/>
      <c r="CC176" s="135"/>
      <c r="CD176" s="135"/>
      <c r="CE176" s="135"/>
      <c r="CF176" s="129"/>
      <c r="CG176" s="135"/>
      <c r="CH176" s="135"/>
      <c r="CI176" s="135"/>
      <c r="CJ176" s="135"/>
      <c r="CK176" s="135"/>
      <c r="CL176" s="135"/>
      <c r="CM176" s="135"/>
      <c r="CN176" s="135"/>
      <c r="CO176" s="129"/>
      <c r="CP176" s="135"/>
      <c r="CQ176" s="135"/>
      <c r="CR176" s="135"/>
      <c r="CS176" s="135"/>
      <c r="CT176" s="135"/>
      <c r="CU176" s="135"/>
      <c r="CV176" s="135"/>
      <c r="CW176" s="135"/>
      <c r="CX176" s="129"/>
      <c r="CY176" s="135"/>
      <c r="CZ176" s="135"/>
      <c r="DA176" s="135"/>
      <c r="DB176" s="135"/>
      <c r="DC176" s="135"/>
      <c r="DD176" s="135"/>
      <c r="DE176" s="135"/>
      <c r="DF176" s="135"/>
      <c r="DG176" s="129"/>
      <c r="DH176" s="135"/>
      <c r="DI176" s="135"/>
      <c r="DJ176" s="135"/>
      <c r="DK176" s="135"/>
      <c r="DL176" s="135"/>
      <c r="DM176" s="135"/>
      <c r="DN176" s="135"/>
      <c r="DO176" s="135"/>
      <c r="DP176" s="129"/>
      <c r="DQ176" s="135"/>
      <c r="DR176" s="135"/>
      <c r="DS176" s="135"/>
      <c r="DT176" s="135"/>
      <c r="DU176" s="135"/>
      <c r="DV176" s="135"/>
      <c r="DW176" s="135"/>
      <c r="DX176" s="135"/>
      <c r="DY176" s="129"/>
      <c r="DZ176" s="135"/>
      <c r="EA176" s="135"/>
      <c r="EB176" s="135"/>
      <c r="EC176" s="135"/>
      <c r="ED176" s="135"/>
      <c r="EE176" s="135"/>
      <c r="EF176" s="135"/>
      <c r="EG176" s="135"/>
      <c r="EH176" s="129"/>
      <c r="EI176" s="135"/>
      <c r="EJ176" s="135"/>
      <c r="EK176" s="135"/>
      <c r="EL176" s="135"/>
      <c r="EM176" s="135"/>
      <c r="EN176" s="135"/>
      <c r="EO176" s="135"/>
      <c r="EP176" s="135"/>
      <c r="EQ176" s="129"/>
      <c r="ER176" s="135"/>
      <c r="ES176" s="135"/>
      <c r="ET176" s="135"/>
      <c r="EU176" s="135"/>
      <c r="EV176" s="135"/>
      <c r="EW176" s="135"/>
      <c r="EX176" s="135"/>
      <c r="EY176" s="135"/>
      <c r="EZ176" s="129"/>
      <c r="FA176" s="135"/>
      <c r="FB176" s="135"/>
      <c r="FC176" s="135"/>
      <c r="FD176" s="135"/>
      <c r="FE176" s="135"/>
      <c r="FF176" s="135"/>
      <c r="FG176" s="135"/>
      <c r="FH176" s="135"/>
      <c r="FI176" s="129"/>
      <c r="FJ176" s="135"/>
      <c r="FK176" s="135"/>
      <c r="FL176" s="135"/>
      <c r="FM176" s="135"/>
      <c r="FN176" s="135"/>
      <c r="FO176" s="135"/>
      <c r="FP176" s="135"/>
      <c r="FQ176" s="135"/>
      <c r="FR176" s="135"/>
      <c r="FS176" s="129"/>
      <c r="FT176" s="132"/>
      <c r="FU176" s="132"/>
      <c r="FV176" s="132"/>
      <c r="FW176" s="133"/>
      <c r="FX176" s="132"/>
      <c r="FY176" s="135"/>
      <c r="FZ176" s="135"/>
      <c r="GA176" s="132"/>
      <c r="GB176" s="132"/>
      <c r="GC176" s="132"/>
      <c r="GD176" s="132"/>
      <c r="GE176" s="132"/>
      <c r="GF176" s="129"/>
      <c r="GG176" s="132"/>
      <c r="GH176" s="132"/>
      <c r="GI176" s="132"/>
      <c r="GJ176" s="133"/>
      <c r="GK176" s="132"/>
      <c r="GL176" s="135"/>
      <c r="GM176" s="135"/>
      <c r="GN176" s="132"/>
      <c r="GO176" s="132"/>
      <c r="GP176" s="132"/>
      <c r="GQ176" s="132"/>
      <c r="GR176" s="132"/>
      <c r="GS176" s="129"/>
      <c r="GT176" s="132"/>
      <c r="GU176" s="132"/>
      <c r="GV176" s="132"/>
      <c r="GW176" s="133"/>
      <c r="GX176" s="132"/>
      <c r="GY176" s="135"/>
      <c r="GZ176" s="135"/>
      <c r="HA176" s="132"/>
      <c r="HB176" s="132"/>
      <c r="HC176" s="132"/>
      <c r="HD176" s="132"/>
    </row>
    <row r="177" spans="1:212" ht="17.25" customHeight="1" x14ac:dyDescent="0.2">
      <c r="A177" s="336"/>
      <c r="B177" s="396"/>
      <c r="C177" s="400"/>
      <c r="D177" s="400"/>
      <c r="E177" s="396"/>
      <c r="F177" s="396"/>
      <c r="G177" s="396"/>
      <c r="H177" s="397"/>
      <c r="I177" s="396"/>
      <c r="J177" s="398"/>
      <c r="K177" s="324"/>
      <c r="L177" s="399"/>
      <c r="M177" s="328"/>
      <c r="N177" s="329"/>
      <c r="O177" s="329"/>
      <c r="P177" s="392"/>
      <c r="Q177" s="393"/>
      <c r="R177" s="53"/>
      <c r="S177" s="50"/>
      <c r="T177" s="202" t="str">
        <f t="shared" si="70"/>
        <v>Tipo Control</v>
      </c>
      <c r="U177" s="54" t="s">
        <v>158</v>
      </c>
      <c r="V177" s="55">
        <f>+IF(U177='[12]Tabla Valoración controles'!$D$4,'[12]Tabla Valoración controles'!$F$4,IF('[12]208-PLA-Ft-78 Mapa Gestión'!U177='[12]Tabla Valoración controles'!$D$5,'[12]Tabla Valoración controles'!$F$5,IF(U177=[12]FORMULAS!$A$10,0,'[12]Tabla Valoración controles'!$F$6)))</f>
        <v>0</v>
      </c>
      <c r="W177" s="54"/>
      <c r="X177" s="56">
        <f>+IF(W177='[12]Tabla Valoración controles'!$D$7,'[12]Tabla Valoración controles'!$F$7,IF(U177=[12]FORMULAS!$A$10,0,'[12]Tabla Valoración controles'!$F$8))</f>
        <v>0</v>
      </c>
      <c r="Y177" s="54"/>
      <c r="Z177" s="55">
        <f>+IF(Y177='[12]Tabla Valoración controles'!$D$9,'[12]Tabla Valoración controles'!$F$9,IF(U177=[12]FORMULAS!$A$10,0,'[12]Tabla Valoración controles'!$F$10))</f>
        <v>0</v>
      </c>
      <c r="AA177" s="54"/>
      <c r="AB177" s="55">
        <f>+IF(AA177='[12]Tabla Valoración controles'!$D$9,'[12]Tabla Valoración controles'!$F$9,IF(W177=[12]FORMULAS!$A$10,0,'[12]Tabla Valoración controles'!$F$10))</f>
        <v>0</v>
      </c>
      <c r="AC177" s="54"/>
      <c r="AD177" s="55">
        <f>+IF(AC177='[12]Tabla Valoración controles'!$D$13,'[12]Tabla Valoración controles'!$F$13,'[12]Tabla Valoración controles'!$F$14)</f>
        <v>0</v>
      </c>
      <c r="AE177" s="100">
        <f t="shared" si="78"/>
        <v>0</v>
      </c>
      <c r="AF177" s="100">
        <f t="shared" si="95"/>
        <v>0</v>
      </c>
      <c r="AG177" s="100">
        <f t="shared" si="94"/>
        <v>0</v>
      </c>
      <c r="AH177" s="54"/>
      <c r="AI177" s="50">
        <f>+IF(AH177=[12]CONTROLES!$C$50,[12]CONTROLES!$D$50,[12]CONTROLES!$D$51)</f>
        <v>0</v>
      </c>
      <c r="AJ177" s="50"/>
      <c r="AK177" s="50">
        <f>+IF(AJ177=[12]CONTROLES!$C$52,[12]CONTROLES!$D$52,[12]CONTROLES!$D$53)</f>
        <v>0</v>
      </c>
      <c r="AL177" s="50"/>
      <c r="AM177" s="50">
        <f>+IF(AL177=[12]CONTROLES!$C$54,[12]CONTROLES!$D$54,[12]CONTROLES!$D$55)</f>
        <v>0</v>
      </c>
      <c r="AN177" s="50"/>
      <c r="AO177" s="50">
        <f>+IF(AN177=[12]CONTROLES!$C$56,[12]CONTROLES!$D$56,IF(AN177=[12]CONTROLES!$C$57,[12]CONTROLES!$D$57,[12]CONTROLES!$D$58))</f>
        <v>0</v>
      </c>
      <c r="AP177" s="50"/>
      <c r="AQ177" s="50">
        <f>+IF(AP177=[12]CONTROLES!$C$59,[12]CONTROLES!$D$59,[12]CONTROLES!$D$60)</f>
        <v>0</v>
      </c>
      <c r="AR177" s="50"/>
      <c r="AS177" s="50">
        <f>+IF(AR177=[12]CONTROLES!$C$61,[12]CONTROLES!$D$61,[12]CONTROLES!$D$62)</f>
        <v>0</v>
      </c>
      <c r="AT177" s="50"/>
      <c r="AU177" s="50">
        <f>+IF(AT177=[12]CONTROLES!$C$63,[12]CONTROLES!$D$63,IF(AT177=[12]CONTROLES!$C$64,[12]CONTROLES!$D$64,[12]CONTROLES!$D$65))</f>
        <v>0</v>
      </c>
      <c r="AV177" s="50">
        <f t="shared" si="86"/>
        <v>0</v>
      </c>
      <c r="AW177" s="50" t="str">
        <f t="shared" si="87"/>
        <v>Débil</v>
      </c>
      <c r="AX177" s="303"/>
      <c r="AY177" s="303"/>
      <c r="AZ177" s="303"/>
      <c r="BA177" s="303"/>
      <c r="BB177" s="301"/>
      <c r="BC177" s="314"/>
      <c r="BD177" s="307"/>
      <c r="BE177" s="135"/>
      <c r="BF177" s="135"/>
      <c r="BG177" s="217"/>
      <c r="BH177" s="225"/>
      <c r="BI177" s="225"/>
      <c r="BJ177" s="135"/>
      <c r="BK177" s="135"/>
      <c r="BL177" s="135"/>
      <c r="BM177" s="307"/>
      <c r="BN177" s="129"/>
      <c r="BO177" s="135"/>
      <c r="BP177" s="135"/>
      <c r="BQ177" s="135"/>
      <c r="BR177" s="135"/>
      <c r="BS177" s="135"/>
      <c r="BT177" s="135"/>
      <c r="BU177" s="135"/>
      <c r="BV177" s="135"/>
      <c r="BW177" s="129"/>
      <c r="BX177" s="135"/>
      <c r="BY177" s="135"/>
      <c r="BZ177" s="135"/>
      <c r="CA177" s="135"/>
      <c r="CB177" s="135"/>
      <c r="CC177" s="135"/>
      <c r="CD177" s="135"/>
      <c r="CE177" s="135"/>
      <c r="CF177" s="129"/>
      <c r="CG177" s="135"/>
      <c r="CH177" s="135"/>
      <c r="CI177" s="135"/>
      <c r="CJ177" s="135"/>
      <c r="CK177" s="135"/>
      <c r="CL177" s="135"/>
      <c r="CM177" s="135"/>
      <c r="CN177" s="135"/>
      <c r="CO177" s="129"/>
      <c r="CP177" s="135"/>
      <c r="CQ177" s="135"/>
      <c r="CR177" s="135"/>
      <c r="CS177" s="135"/>
      <c r="CT177" s="135"/>
      <c r="CU177" s="135"/>
      <c r="CV177" s="135"/>
      <c r="CW177" s="135"/>
      <c r="CX177" s="129"/>
      <c r="CY177" s="135"/>
      <c r="CZ177" s="135"/>
      <c r="DA177" s="135"/>
      <c r="DB177" s="135"/>
      <c r="DC177" s="135"/>
      <c r="DD177" s="135"/>
      <c r="DE177" s="135"/>
      <c r="DF177" s="135"/>
      <c r="DG177" s="129"/>
      <c r="DH177" s="135"/>
      <c r="DI177" s="135"/>
      <c r="DJ177" s="135"/>
      <c r="DK177" s="135"/>
      <c r="DL177" s="135"/>
      <c r="DM177" s="135"/>
      <c r="DN177" s="135"/>
      <c r="DO177" s="135"/>
      <c r="DP177" s="129"/>
      <c r="DQ177" s="135"/>
      <c r="DR177" s="135"/>
      <c r="DS177" s="135"/>
      <c r="DT177" s="135"/>
      <c r="DU177" s="135"/>
      <c r="DV177" s="135"/>
      <c r="DW177" s="135"/>
      <c r="DX177" s="135"/>
      <c r="DY177" s="129"/>
      <c r="DZ177" s="135"/>
      <c r="EA177" s="135"/>
      <c r="EB177" s="135"/>
      <c r="EC177" s="135"/>
      <c r="ED177" s="135"/>
      <c r="EE177" s="135"/>
      <c r="EF177" s="135"/>
      <c r="EG177" s="135"/>
      <c r="EH177" s="129"/>
      <c r="EI177" s="135"/>
      <c r="EJ177" s="135"/>
      <c r="EK177" s="135"/>
      <c r="EL177" s="135"/>
      <c r="EM177" s="135"/>
      <c r="EN177" s="135"/>
      <c r="EO177" s="135"/>
      <c r="EP177" s="135"/>
      <c r="EQ177" s="129"/>
      <c r="ER177" s="135"/>
      <c r="ES177" s="135"/>
      <c r="ET177" s="135"/>
      <c r="EU177" s="135"/>
      <c r="EV177" s="135"/>
      <c r="EW177" s="135"/>
      <c r="EX177" s="135"/>
      <c r="EY177" s="135"/>
      <c r="EZ177" s="129"/>
      <c r="FA177" s="135"/>
      <c r="FB177" s="135"/>
      <c r="FC177" s="135"/>
      <c r="FD177" s="135"/>
      <c r="FE177" s="135"/>
      <c r="FF177" s="135"/>
      <c r="FG177" s="135"/>
      <c r="FH177" s="135"/>
      <c r="FI177" s="129"/>
      <c r="FJ177" s="135"/>
      <c r="FK177" s="135"/>
      <c r="FL177" s="135"/>
      <c r="FM177" s="135"/>
      <c r="FN177" s="135"/>
      <c r="FO177" s="135"/>
      <c r="FP177" s="135"/>
      <c r="FQ177" s="135"/>
      <c r="FR177" s="135"/>
      <c r="FS177" s="129"/>
      <c r="FT177" s="132"/>
      <c r="FU177" s="132"/>
      <c r="FV177" s="132"/>
      <c r="FW177" s="133"/>
      <c r="FX177" s="132"/>
      <c r="FY177" s="135"/>
      <c r="FZ177" s="135"/>
      <c r="GA177" s="132"/>
      <c r="GB177" s="132"/>
      <c r="GC177" s="132"/>
      <c r="GD177" s="132"/>
      <c r="GE177" s="132"/>
      <c r="GF177" s="129"/>
      <c r="GG177" s="132"/>
      <c r="GH177" s="132"/>
      <c r="GI177" s="132"/>
      <c r="GJ177" s="133"/>
      <c r="GK177" s="132"/>
      <c r="GL177" s="135"/>
      <c r="GM177" s="135"/>
      <c r="GN177" s="132"/>
      <c r="GO177" s="132"/>
      <c r="GP177" s="132"/>
      <c r="GQ177" s="132"/>
      <c r="GR177" s="132"/>
      <c r="GS177" s="129"/>
      <c r="GT177" s="132"/>
      <c r="GU177" s="132"/>
      <c r="GV177" s="132"/>
      <c r="GW177" s="133"/>
      <c r="GX177" s="132"/>
      <c r="GY177" s="135"/>
      <c r="GZ177" s="135"/>
      <c r="HA177" s="132"/>
      <c r="HB177" s="132"/>
      <c r="HC177" s="132"/>
      <c r="HD177" s="132"/>
    </row>
    <row r="178" spans="1:212" ht="67.5" customHeight="1" x14ac:dyDescent="0.2">
      <c r="A178" s="336">
        <v>29</v>
      </c>
      <c r="B178" s="396" t="s">
        <v>181</v>
      </c>
      <c r="C178" s="400" t="str">
        <f>VLOOKUP(B178,[12]FORMULAS!A$30:B$52,2,0)</f>
        <v>Gestionar, administrar y realizar planes, programas y acciones para el desarrollo del talento humano que fortalezcan sus competencias y el mejoramiento de las condiciones de trabajo, con el propósito de lograr la satisfacción personal y el fortalecimiento institucional para el cumplimiento de la misión y funciones de la Entidad.</v>
      </c>
      <c r="D178" s="400" t="str">
        <f>VLOOKUP(B178,[12]FORMULAS!A$30:C$52,3,0)</f>
        <v xml:space="preserve">Subdirector Administrativo </v>
      </c>
      <c r="E178" s="396" t="s">
        <v>113</v>
      </c>
      <c r="F178" s="396" t="s">
        <v>653</v>
      </c>
      <c r="G178" s="396" t="s">
        <v>654</v>
      </c>
      <c r="H178" s="397" t="s">
        <v>655</v>
      </c>
      <c r="I178" s="396" t="s">
        <v>261</v>
      </c>
      <c r="J178" s="398">
        <v>12</v>
      </c>
      <c r="K178" s="324" t="str">
        <f>VLOOKUP(L178,'Tabla probabilidad'!$D$3:$E$8,2,0)</f>
        <v>Baja</v>
      </c>
      <c r="L178" s="399">
        <v>0.4</v>
      </c>
      <c r="M178" s="328" t="s">
        <v>90</v>
      </c>
      <c r="N178" s="329" t="str">
        <f>VLOOKUP(M178,'Tabla Impacto'!$D$3:$F$8,3,0)</f>
        <v>Mayor</v>
      </c>
      <c r="O178" s="329">
        <f>VLOOKUP(M178,'Tabla Impacto'!$D$3:$F$8,2,0)</f>
        <v>0.8</v>
      </c>
      <c r="P178" s="392" t="str">
        <f t="shared" ref="P178" si="96">CONCATENATE(N178,K178)</f>
        <v>MayorBaja</v>
      </c>
      <c r="Q178" s="393" t="str">
        <f>VLOOKUP(P178,[12]FORMULAS!$K$17:$L$42,2,0)</f>
        <v>Alto</v>
      </c>
      <c r="R178" s="53">
        <v>1</v>
      </c>
      <c r="S178" s="214" t="s">
        <v>656</v>
      </c>
      <c r="T178" s="202" t="str">
        <f t="shared" si="70"/>
        <v>Detectivo</v>
      </c>
      <c r="U178" s="54" t="s">
        <v>14</v>
      </c>
      <c r="V178" s="55">
        <f>+IF(U178='[12]Tabla Valoración controles'!$D$4,'[12]Tabla Valoración controles'!$F$4,IF('[12]208-PLA-Ft-78 Mapa Gestión'!U178='[12]Tabla Valoración controles'!$D$5,'[12]Tabla Valoración controles'!$F$5,IF(U178=[12]FORMULAS!$A$10,0,'[12]Tabla Valoración controles'!$F$6)))</f>
        <v>0.1</v>
      </c>
      <c r="W178" s="54" t="s">
        <v>9</v>
      </c>
      <c r="X178" s="56">
        <f>+IF(W178='[12]Tabla Valoración controles'!$D$7,'[12]Tabla Valoración controles'!$F$7,IF(U178=[12]FORMULAS!$A$10,0,'[12]Tabla Valoración controles'!$F$8))</f>
        <v>0.25</v>
      </c>
      <c r="Y178" s="54" t="s">
        <v>18</v>
      </c>
      <c r="Z178" s="55">
        <f>+IF(Y178='[12]Tabla Valoración controles'!$D$9,'[12]Tabla Valoración controles'!$F$9,IF(U178=[12]FORMULAS!$A$10,0,'[12]Tabla Valoración controles'!$F$10))</f>
        <v>0</v>
      </c>
      <c r="AA178" s="54" t="s">
        <v>21</v>
      </c>
      <c r="AB178" s="55">
        <f>+IF(AA178='[12]Tabla Valoración controles'!$D$9,'[12]Tabla Valoración controles'!$F$9,IF(W178=[12]FORMULAS!$A$10,0,'[12]Tabla Valoración controles'!$F$10))</f>
        <v>0</v>
      </c>
      <c r="AC178" s="54" t="s">
        <v>100</v>
      </c>
      <c r="AD178" s="55">
        <f>+IF(AC178='[12]Tabla Valoración controles'!$D$13,'[12]Tabla Valoración controles'!$F$13,'[12]Tabla Valoración controles'!$F$14)</f>
        <v>0</v>
      </c>
      <c r="AE178" s="100">
        <f t="shared" si="78"/>
        <v>0.35</v>
      </c>
      <c r="AF178" s="100" t="e">
        <f>+IF(T178=[12]FORMULAS!$A$8,'[12]208-PLA-Ft-78 Mapa Gestión'!AE178*'[12]208-PLA-Ft-78 Mapa Gestión'!L178:L183,'[12]208-PLA-Ft-78 Mapa Gestión'!AE178*'[12]208-PLA-Ft-78 Mapa Gestión'!O178:O183)</f>
        <v>#N/A</v>
      </c>
      <c r="AG178" s="100">
        <f>+IF(T178=[12]FORMULAS!$A$8,'[12]208-PLA-Ft-78 Mapa Gestión'!L178:L183-'[12]208-PLA-Ft-78 Mapa Gestión'!AF178,0)</f>
        <v>0</v>
      </c>
      <c r="AH178" s="54" t="s">
        <v>351</v>
      </c>
      <c r="AI178" s="50">
        <f>+IF(AH178=[12]CONTROLES!$C$50,[12]CONTROLES!$D$50,[12]CONTROLES!$D$51)</f>
        <v>15</v>
      </c>
      <c r="AJ178" s="50" t="s">
        <v>357</v>
      </c>
      <c r="AK178" s="50">
        <f>+IF(AJ178=[12]CONTROLES!$C$52,[12]CONTROLES!$D$52,[12]CONTROLES!$D$53)</f>
        <v>15</v>
      </c>
      <c r="AL178" s="50" t="s">
        <v>360</v>
      </c>
      <c r="AM178" s="50">
        <f>+IF(AL178=[12]CONTROLES!$C$54,[12]CONTROLES!$D$54,[12]CONTROLES!$D$55)</f>
        <v>15</v>
      </c>
      <c r="AN178" s="50" t="s">
        <v>364</v>
      </c>
      <c r="AO178" s="50">
        <f>+IF(AN178=[12]CONTROLES!$C$56,[12]CONTROLES!$D$56,IF(AN178=[12]CONTROLES!$C$57,[12]CONTROLES!$D$57,[12]CONTROLES!$D$58))</f>
        <v>10</v>
      </c>
      <c r="AP178" s="50" t="s">
        <v>367</v>
      </c>
      <c r="AQ178" s="50">
        <f>+IF(AP178=[12]CONTROLES!$C$59,[12]CONTROLES!$D$59,[12]CONTROLES!$D$60)</f>
        <v>15</v>
      </c>
      <c r="AR178" s="50" t="s">
        <v>370</v>
      </c>
      <c r="AS178" s="50">
        <f>+IF(AR178=[12]CONTROLES!$C$61,[12]CONTROLES!$D$61,[12]CONTROLES!$D$62)</f>
        <v>15</v>
      </c>
      <c r="AT178" s="50" t="s">
        <v>373</v>
      </c>
      <c r="AU178" s="50">
        <f>+IF(AT178=[12]CONTROLES!$C$63,[12]CONTROLES!$D$63,IF(AT178=[12]CONTROLES!$C$64,[12]CONTROLES!$D$64,[12]CONTROLES!$D$65))</f>
        <v>10</v>
      </c>
      <c r="AV178" s="50">
        <f t="shared" si="86"/>
        <v>95</v>
      </c>
      <c r="AW178" s="180" t="str">
        <f t="shared" si="87"/>
        <v>Moderado</v>
      </c>
      <c r="AX178" s="302">
        <f>+AG183</f>
        <v>0</v>
      </c>
      <c r="AY178" s="302" t="s">
        <v>98</v>
      </c>
      <c r="AZ178" s="302" t="s">
        <v>153</v>
      </c>
      <c r="BA178" s="302" t="e">
        <f>+IF(T178=[9]FORMULAS!B177,'[9]208-PLA-Ft-78 Mapa Gestión'!AG183,'[9]208-PLA-Ft-78 Mapa Gestión'!O178:O183)</f>
        <v>#N/A</v>
      </c>
      <c r="BB178" s="301" t="str">
        <f>CONCATENATE(AZ178,AY178)</f>
        <v>LeveMedia</v>
      </c>
      <c r="BC178" s="314" t="str">
        <f>VLOOKUP(BB178,[9]FORMULAS!$K$17:$L$42,2,0)</f>
        <v>Moderado</v>
      </c>
      <c r="BD178" s="307" t="s">
        <v>164</v>
      </c>
      <c r="BE178" s="135" t="s">
        <v>657</v>
      </c>
      <c r="BF178" s="135" t="s">
        <v>658</v>
      </c>
      <c r="BG178" s="217" t="s">
        <v>322</v>
      </c>
      <c r="BH178" s="225">
        <v>45292</v>
      </c>
      <c r="BI178" s="225">
        <v>45657</v>
      </c>
      <c r="BJ178" s="135" t="s">
        <v>659</v>
      </c>
      <c r="BK178" s="135" t="s">
        <v>660</v>
      </c>
      <c r="BL178" s="135" t="s">
        <v>236</v>
      </c>
      <c r="BM178" s="307"/>
      <c r="BN178" s="129"/>
      <c r="BO178" s="133"/>
      <c r="BP178" s="133"/>
      <c r="BQ178" s="133"/>
      <c r="BR178" s="133"/>
      <c r="BS178" s="133"/>
      <c r="BT178" s="133"/>
      <c r="BU178" s="133"/>
      <c r="BV178" s="133"/>
      <c r="BW178" s="129"/>
      <c r="BX178" s="133"/>
      <c r="BY178" s="133"/>
      <c r="BZ178" s="133"/>
      <c r="CA178" s="133"/>
      <c r="CB178" s="133"/>
      <c r="CC178" s="133"/>
      <c r="CD178" s="133"/>
      <c r="CE178" s="133"/>
      <c r="CF178" s="129"/>
      <c r="CG178" s="133"/>
      <c r="CH178" s="133"/>
      <c r="CI178" s="133"/>
      <c r="CJ178" s="133"/>
      <c r="CK178" s="133"/>
      <c r="CL178" s="133"/>
      <c r="CM178" s="133"/>
      <c r="CN178" s="133"/>
      <c r="CO178" s="129"/>
      <c r="CP178" s="133"/>
      <c r="CQ178" s="133"/>
      <c r="CR178" s="133"/>
      <c r="CS178" s="133"/>
      <c r="CT178" s="133"/>
      <c r="CU178" s="133"/>
      <c r="CV178" s="133"/>
      <c r="CW178" s="133"/>
      <c r="CX178" s="129"/>
      <c r="CY178" s="133"/>
      <c r="CZ178" s="133"/>
      <c r="DA178" s="133"/>
      <c r="DB178" s="133"/>
      <c r="DC178" s="133"/>
      <c r="DD178" s="133"/>
      <c r="DE178" s="133"/>
      <c r="DF178" s="133"/>
      <c r="DG178" s="129"/>
      <c r="DH178" s="133"/>
      <c r="DI178" s="133"/>
      <c r="DJ178" s="133"/>
      <c r="DK178" s="133"/>
      <c r="DL178" s="133"/>
      <c r="DM178" s="133"/>
      <c r="DN178" s="133"/>
      <c r="DO178" s="133"/>
      <c r="DP178" s="129"/>
      <c r="DQ178" s="133"/>
      <c r="DR178" s="133"/>
      <c r="DS178" s="133"/>
      <c r="DT178" s="133"/>
      <c r="DU178" s="133"/>
      <c r="DV178" s="133"/>
      <c r="DW178" s="133"/>
      <c r="DX178" s="133"/>
      <c r="DY178" s="129"/>
      <c r="DZ178" s="133"/>
      <c r="EA178" s="133"/>
      <c r="EB178" s="133"/>
      <c r="EC178" s="133"/>
      <c r="ED178" s="133"/>
      <c r="EE178" s="133"/>
      <c r="EF178" s="133"/>
      <c r="EG178" s="133"/>
      <c r="EH178" s="129"/>
      <c r="EI178" s="133"/>
      <c r="EJ178" s="133"/>
      <c r="EK178" s="133"/>
      <c r="EL178" s="133"/>
      <c r="EM178" s="133"/>
      <c r="EN178" s="133"/>
      <c r="EO178" s="133"/>
      <c r="EP178" s="133"/>
      <c r="EQ178" s="129"/>
      <c r="ER178" s="133"/>
      <c r="ES178" s="133"/>
      <c r="ET178" s="133"/>
      <c r="EU178" s="133"/>
      <c r="EV178" s="133"/>
      <c r="EW178" s="133"/>
      <c r="EX178" s="133"/>
      <c r="EY178" s="133"/>
      <c r="EZ178" s="129"/>
      <c r="FA178" s="133"/>
      <c r="FB178" s="133"/>
      <c r="FC178" s="133"/>
      <c r="FD178" s="133"/>
      <c r="FE178" s="133"/>
      <c r="FF178" s="133"/>
      <c r="FG178" s="133"/>
      <c r="FH178" s="133"/>
      <c r="FI178" s="129"/>
      <c r="FJ178" s="133"/>
      <c r="FK178" s="133"/>
      <c r="FL178" s="133"/>
      <c r="FM178" s="133"/>
      <c r="FN178" s="133"/>
      <c r="FO178" s="133"/>
      <c r="FP178" s="133"/>
      <c r="FQ178" s="133"/>
      <c r="FR178" s="133"/>
      <c r="FS178" s="129"/>
      <c r="FT178" s="132"/>
      <c r="FU178" s="132"/>
      <c r="FV178" s="132"/>
      <c r="FW178" s="133"/>
      <c r="FX178" s="132"/>
      <c r="FY178" s="133"/>
      <c r="FZ178" s="133"/>
      <c r="GA178" s="132"/>
      <c r="GB178" s="132"/>
      <c r="GC178" s="132"/>
      <c r="GD178" s="132"/>
      <c r="GE178" s="132"/>
      <c r="GF178" s="129"/>
      <c r="GG178" s="132"/>
      <c r="GH178" s="132"/>
      <c r="GI178" s="132"/>
      <c r="GJ178" s="133"/>
      <c r="GK178" s="132"/>
      <c r="GL178" s="133"/>
      <c r="GM178" s="133"/>
      <c r="GN178" s="132"/>
      <c r="GO178" s="132"/>
      <c r="GP178" s="132"/>
      <c r="GQ178" s="132"/>
      <c r="GR178" s="132"/>
      <c r="GS178" s="129"/>
      <c r="GT178" s="132"/>
      <c r="GU178" s="132"/>
      <c r="GV178" s="132"/>
      <c r="GW178" s="133"/>
      <c r="GX178" s="132"/>
      <c r="GY178" s="133"/>
      <c r="GZ178" s="133"/>
      <c r="HA178" s="132"/>
      <c r="HB178" s="132"/>
      <c r="HC178" s="132"/>
      <c r="HD178" s="132"/>
    </row>
    <row r="179" spans="1:212" ht="17.25" customHeight="1" x14ac:dyDescent="0.2">
      <c r="A179" s="336"/>
      <c r="B179" s="396"/>
      <c r="C179" s="400"/>
      <c r="D179" s="400"/>
      <c r="E179" s="396"/>
      <c r="F179" s="396"/>
      <c r="G179" s="396"/>
      <c r="H179" s="397"/>
      <c r="I179" s="396"/>
      <c r="J179" s="398"/>
      <c r="K179" s="324"/>
      <c r="L179" s="399"/>
      <c r="M179" s="328"/>
      <c r="N179" s="329"/>
      <c r="O179" s="329"/>
      <c r="P179" s="392"/>
      <c r="Q179" s="393"/>
      <c r="R179" s="53"/>
      <c r="S179" s="50"/>
      <c r="T179" s="202" t="str">
        <f t="shared" si="70"/>
        <v>Tipo Control</v>
      </c>
      <c r="U179" s="54" t="s">
        <v>158</v>
      </c>
      <c r="V179" s="55">
        <f>+IF(U179='[12]Tabla Valoración controles'!$D$4,'[12]Tabla Valoración controles'!$F$4,IF('[12]208-PLA-Ft-78 Mapa Gestión'!U179='[12]Tabla Valoración controles'!$D$5,'[12]Tabla Valoración controles'!$F$5,IF(U179=[12]FORMULAS!$A$10,0,'[12]Tabla Valoración controles'!$F$6)))</f>
        <v>0</v>
      </c>
      <c r="W179" s="54"/>
      <c r="X179" s="56">
        <f>+IF(W179='[12]Tabla Valoración controles'!$D$7,'[12]Tabla Valoración controles'!$F$7,IF(U179=[12]FORMULAS!$A$10,0,'[12]Tabla Valoración controles'!$F$8))</f>
        <v>0</v>
      </c>
      <c r="Y179" s="54"/>
      <c r="Z179" s="55">
        <f>+IF(Y179='[12]Tabla Valoración controles'!$D$9,'[12]Tabla Valoración controles'!$F$9,IF(U179=[12]FORMULAS!$A$10,0,'[12]Tabla Valoración controles'!$F$10))</f>
        <v>0</v>
      </c>
      <c r="AA179" s="54"/>
      <c r="AB179" s="55">
        <f>+IF(AA179='[12]Tabla Valoración controles'!$D$9,'[12]Tabla Valoración controles'!$F$9,IF(W179=[12]FORMULAS!$A$10,0,'[12]Tabla Valoración controles'!$F$10))</f>
        <v>0</v>
      </c>
      <c r="AC179" s="54"/>
      <c r="AD179" s="55">
        <f>+IF(AC179='[12]Tabla Valoración controles'!$D$13,'[12]Tabla Valoración controles'!$F$13,'[12]Tabla Valoración controles'!$F$14)</f>
        <v>0</v>
      </c>
      <c r="AE179" s="100">
        <f t="shared" si="78"/>
        <v>0</v>
      </c>
      <c r="AF179" s="100">
        <f t="shared" ref="AF179" si="97">+AE179*AG178</f>
        <v>0</v>
      </c>
      <c r="AG179" s="100">
        <f t="shared" ref="AG179:AG219" si="98">+AG178-AF179</f>
        <v>0</v>
      </c>
      <c r="AH179" s="54"/>
      <c r="AI179" s="50">
        <f>+IF(AH179=[12]CONTROLES!$C$50,[12]CONTROLES!$D$50,[12]CONTROLES!$D$51)</f>
        <v>0</v>
      </c>
      <c r="AJ179" s="50"/>
      <c r="AK179" s="50">
        <f>+IF(AJ179=[12]CONTROLES!$C$52,[12]CONTROLES!$D$52,[12]CONTROLES!$D$53)</f>
        <v>0</v>
      </c>
      <c r="AL179" s="50"/>
      <c r="AM179" s="50">
        <f>+IF(AL179=[12]CONTROLES!$C$54,[12]CONTROLES!$D$54,[12]CONTROLES!$D$55)</f>
        <v>0</v>
      </c>
      <c r="AN179" s="50"/>
      <c r="AO179" s="50">
        <f>+IF(AN179=[12]CONTROLES!$C$56,[12]CONTROLES!$D$56,IF(AN179=[12]CONTROLES!$C$57,[12]CONTROLES!$D$57,[12]CONTROLES!$D$58))</f>
        <v>0</v>
      </c>
      <c r="AP179" s="50"/>
      <c r="AQ179" s="50">
        <f>+IF(AP179=[12]CONTROLES!$C$59,[12]CONTROLES!$D$59,[12]CONTROLES!$D$60)</f>
        <v>0</v>
      </c>
      <c r="AR179" s="50"/>
      <c r="AS179" s="50">
        <f>+IF(AR179=[12]CONTROLES!$C$61,[12]CONTROLES!$D$61,[12]CONTROLES!$D$62)</f>
        <v>0</v>
      </c>
      <c r="AT179" s="50"/>
      <c r="AU179" s="50">
        <f>+IF(AT179=[12]CONTROLES!$C$63,[12]CONTROLES!$D$63,IF(AT179=[12]CONTROLES!$C$64,[12]CONTROLES!$D$64,[12]CONTROLES!$D$65))</f>
        <v>0</v>
      </c>
      <c r="AV179" s="50">
        <f t="shared" si="86"/>
        <v>0</v>
      </c>
      <c r="AW179" s="50" t="str">
        <f t="shared" si="87"/>
        <v>Débil</v>
      </c>
      <c r="AX179" s="303"/>
      <c r="AY179" s="303"/>
      <c r="AZ179" s="303"/>
      <c r="BA179" s="303"/>
      <c r="BB179" s="301"/>
      <c r="BC179" s="314"/>
      <c r="BD179" s="307"/>
      <c r="BE179" s="135"/>
      <c r="BF179" s="135"/>
      <c r="BG179" s="217"/>
      <c r="BH179" s="225"/>
      <c r="BI179" s="225"/>
      <c r="BJ179" s="135"/>
      <c r="BK179" s="135"/>
      <c r="BL179" s="135"/>
      <c r="BM179" s="307"/>
      <c r="BN179" s="129"/>
      <c r="BO179" s="133"/>
      <c r="BP179" s="133"/>
      <c r="BQ179" s="133"/>
      <c r="BR179" s="133"/>
      <c r="BS179" s="133"/>
      <c r="BT179" s="133"/>
      <c r="BU179" s="133"/>
      <c r="BV179" s="133"/>
      <c r="BW179" s="129"/>
      <c r="BX179" s="133"/>
      <c r="BY179" s="133"/>
      <c r="BZ179" s="133"/>
      <c r="CA179" s="133"/>
      <c r="CB179" s="133"/>
      <c r="CC179" s="133"/>
      <c r="CD179" s="133"/>
      <c r="CE179" s="133"/>
      <c r="CF179" s="129"/>
      <c r="CG179" s="133"/>
      <c r="CH179" s="133"/>
      <c r="CI179" s="133"/>
      <c r="CJ179" s="133"/>
      <c r="CK179" s="133"/>
      <c r="CL179" s="133"/>
      <c r="CM179" s="133"/>
      <c r="CN179" s="133"/>
      <c r="CO179" s="129"/>
      <c r="CP179" s="133"/>
      <c r="CQ179" s="133"/>
      <c r="CR179" s="133"/>
      <c r="CS179" s="133"/>
      <c r="CT179" s="133"/>
      <c r="CU179" s="133"/>
      <c r="CV179" s="133"/>
      <c r="CW179" s="133"/>
      <c r="CX179" s="129"/>
      <c r="CY179" s="133"/>
      <c r="CZ179" s="133"/>
      <c r="DA179" s="133"/>
      <c r="DB179" s="133"/>
      <c r="DC179" s="133"/>
      <c r="DD179" s="133"/>
      <c r="DE179" s="133"/>
      <c r="DF179" s="133"/>
      <c r="DG179" s="129"/>
      <c r="DH179" s="133"/>
      <c r="DI179" s="133"/>
      <c r="DJ179" s="133"/>
      <c r="DK179" s="133"/>
      <c r="DL179" s="133"/>
      <c r="DM179" s="133"/>
      <c r="DN179" s="133"/>
      <c r="DO179" s="133"/>
      <c r="DP179" s="129"/>
      <c r="DQ179" s="133"/>
      <c r="DR179" s="133"/>
      <c r="DS179" s="133"/>
      <c r="DT179" s="133"/>
      <c r="DU179" s="133"/>
      <c r="DV179" s="133"/>
      <c r="DW179" s="133"/>
      <c r="DX179" s="133"/>
      <c r="DY179" s="129"/>
      <c r="DZ179" s="133"/>
      <c r="EA179" s="133"/>
      <c r="EB179" s="133"/>
      <c r="EC179" s="133"/>
      <c r="ED179" s="133"/>
      <c r="EE179" s="133"/>
      <c r="EF179" s="133"/>
      <c r="EG179" s="133"/>
      <c r="EH179" s="129"/>
      <c r="EI179" s="133"/>
      <c r="EJ179" s="133"/>
      <c r="EK179" s="133"/>
      <c r="EL179" s="133"/>
      <c r="EM179" s="133"/>
      <c r="EN179" s="133"/>
      <c r="EO179" s="133"/>
      <c r="EP179" s="133"/>
      <c r="EQ179" s="129"/>
      <c r="ER179" s="133"/>
      <c r="ES179" s="133"/>
      <c r="ET179" s="133"/>
      <c r="EU179" s="133"/>
      <c r="EV179" s="133"/>
      <c r="EW179" s="133"/>
      <c r="EX179" s="133"/>
      <c r="EY179" s="133"/>
      <c r="EZ179" s="129"/>
      <c r="FA179" s="133"/>
      <c r="FB179" s="133"/>
      <c r="FC179" s="133"/>
      <c r="FD179" s="133"/>
      <c r="FE179" s="133"/>
      <c r="FF179" s="133"/>
      <c r="FG179" s="133"/>
      <c r="FH179" s="133"/>
      <c r="FI179" s="129"/>
      <c r="FJ179" s="133"/>
      <c r="FK179" s="133"/>
      <c r="FL179" s="133"/>
      <c r="FM179" s="133"/>
      <c r="FN179" s="133"/>
      <c r="FO179" s="133"/>
      <c r="FP179" s="133"/>
      <c r="FQ179" s="133"/>
      <c r="FR179" s="133"/>
      <c r="FS179" s="129"/>
      <c r="FT179" s="132"/>
      <c r="FU179" s="132"/>
      <c r="FV179" s="132"/>
      <c r="FW179" s="133"/>
      <c r="FX179" s="132"/>
      <c r="FY179" s="133"/>
      <c r="FZ179" s="133"/>
      <c r="GA179" s="132"/>
      <c r="GB179" s="132"/>
      <c r="GC179" s="132"/>
      <c r="GD179" s="132"/>
      <c r="GE179" s="132"/>
      <c r="GF179" s="129"/>
      <c r="GG179" s="132"/>
      <c r="GH179" s="132"/>
      <c r="GI179" s="132"/>
      <c r="GJ179" s="133"/>
      <c r="GK179" s="132"/>
      <c r="GL179" s="133"/>
      <c r="GM179" s="133"/>
      <c r="GN179" s="132"/>
      <c r="GO179" s="132"/>
      <c r="GP179" s="132"/>
      <c r="GQ179" s="132"/>
      <c r="GR179" s="132"/>
      <c r="GS179" s="129"/>
      <c r="GT179" s="132"/>
      <c r="GU179" s="132"/>
      <c r="GV179" s="132"/>
      <c r="GW179" s="133"/>
      <c r="GX179" s="132"/>
      <c r="GY179" s="133"/>
      <c r="GZ179" s="133"/>
      <c r="HA179" s="132"/>
      <c r="HB179" s="132"/>
      <c r="HC179" s="132"/>
      <c r="HD179" s="132"/>
    </row>
    <row r="180" spans="1:212" ht="17.25" customHeight="1" x14ac:dyDescent="0.2">
      <c r="A180" s="336"/>
      <c r="B180" s="396"/>
      <c r="C180" s="400"/>
      <c r="D180" s="400"/>
      <c r="E180" s="396"/>
      <c r="F180" s="396"/>
      <c r="G180" s="396"/>
      <c r="H180" s="397"/>
      <c r="I180" s="396"/>
      <c r="J180" s="398"/>
      <c r="K180" s="324"/>
      <c r="L180" s="399"/>
      <c r="M180" s="328"/>
      <c r="N180" s="329"/>
      <c r="O180" s="329"/>
      <c r="P180" s="392"/>
      <c r="Q180" s="393"/>
      <c r="R180" s="53"/>
      <c r="S180" s="57"/>
      <c r="T180" s="202" t="str">
        <f t="shared" si="70"/>
        <v>Tipo Control</v>
      </c>
      <c r="U180" s="54" t="s">
        <v>158</v>
      </c>
      <c r="V180" s="55">
        <f>+IF(U180='[12]Tabla Valoración controles'!$D$4,'[12]Tabla Valoración controles'!$F$4,IF('[12]208-PLA-Ft-78 Mapa Gestión'!U180='[12]Tabla Valoración controles'!$D$5,'[12]Tabla Valoración controles'!$F$5,IF(U180=[12]FORMULAS!$A$10,0,'[12]Tabla Valoración controles'!$F$6)))</f>
        <v>0</v>
      </c>
      <c r="W180" s="54"/>
      <c r="X180" s="56">
        <f>+IF(W180='[12]Tabla Valoración controles'!$D$7,'[12]Tabla Valoración controles'!$F$7,IF(U180=[12]FORMULAS!$A$10,0,'[12]Tabla Valoración controles'!$F$8))</f>
        <v>0</v>
      </c>
      <c r="Y180" s="54"/>
      <c r="Z180" s="55">
        <f>+IF(Y180='[12]Tabla Valoración controles'!$D$9,'[12]Tabla Valoración controles'!$F$9,IF(U180=[12]FORMULAS!$A$10,0,'[12]Tabla Valoración controles'!$F$10))</f>
        <v>0</v>
      </c>
      <c r="AA180" s="54"/>
      <c r="AB180" s="55">
        <f>+IF(AA180='[12]Tabla Valoración controles'!$D$9,'[12]Tabla Valoración controles'!$F$9,IF(W180=[12]FORMULAS!$A$10,0,'[12]Tabla Valoración controles'!$F$10))</f>
        <v>0</v>
      </c>
      <c r="AC180" s="54"/>
      <c r="AD180" s="55">
        <f>+IF(AC180='[12]Tabla Valoración controles'!$D$13,'[12]Tabla Valoración controles'!$F$13,'[12]Tabla Valoración controles'!$F$14)</f>
        <v>0</v>
      </c>
      <c r="AE180" s="100">
        <f t="shared" si="78"/>
        <v>0</v>
      </c>
      <c r="AF180" s="100">
        <f t="shared" ref="AF180:AF183" si="99">+AF179*AE180</f>
        <v>0</v>
      </c>
      <c r="AG180" s="100">
        <f t="shared" si="98"/>
        <v>0</v>
      </c>
      <c r="AH180" s="54"/>
      <c r="AI180" s="50">
        <f>+IF(AH180=[12]CONTROLES!$C$50,[12]CONTROLES!$D$50,[12]CONTROLES!$D$51)</f>
        <v>0</v>
      </c>
      <c r="AJ180" s="50"/>
      <c r="AK180" s="50">
        <f>+IF(AJ180=[12]CONTROLES!$C$52,[12]CONTROLES!$D$52,[12]CONTROLES!$D$53)</f>
        <v>0</v>
      </c>
      <c r="AL180" s="50"/>
      <c r="AM180" s="50">
        <f>+IF(AL180=[12]CONTROLES!$C$54,[12]CONTROLES!$D$54,[12]CONTROLES!$D$55)</f>
        <v>0</v>
      </c>
      <c r="AN180" s="50"/>
      <c r="AO180" s="50">
        <f>+IF(AN180=[12]CONTROLES!$C$56,[12]CONTROLES!$D$56,IF(AN180=[12]CONTROLES!$C$57,[12]CONTROLES!$D$57,[12]CONTROLES!$D$58))</f>
        <v>0</v>
      </c>
      <c r="AP180" s="50"/>
      <c r="AQ180" s="50">
        <f>+IF(AP180=[12]CONTROLES!$C$59,[12]CONTROLES!$D$59,[12]CONTROLES!$D$60)</f>
        <v>0</v>
      </c>
      <c r="AR180" s="50"/>
      <c r="AS180" s="50">
        <f>+IF(AR180=[12]CONTROLES!$C$61,[12]CONTROLES!$D$61,[12]CONTROLES!$D$62)</f>
        <v>0</v>
      </c>
      <c r="AT180" s="50"/>
      <c r="AU180" s="50">
        <f>+IF(AT180=[12]CONTROLES!$C$63,[12]CONTROLES!$D$63,IF(AT180=[12]CONTROLES!$C$64,[12]CONTROLES!$D$64,[12]CONTROLES!$D$65))</f>
        <v>0</v>
      </c>
      <c r="AV180" s="50">
        <f t="shared" si="86"/>
        <v>0</v>
      </c>
      <c r="AW180" s="50" t="str">
        <f t="shared" si="87"/>
        <v>Débil</v>
      </c>
      <c r="AX180" s="303"/>
      <c r="AY180" s="303"/>
      <c r="AZ180" s="303"/>
      <c r="BA180" s="303"/>
      <c r="BB180" s="301"/>
      <c r="BC180" s="314"/>
      <c r="BD180" s="307"/>
      <c r="BE180" s="135"/>
      <c r="BF180" s="135"/>
      <c r="BG180" s="217"/>
      <c r="BH180" s="225"/>
      <c r="BI180" s="225"/>
      <c r="BJ180" s="135"/>
      <c r="BK180" s="135"/>
      <c r="BL180" s="135"/>
      <c r="BM180" s="307"/>
      <c r="BN180" s="129"/>
      <c r="BO180" s="133"/>
      <c r="BP180" s="133"/>
      <c r="BQ180" s="133"/>
      <c r="BR180" s="133"/>
      <c r="BS180" s="133"/>
      <c r="BT180" s="133"/>
      <c r="BU180" s="133"/>
      <c r="BV180" s="133"/>
      <c r="BW180" s="129"/>
      <c r="BX180" s="133"/>
      <c r="BY180" s="133"/>
      <c r="BZ180" s="133"/>
      <c r="CA180" s="133"/>
      <c r="CB180" s="133"/>
      <c r="CC180" s="133"/>
      <c r="CD180" s="133"/>
      <c r="CE180" s="133"/>
      <c r="CF180" s="129"/>
      <c r="CG180" s="133"/>
      <c r="CH180" s="133"/>
      <c r="CI180" s="133"/>
      <c r="CJ180" s="133"/>
      <c r="CK180" s="133"/>
      <c r="CL180" s="133"/>
      <c r="CM180" s="133"/>
      <c r="CN180" s="133"/>
      <c r="CO180" s="129"/>
      <c r="CP180" s="133"/>
      <c r="CQ180" s="133"/>
      <c r="CR180" s="133"/>
      <c r="CS180" s="133"/>
      <c r="CT180" s="133"/>
      <c r="CU180" s="133"/>
      <c r="CV180" s="133"/>
      <c r="CW180" s="133"/>
      <c r="CX180" s="129"/>
      <c r="CY180" s="133"/>
      <c r="CZ180" s="133"/>
      <c r="DA180" s="133"/>
      <c r="DB180" s="133"/>
      <c r="DC180" s="133"/>
      <c r="DD180" s="133"/>
      <c r="DE180" s="133"/>
      <c r="DF180" s="133"/>
      <c r="DG180" s="129"/>
      <c r="DH180" s="133"/>
      <c r="DI180" s="133"/>
      <c r="DJ180" s="133"/>
      <c r="DK180" s="133"/>
      <c r="DL180" s="133"/>
      <c r="DM180" s="133"/>
      <c r="DN180" s="133"/>
      <c r="DO180" s="133"/>
      <c r="DP180" s="129"/>
      <c r="DQ180" s="133"/>
      <c r="DR180" s="133"/>
      <c r="DS180" s="133"/>
      <c r="DT180" s="133"/>
      <c r="DU180" s="133"/>
      <c r="DV180" s="133"/>
      <c r="DW180" s="133"/>
      <c r="DX180" s="133"/>
      <c r="DY180" s="129"/>
      <c r="DZ180" s="133"/>
      <c r="EA180" s="133"/>
      <c r="EB180" s="133"/>
      <c r="EC180" s="133"/>
      <c r="ED180" s="133"/>
      <c r="EE180" s="133"/>
      <c r="EF180" s="133"/>
      <c r="EG180" s="133"/>
      <c r="EH180" s="129"/>
      <c r="EI180" s="133"/>
      <c r="EJ180" s="133"/>
      <c r="EK180" s="133"/>
      <c r="EL180" s="133"/>
      <c r="EM180" s="133"/>
      <c r="EN180" s="133"/>
      <c r="EO180" s="133"/>
      <c r="EP180" s="133"/>
      <c r="EQ180" s="129"/>
      <c r="ER180" s="133"/>
      <c r="ES180" s="133"/>
      <c r="ET180" s="133"/>
      <c r="EU180" s="133"/>
      <c r="EV180" s="133"/>
      <c r="EW180" s="133"/>
      <c r="EX180" s="133"/>
      <c r="EY180" s="133"/>
      <c r="EZ180" s="129"/>
      <c r="FA180" s="133"/>
      <c r="FB180" s="133"/>
      <c r="FC180" s="133"/>
      <c r="FD180" s="133"/>
      <c r="FE180" s="133"/>
      <c r="FF180" s="133"/>
      <c r="FG180" s="133"/>
      <c r="FH180" s="133"/>
      <c r="FI180" s="129"/>
      <c r="FJ180" s="133"/>
      <c r="FK180" s="133"/>
      <c r="FL180" s="133"/>
      <c r="FM180" s="133"/>
      <c r="FN180" s="133"/>
      <c r="FO180" s="133"/>
      <c r="FP180" s="133"/>
      <c r="FQ180" s="133"/>
      <c r="FR180" s="133"/>
      <c r="FS180" s="129"/>
      <c r="FT180" s="132"/>
      <c r="FU180" s="132"/>
      <c r="FV180" s="132"/>
      <c r="FW180" s="133"/>
      <c r="FX180" s="132"/>
      <c r="FY180" s="133"/>
      <c r="FZ180" s="133"/>
      <c r="GA180" s="132"/>
      <c r="GB180" s="132"/>
      <c r="GC180" s="132"/>
      <c r="GD180" s="132"/>
      <c r="GE180" s="132"/>
      <c r="GF180" s="129"/>
      <c r="GG180" s="132"/>
      <c r="GH180" s="132"/>
      <c r="GI180" s="132"/>
      <c r="GJ180" s="133"/>
      <c r="GK180" s="132"/>
      <c r="GL180" s="133"/>
      <c r="GM180" s="133"/>
      <c r="GN180" s="132"/>
      <c r="GO180" s="132"/>
      <c r="GP180" s="132"/>
      <c r="GQ180" s="132"/>
      <c r="GR180" s="132"/>
      <c r="GS180" s="129"/>
      <c r="GT180" s="132"/>
      <c r="GU180" s="132"/>
      <c r="GV180" s="132"/>
      <c r="GW180" s="133"/>
      <c r="GX180" s="132"/>
      <c r="GY180" s="133"/>
      <c r="GZ180" s="133"/>
      <c r="HA180" s="132"/>
      <c r="HB180" s="132"/>
      <c r="HC180" s="132"/>
      <c r="HD180" s="132"/>
    </row>
    <row r="181" spans="1:212" ht="17.25" customHeight="1" x14ac:dyDescent="0.2">
      <c r="A181" s="336"/>
      <c r="B181" s="396"/>
      <c r="C181" s="400"/>
      <c r="D181" s="400"/>
      <c r="E181" s="396"/>
      <c r="F181" s="396"/>
      <c r="G181" s="396"/>
      <c r="H181" s="397"/>
      <c r="I181" s="396"/>
      <c r="J181" s="398"/>
      <c r="K181" s="324"/>
      <c r="L181" s="399"/>
      <c r="M181" s="328"/>
      <c r="N181" s="329"/>
      <c r="O181" s="329"/>
      <c r="P181" s="392"/>
      <c r="Q181" s="393"/>
      <c r="R181" s="53"/>
      <c r="S181" s="50"/>
      <c r="T181" s="202" t="str">
        <f t="shared" si="70"/>
        <v>Tipo Control</v>
      </c>
      <c r="U181" s="54" t="s">
        <v>158</v>
      </c>
      <c r="V181" s="55">
        <f>+IF(U181='[12]Tabla Valoración controles'!$D$4,'[12]Tabla Valoración controles'!$F$4,IF('[12]208-PLA-Ft-78 Mapa Gestión'!U181='[12]Tabla Valoración controles'!$D$5,'[12]Tabla Valoración controles'!$F$5,IF(U181=[12]FORMULAS!$A$10,0,'[12]Tabla Valoración controles'!$F$6)))</f>
        <v>0</v>
      </c>
      <c r="W181" s="54"/>
      <c r="X181" s="56">
        <f>+IF(W181='[12]Tabla Valoración controles'!$D$7,'[12]Tabla Valoración controles'!$F$7,IF(U181=[12]FORMULAS!$A$10,0,'[12]Tabla Valoración controles'!$F$8))</f>
        <v>0</v>
      </c>
      <c r="Y181" s="54"/>
      <c r="Z181" s="55">
        <f>+IF(Y181='[12]Tabla Valoración controles'!$D$9,'[12]Tabla Valoración controles'!$F$9,IF(U181=[12]FORMULAS!$A$10,0,'[12]Tabla Valoración controles'!$F$10))</f>
        <v>0</v>
      </c>
      <c r="AA181" s="54"/>
      <c r="AB181" s="55">
        <f>+IF(AA181='[12]Tabla Valoración controles'!$D$9,'[12]Tabla Valoración controles'!$F$9,IF(W181=[12]FORMULAS!$A$10,0,'[12]Tabla Valoración controles'!$F$10))</f>
        <v>0</v>
      </c>
      <c r="AC181" s="54"/>
      <c r="AD181" s="55">
        <f>+IF(AC181='[12]Tabla Valoración controles'!$D$13,'[12]Tabla Valoración controles'!$F$13,'[12]Tabla Valoración controles'!$F$14)</f>
        <v>0</v>
      </c>
      <c r="AE181" s="100">
        <f t="shared" si="78"/>
        <v>0</v>
      </c>
      <c r="AF181" s="100">
        <f t="shared" si="99"/>
        <v>0</v>
      </c>
      <c r="AG181" s="100">
        <f t="shared" si="98"/>
        <v>0</v>
      </c>
      <c r="AH181" s="54"/>
      <c r="AI181" s="50">
        <f>+IF(AH181=[12]CONTROLES!$C$50,[12]CONTROLES!$D$50,[12]CONTROLES!$D$51)</f>
        <v>0</v>
      </c>
      <c r="AJ181" s="50"/>
      <c r="AK181" s="50">
        <f>+IF(AJ181=[12]CONTROLES!$C$52,[12]CONTROLES!$D$52,[12]CONTROLES!$D$53)</f>
        <v>0</v>
      </c>
      <c r="AL181" s="50"/>
      <c r="AM181" s="50">
        <f>+IF(AL181=[12]CONTROLES!$C$54,[12]CONTROLES!$D$54,[12]CONTROLES!$D$55)</f>
        <v>0</v>
      </c>
      <c r="AN181" s="50"/>
      <c r="AO181" s="50">
        <f>+IF(AN181=[12]CONTROLES!$C$56,[12]CONTROLES!$D$56,IF(AN181=[12]CONTROLES!$C$57,[12]CONTROLES!$D$57,[12]CONTROLES!$D$58))</f>
        <v>0</v>
      </c>
      <c r="AP181" s="50"/>
      <c r="AQ181" s="50">
        <f>+IF(AP181=[12]CONTROLES!$C$59,[12]CONTROLES!$D$59,[12]CONTROLES!$D$60)</f>
        <v>0</v>
      </c>
      <c r="AR181" s="50"/>
      <c r="AS181" s="50">
        <f>+IF(AR181=[12]CONTROLES!$C$61,[12]CONTROLES!$D$61,[12]CONTROLES!$D$62)</f>
        <v>0</v>
      </c>
      <c r="AT181" s="50"/>
      <c r="AU181" s="50">
        <f>+IF(AT181=[12]CONTROLES!$C$63,[12]CONTROLES!$D$63,IF(AT181=[12]CONTROLES!$C$64,[12]CONTROLES!$D$64,[12]CONTROLES!$D$65))</f>
        <v>0</v>
      </c>
      <c r="AV181" s="50">
        <f t="shared" si="86"/>
        <v>0</v>
      </c>
      <c r="AW181" s="50" t="str">
        <f t="shared" si="87"/>
        <v>Débil</v>
      </c>
      <c r="AX181" s="303"/>
      <c r="AY181" s="303"/>
      <c r="AZ181" s="303"/>
      <c r="BA181" s="303"/>
      <c r="BB181" s="301"/>
      <c r="BC181" s="314"/>
      <c r="BD181" s="307"/>
      <c r="BE181" s="135"/>
      <c r="BF181" s="135"/>
      <c r="BG181" s="217"/>
      <c r="BH181" s="225"/>
      <c r="BI181" s="225"/>
      <c r="BJ181" s="135"/>
      <c r="BK181" s="135"/>
      <c r="BL181" s="135"/>
      <c r="BM181" s="307"/>
      <c r="BN181" s="129"/>
      <c r="BO181" s="133"/>
      <c r="BP181" s="133"/>
      <c r="BQ181" s="133"/>
      <c r="BR181" s="133"/>
      <c r="BS181" s="133"/>
      <c r="BT181" s="133"/>
      <c r="BU181" s="133"/>
      <c r="BV181" s="133"/>
      <c r="BW181" s="129"/>
      <c r="BX181" s="133"/>
      <c r="BY181" s="133"/>
      <c r="BZ181" s="133"/>
      <c r="CA181" s="133"/>
      <c r="CB181" s="133"/>
      <c r="CC181" s="133"/>
      <c r="CD181" s="133"/>
      <c r="CE181" s="133"/>
      <c r="CF181" s="129"/>
      <c r="CG181" s="133"/>
      <c r="CH181" s="133"/>
      <c r="CI181" s="133"/>
      <c r="CJ181" s="133"/>
      <c r="CK181" s="133"/>
      <c r="CL181" s="133"/>
      <c r="CM181" s="133"/>
      <c r="CN181" s="133"/>
      <c r="CO181" s="129"/>
      <c r="CP181" s="133"/>
      <c r="CQ181" s="133"/>
      <c r="CR181" s="133"/>
      <c r="CS181" s="133"/>
      <c r="CT181" s="133"/>
      <c r="CU181" s="133"/>
      <c r="CV181" s="133"/>
      <c r="CW181" s="133"/>
      <c r="CX181" s="129"/>
      <c r="CY181" s="133"/>
      <c r="CZ181" s="133"/>
      <c r="DA181" s="133"/>
      <c r="DB181" s="133"/>
      <c r="DC181" s="133"/>
      <c r="DD181" s="133"/>
      <c r="DE181" s="133"/>
      <c r="DF181" s="133"/>
      <c r="DG181" s="129"/>
      <c r="DH181" s="133"/>
      <c r="DI181" s="133"/>
      <c r="DJ181" s="133"/>
      <c r="DK181" s="133"/>
      <c r="DL181" s="133"/>
      <c r="DM181" s="133"/>
      <c r="DN181" s="133"/>
      <c r="DO181" s="133"/>
      <c r="DP181" s="129"/>
      <c r="DQ181" s="133"/>
      <c r="DR181" s="133"/>
      <c r="DS181" s="133"/>
      <c r="DT181" s="133"/>
      <c r="DU181" s="133"/>
      <c r="DV181" s="133"/>
      <c r="DW181" s="133"/>
      <c r="DX181" s="133"/>
      <c r="DY181" s="129"/>
      <c r="DZ181" s="133"/>
      <c r="EA181" s="133"/>
      <c r="EB181" s="133"/>
      <c r="EC181" s="133"/>
      <c r="ED181" s="133"/>
      <c r="EE181" s="133"/>
      <c r="EF181" s="133"/>
      <c r="EG181" s="133"/>
      <c r="EH181" s="129"/>
      <c r="EI181" s="133"/>
      <c r="EJ181" s="133"/>
      <c r="EK181" s="133"/>
      <c r="EL181" s="133"/>
      <c r="EM181" s="133"/>
      <c r="EN181" s="133"/>
      <c r="EO181" s="133"/>
      <c r="EP181" s="133"/>
      <c r="EQ181" s="129"/>
      <c r="ER181" s="133"/>
      <c r="ES181" s="133"/>
      <c r="ET181" s="133"/>
      <c r="EU181" s="133"/>
      <c r="EV181" s="133"/>
      <c r="EW181" s="133"/>
      <c r="EX181" s="133"/>
      <c r="EY181" s="133"/>
      <c r="EZ181" s="129"/>
      <c r="FA181" s="133"/>
      <c r="FB181" s="133"/>
      <c r="FC181" s="133"/>
      <c r="FD181" s="133"/>
      <c r="FE181" s="133"/>
      <c r="FF181" s="133"/>
      <c r="FG181" s="133"/>
      <c r="FH181" s="133"/>
      <c r="FI181" s="129"/>
      <c r="FJ181" s="133"/>
      <c r="FK181" s="133"/>
      <c r="FL181" s="133"/>
      <c r="FM181" s="133"/>
      <c r="FN181" s="133"/>
      <c r="FO181" s="133"/>
      <c r="FP181" s="133"/>
      <c r="FQ181" s="133"/>
      <c r="FR181" s="133"/>
      <c r="FS181" s="129"/>
      <c r="FT181" s="132"/>
      <c r="FU181" s="132"/>
      <c r="FV181" s="132"/>
      <c r="FW181" s="133"/>
      <c r="FX181" s="132"/>
      <c r="FY181" s="133"/>
      <c r="FZ181" s="133"/>
      <c r="GA181" s="132"/>
      <c r="GB181" s="132"/>
      <c r="GC181" s="132"/>
      <c r="GD181" s="132"/>
      <c r="GE181" s="132"/>
      <c r="GF181" s="129"/>
      <c r="GG181" s="132"/>
      <c r="GH181" s="132"/>
      <c r="GI181" s="132"/>
      <c r="GJ181" s="133"/>
      <c r="GK181" s="132"/>
      <c r="GL181" s="133"/>
      <c r="GM181" s="133"/>
      <c r="GN181" s="132"/>
      <c r="GO181" s="132"/>
      <c r="GP181" s="132"/>
      <c r="GQ181" s="132"/>
      <c r="GR181" s="132"/>
      <c r="GS181" s="129"/>
      <c r="GT181" s="132"/>
      <c r="GU181" s="132"/>
      <c r="GV181" s="132"/>
      <c r="GW181" s="133"/>
      <c r="GX181" s="132"/>
      <c r="GY181" s="133"/>
      <c r="GZ181" s="133"/>
      <c r="HA181" s="132"/>
      <c r="HB181" s="132"/>
      <c r="HC181" s="132"/>
      <c r="HD181" s="132"/>
    </row>
    <row r="182" spans="1:212" ht="17.25" customHeight="1" x14ac:dyDescent="0.2">
      <c r="A182" s="336"/>
      <c r="B182" s="396"/>
      <c r="C182" s="400"/>
      <c r="D182" s="400"/>
      <c r="E182" s="396"/>
      <c r="F182" s="396"/>
      <c r="G182" s="396"/>
      <c r="H182" s="397"/>
      <c r="I182" s="396"/>
      <c r="J182" s="398"/>
      <c r="K182" s="324"/>
      <c r="L182" s="399"/>
      <c r="M182" s="328"/>
      <c r="N182" s="329"/>
      <c r="O182" s="329"/>
      <c r="P182" s="392"/>
      <c r="Q182" s="393"/>
      <c r="R182" s="53"/>
      <c r="S182" s="50"/>
      <c r="T182" s="202" t="str">
        <f t="shared" si="70"/>
        <v>Tipo Control</v>
      </c>
      <c r="U182" s="54" t="s">
        <v>158</v>
      </c>
      <c r="V182" s="55">
        <f>+IF(U182='[12]Tabla Valoración controles'!$D$4,'[12]Tabla Valoración controles'!$F$4,IF('[12]208-PLA-Ft-78 Mapa Gestión'!U182='[12]Tabla Valoración controles'!$D$5,'[12]Tabla Valoración controles'!$F$5,IF(U182=[12]FORMULAS!$A$10,0,'[12]Tabla Valoración controles'!$F$6)))</f>
        <v>0</v>
      </c>
      <c r="W182" s="54"/>
      <c r="X182" s="56">
        <f>+IF(W182='[12]Tabla Valoración controles'!$D$7,'[12]Tabla Valoración controles'!$F$7,IF(U182=[12]FORMULAS!$A$10,0,'[12]Tabla Valoración controles'!$F$8))</f>
        <v>0</v>
      </c>
      <c r="Y182" s="54"/>
      <c r="Z182" s="55">
        <f>+IF(Y182='[12]Tabla Valoración controles'!$D$9,'[12]Tabla Valoración controles'!$F$9,IF(U182=[12]FORMULAS!$A$10,0,'[12]Tabla Valoración controles'!$F$10))</f>
        <v>0</v>
      </c>
      <c r="AA182" s="54"/>
      <c r="AB182" s="55">
        <f>+IF(AA182='[12]Tabla Valoración controles'!$D$9,'[12]Tabla Valoración controles'!$F$9,IF(W182=[12]FORMULAS!$A$10,0,'[12]Tabla Valoración controles'!$F$10))</f>
        <v>0</v>
      </c>
      <c r="AC182" s="54"/>
      <c r="AD182" s="55">
        <f>+IF(AC182='[12]Tabla Valoración controles'!$D$13,'[12]Tabla Valoración controles'!$F$13,'[12]Tabla Valoración controles'!$F$14)</f>
        <v>0</v>
      </c>
      <c r="AE182" s="100">
        <f t="shared" si="78"/>
        <v>0</v>
      </c>
      <c r="AF182" s="100">
        <f t="shared" si="99"/>
        <v>0</v>
      </c>
      <c r="AG182" s="100">
        <f t="shared" si="98"/>
        <v>0</v>
      </c>
      <c r="AH182" s="54"/>
      <c r="AI182" s="50">
        <f>+IF(AH182=[12]CONTROLES!$C$50,[12]CONTROLES!$D$50,[12]CONTROLES!$D$51)</f>
        <v>0</v>
      </c>
      <c r="AJ182" s="50"/>
      <c r="AK182" s="50">
        <f>+IF(AJ182=[12]CONTROLES!$C$52,[12]CONTROLES!$D$52,[12]CONTROLES!$D$53)</f>
        <v>0</v>
      </c>
      <c r="AL182" s="50"/>
      <c r="AM182" s="50">
        <f>+IF(AL182=[12]CONTROLES!$C$54,[12]CONTROLES!$D$54,[12]CONTROLES!$D$55)</f>
        <v>0</v>
      </c>
      <c r="AN182" s="50"/>
      <c r="AO182" s="50">
        <f>+IF(AN182=[12]CONTROLES!$C$56,[12]CONTROLES!$D$56,IF(AN182=[12]CONTROLES!$C$57,[12]CONTROLES!$D$57,[12]CONTROLES!$D$58))</f>
        <v>0</v>
      </c>
      <c r="AP182" s="50"/>
      <c r="AQ182" s="50">
        <f>+IF(AP182=[12]CONTROLES!$C$59,[12]CONTROLES!$D$59,[12]CONTROLES!$D$60)</f>
        <v>0</v>
      </c>
      <c r="AR182" s="50"/>
      <c r="AS182" s="50">
        <f>+IF(AR182=[12]CONTROLES!$C$61,[12]CONTROLES!$D$61,[12]CONTROLES!$D$62)</f>
        <v>0</v>
      </c>
      <c r="AT182" s="50"/>
      <c r="AU182" s="50">
        <f>+IF(AT182=[12]CONTROLES!$C$63,[12]CONTROLES!$D$63,IF(AT182=[12]CONTROLES!$C$64,[12]CONTROLES!$D$64,[12]CONTROLES!$D$65))</f>
        <v>0</v>
      </c>
      <c r="AV182" s="50">
        <f t="shared" si="86"/>
        <v>0</v>
      </c>
      <c r="AW182" s="50" t="str">
        <f t="shared" si="87"/>
        <v>Débil</v>
      </c>
      <c r="AX182" s="303"/>
      <c r="AY182" s="303"/>
      <c r="AZ182" s="303"/>
      <c r="BA182" s="303"/>
      <c r="BB182" s="301"/>
      <c r="BC182" s="314"/>
      <c r="BD182" s="307"/>
      <c r="BE182" s="135"/>
      <c r="BF182" s="135"/>
      <c r="BG182" s="217"/>
      <c r="BH182" s="225"/>
      <c r="BI182" s="225"/>
      <c r="BJ182" s="135"/>
      <c r="BK182" s="135"/>
      <c r="BL182" s="135"/>
      <c r="BM182" s="307"/>
      <c r="BN182" s="129"/>
      <c r="BO182" s="133"/>
      <c r="BP182" s="133"/>
      <c r="BQ182" s="133"/>
      <c r="BR182" s="133"/>
      <c r="BS182" s="133"/>
      <c r="BT182" s="133"/>
      <c r="BU182" s="133"/>
      <c r="BV182" s="133"/>
      <c r="BW182" s="129"/>
      <c r="BX182" s="133"/>
      <c r="BY182" s="133"/>
      <c r="BZ182" s="133"/>
      <c r="CA182" s="133"/>
      <c r="CB182" s="133"/>
      <c r="CC182" s="133"/>
      <c r="CD182" s="133"/>
      <c r="CE182" s="133"/>
      <c r="CF182" s="129"/>
      <c r="CG182" s="133"/>
      <c r="CH182" s="133"/>
      <c r="CI182" s="133"/>
      <c r="CJ182" s="133"/>
      <c r="CK182" s="133"/>
      <c r="CL182" s="133"/>
      <c r="CM182" s="133"/>
      <c r="CN182" s="133"/>
      <c r="CO182" s="129"/>
      <c r="CP182" s="133"/>
      <c r="CQ182" s="133"/>
      <c r="CR182" s="133"/>
      <c r="CS182" s="133"/>
      <c r="CT182" s="133"/>
      <c r="CU182" s="133"/>
      <c r="CV182" s="133"/>
      <c r="CW182" s="133"/>
      <c r="CX182" s="129"/>
      <c r="CY182" s="133"/>
      <c r="CZ182" s="133"/>
      <c r="DA182" s="133"/>
      <c r="DB182" s="133"/>
      <c r="DC182" s="133"/>
      <c r="DD182" s="133"/>
      <c r="DE182" s="133"/>
      <c r="DF182" s="133"/>
      <c r="DG182" s="129"/>
      <c r="DH182" s="133"/>
      <c r="DI182" s="133"/>
      <c r="DJ182" s="133"/>
      <c r="DK182" s="133"/>
      <c r="DL182" s="133"/>
      <c r="DM182" s="133"/>
      <c r="DN182" s="133"/>
      <c r="DO182" s="133"/>
      <c r="DP182" s="129"/>
      <c r="DQ182" s="133"/>
      <c r="DR182" s="133"/>
      <c r="DS182" s="133"/>
      <c r="DT182" s="133"/>
      <c r="DU182" s="133"/>
      <c r="DV182" s="133"/>
      <c r="DW182" s="133"/>
      <c r="DX182" s="133"/>
      <c r="DY182" s="129"/>
      <c r="DZ182" s="133"/>
      <c r="EA182" s="133"/>
      <c r="EB182" s="133"/>
      <c r="EC182" s="133"/>
      <c r="ED182" s="133"/>
      <c r="EE182" s="133"/>
      <c r="EF182" s="133"/>
      <c r="EG182" s="133"/>
      <c r="EH182" s="129"/>
      <c r="EI182" s="133"/>
      <c r="EJ182" s="133"/>
      <c r="EK182" s="133"/>
      <c r="EL182" s="133"/>
      <c r="EM182" s="133"/>
      <c r="EN182" s="133"/>
      <c r="EO182" s="133"/>
      <c r="EP182" s="133"/>
      <c r="EQ182" s="129"/>
      <c r="ER182" s="133"/>
      <c r="ES182" s="133"/>
      <c r="ET182" s="133"/>
      <c r="EU182" s="133"/>
      <c r="EV182" s="133"/>
      <c r="EW182" s="133"/>
      <c r="EX182" s="133"/>
      <c r="EY182" s="133"/>
      <c r="EZ182" s="129"/>
      <c r="FA182" s="133"/>
      <c r="FB182" s="133"/>
      <c r="FC182" s="133"/>
      <c r="FD182" s="133"/>
      <c r="FE182" s="133"/>
      <c r="FF182" s="133"/>
      <c r="FG182" s="133"/>
      <c r="FH182" s="133"/>
      <c r="FI182" s="129"/>
      <c r="FJ182" s="133"/>
      <c r="FK182" s="133"/>
      <c r="FL182" s="133"/>
      <c r="FM182" s="133"/>
      <c r="FN182" s="133"/>
      <c r="FO182" s="133"/>
      <c r="FP182" s="133"/>
      <c r="FQ182" s="133"/>
      <c r="FR182" s="133"/>
      <c r="FS182" s="129"/>
      <c r="FT182" s="132"/>
      <c r="FU182" s="132"/>
      <c r="FV182" s="132"/>
      <c r="FW182" s="133"/>
      <c r="FX182" s="132"/>
      <c r="FY182" s="133"/>
      <c r="FZ182" s="133"/>
      <c r="GA182" s="132"/>
      <c r="GB182" s="132"/>
      <c r="GC182" s="132"/>
      <c r="GD182" s="132"/>
      <c r="GE182" s="132"/>
      <c r="GF182" s="129"/>
      <c r="GG182" s="132"/>
      <c r="GH182" s="132"/>
      <c r="GI182" s="132"/>
      <c r="GJ182" s="133"/>
      <c r="GK182" s="132"/>
      <c r="GL182" s="133"/>
      <c r="GM182" s="133"/>
      <c r="GN182" s="132"/>
      <c r="GO182" s="132"/>
      <c r="GP182" s="132"/>
      <c r="GQ182" s="132"/>
      <c r="GR182" s="132"/>
      <c r="GS182" s="129"/>
      <c r="GT182" s="132"/>
      <c r="GU182" s="132"/>
      <c r="GV182" s="132"/>
      <c r="GW182" s="133"/>
      <c r="GX182" s="132"/>
      <c r="GY182" s="133"/>
      <c r="GZ182" s="133"/>
      <c r="HA182" s="132"/>
      <c r="HB182" s="132"/>
      <c r="HC182" s="132"/>
      <c r="HD182" s="132"/>
    </row>
    <row r="183" spans="1:212" ht="17.25" customHeight="1" x14ac:dyDescent="0.2">
      <c r="A183" s="336"/>
      <c r="B183" s="396"/>
      <c r="C183" s="400"/>
      <c r="D183" s="400"/>
      <c r="E183" s="396"/>
      <c r="F183" s="396"/>
      <c r="G183" s="396"/>
      <c r="H183" s="397"/>
      <c r="I183" s="396"/>
      <c r="J183" s="398"/>
      <c r="K183" s="324"/>
      <c r="L183" s="399"/>
      <c r="M183" s="328"/>
      <c r="N183" s="329"/>
      <c r="O183" s="329"/>
      <c r="P183" s="392"/>
      <c r="Q183" s="393"/>
      <c r="R183" s="53"/>
      <c r="S183" s="50"/>
      <c r="T183" s="202" t="str">
        <f t="shared" si="70"/>
        <v>Tipo Control</v>
      </c>
      <c r="U183" s="54" t="s">
        <v>158</v>
      </c>
      <c r="V183" s="55">
        <f>+IF(U183='[12]Tabla Valoración controles'!$D$4,'[12]Tabla Valoración controles'!$F$4,IF('[12]208-PLA-Ft-78 Mapa Gestión'!U183='[12]Tabla Valoración controles'!$D$5,'[12]Tabla Valoración controles'!$F$5,IF(U183=[12]FORMULAS!$A$10,0,'[12]Tabla Valoración controles'!$F$6)))</f>
        <v>0</v>
      </c>
      <c r="W183" s="54"/>
      <c r="X183" s="56">
        <f>+IF(W183='[12]Tabla Valoración controles'!$D$7,'[12]Tabla Valoración controles'!$F$7,IF(U183=[12]FORMULAS!$A$10,0,'[12]Tabla Valoración controles'!$F$8))</f>
        <v>0</v>
      </c>
      <c r="Y183" s="54"/>
      <c r="Z183" s="55">
        <f>+IF(Y183='[12]Tabla Valoración controles'!$D$9,'[12]Tabla Valoración controles'!$F$9,IF(U183=[12]FORMULAS!$A$10,0,'[12]Tabla Valoración controles'!$F$10))</f>
        <v>0</v>
      </c>
      <c r="AA183" s="54"/>
      <c r="AB183" s="55">
        <f>+IF(AA183='[12]Tabla Valoración controles'!$D$9,'[12]Tabla Valoración controles'!$F$9,IF(W183=[12]FORMULAS!$A$10,0,'[12]Tabla Valoración controles'!$F$10))</f>
        <v>0</v>
      </c>
      <c r="AC183" s="54"/>
      <c r="AD183" s="55">
        <f>+IF(AC183='[12]Tabla Valoración controles'!$D$13,'[12]Tabla Valoración controles'!$F$13,'[12]Tabla Valoración controles'!$F$14)</f>
        <v>0</v>
      </c>
      <c r="AE183" s="100">
        <f t="shared" si="78"/>
        <v>0</v>
      </c>
      <c r="AF183" s="100">
        <f t="shared" si="99"/>
        <v>0</v>
      </c>
      <c r="AG183" s="100">
        <f t="shared" si="98"/>
        <v>0</v>
      </c>
      <c r="AH183" s="54"/>
      <c r="AI183" s="50">
        <f>+IF(AH183=[12]CONTROLES!$C$50,[12]CONTROLES!$D$50,[12]CONTROLES!$D$51)</f>
        <v>0</v>
      </c>
      <c r="AJ183" s="50"/>
      <c r="AK183" s="50">
        <f>+IF(AJ183=[12]CONTROLES!$C$52,[12]CONTROLES!$D$52,[12]CONTROLES!$D$53)</f>
        <v>0</v>
      </c>
      <c r="AL183" s="50"/>
      <c r="AM183" s="50">
        <f>+IF(AL183=[12]CONTROLES!$C$54,[12]CONTROLES!$D$54,[12]CONTROLES!$D$55)</f>
        <v>0</v>
      </c>
      <c r="AN183" s="50"/>
      <c r="AO183" s="50">
        <f>+IF(AN183=[12]CONTROLES!$C$56,[12]CONTROLES!$D$56,IF(AN183=[12]CONTROLES!$C$57,[12]CONTROLES!$D$57,[12]CONTROLES!$D$58))</f>
        <v>0</v>
      </c>
      <c r="AP183" s="50"/>
      <c r="AQ183" s="50">
        <f>+IF(AP183=[12]CONTROLES!$C$59,[12]CONTROLES!$D$59,[12]CONTROLES!$D$60)</f>
        <v>0</v>
      </c>
      <c r="AR183" s="50"/>
      <c r="AS183" s="50">
        <f>+IF(AR183=[12]CONTROLES!$C$61,[12]CONTROLES!$D$61,[12]CONTROLES!$D$62)</f>
        <v>0</v>
      </c>
      <c r="AT183" s="50"/>
      <c r="AU183" s="50">
        <f>+IF(AT183=[12]CONTROLES!$C$63,[12]CONTROLES!$D$63,IF(AT183=[12]CONTROLES!$C$64,[12]CONTROLES!$D$64,[12]CONTROLES!$D$65))</f>
        <v>0</v>
      </c>
      <c r="AV183" s="50">
        <f t="shared" si="86"/>
        <v>0</v>
      </c>
      <c r="AW183" s="50" t="str">
        <f t="shared" si="87"/>
        <v>Débil</v>
      </c>
      <c r="AX183" s="303"/>
      <c r="AY183" s="303"/>
      <c r="AZ183" s="303"/>
      <c r="BA183" s="303"/>
      <c r="BB183" s="301"/>
      <c r="BC183" s="314"/>
      <c r="BD183" s="307"/>
      <c r="BE183" s="135"/>
      <c r="BF183" s="135"/>
      <c r="BG183" s="217"/>
      <c r="BH183" s="225"/>
      <c r="BI183" s="225"/>
      <c r="BJ183" s="135"/>
      <c r="BK183" s="135"/>
      <c r="BL183" s="135"/>
      <c r="BM183" s="307"/>
      <c r="BN183" s="129"/>
      <c r="BO183" s="133"/>
      <c r="BP183" s="133"/>
      <c r="BQ183" s="133"/>
      <c r="BR183" s="133"/>
      <c r="BS183" s="133"/>
      <c r="BT183" s="133"/>
      <c r="BU183" s="133"/>
      <c r="BV183" s="133"/>
      <c r="BW183" s="129"/>
      <c r="BX183" s="133"/>
      <c r="BY183" s="133"/>
      <c r="BZ183" s="133"/>
      <c r="CA183" s="133"/>
      <c r="CB183" s="133"/>
      <c r="CC183" s="133"/>
      <c r="CD183" s="133"/>
      <c r="CE183" s="133"/>
      <c r="CF183" s="129"/>
      <c r="CG183" s="133"/>
      <c r="CH183" s="133"/>
      <c r="CI183" s="133"/>
      <c r="CJ183" s="133"/>
      <c r="CK183" s="133"/>
      <c r="CL183" s="133"/>
      <c r="CM183" s="133"/>
      <c r="CN183" s="133"/>
      <c r="CO183" s="129"/>
      <c r="CP183" s="133"/>
      <c r="CQ183" s="133"/>
      <c r="CR183" s="133"/>
      <c r="CS183" s="133"/>
      <c r="CT183" s="133"/>
      <c r="CU183" s="133"/>
      <c r="CV183" s="133"/>
      <c r="CW183" s="133"/>
      <c r="CX183" s="129"/>
      <c r="CY183" s="133"/>
      <c r="CZ183" s="133"/>
      <c r="DA183" s="133"/>
      <c r="DB183" s="133"/>
      <c r="DC183" s="133"/>
      <c r="DD183" s="133"/>
      <c r="DE183" s="133"/>
      <c r="DF183" s="133"/>
      <c r="DG183" s="129"/>
      <c r="DH183" s="133"/>
      <c r="DI183" s="133"/>
      <c r="DJ183" s="133"/>
      <c r="DK183" s="133"/>
      <c r="DL183" s="133"/>
      <c r="DM183" s="133"/>
      <c r="DN183" s="133"/>
      <c r="DO183" s="133"/>
      <c r="DP183" s="129"/>
      <c r="DQ183" s="133"/>
      <c r="DR183" s="133"/>
      <c r="DS183" s="133"/>
      <c r="DT183" s="133"/>
      <c r="DU183" s="133"/>
      <c r="DV183" s="133"/>
      <c r="DW183" s="133"/>
      <c r="DX183" s="133"/>
      <c r="DY183" s="129"/>
      <c r="DZ183" s="133"/>
      <c r="EA183" s="133"/>
      <c r="EB183" s="133"/>
      <c r="EC183" s="133"/>
      <c r="ED183" s="133"/>
      <c r="EE183" s="133"/>
      <c r="EF183" s="133"/>
      <c r="EG183" s="133"/>
      <c r="EH183" s="129"/>
      <c r="EI183" s="133"/>
      <c r="EJ183" s="133"/>
      <c r="EK183" s="133"/>
      <c r="EL183" s="133"/>
      <c r="EM183" s="133"/>
      <c r="EN183" s="133"/>
      <c r="EO183" s="133"/>
      <c r="EP183" s="133"/>
      <c r="EQ183" s="129"/>
      <c r="ER183" s="133"/>
      <c r="ES183" s="133"/>
      <c r="ET183" s="133"/>
      <c r="EU183" s="133"/>
      <c r="EV183" s="133"/>
      <c r="EW183" s="133"/>
      <c r="EX183" s="133"/>
      <c r="EY183" s="133"/>
      <c r="EZ183" s="129"/>
      <c r="FA183" s="133"/>
      <c r="FB183" s="133"/>
      <c r="FC183" s="133"/>
      <c r="FD183" s="133"/>
      <c r="FE183" s="133"/>
      <c r="FF183" s="133"/>
      <c r="FG183" s="133"/>
      <c r="FH183" s="133"/>
      <c r="FI183" s="129"/>
      <c r="FJ183" s="133"/>
      <c r="FK183" s="133"/>
      <c r="FL183" s="133"/>
      <c r="FM183" s="133"/>
      <c r="FN183" s="133"/>
      <c r="FO183" s="133"/>
      <c r="FP183" s="133"/>
      <c r="FQ183" s="133"/>
      <c r="FR183" s="133"/>
      <c r="FS183" s="129"/>
      <c r="FT183" s="132"/>
      <c r="FU183" s="132"/>
      <c r="FV183" s="132"/>
      <c r="FW183" s="133"/>
      <c r="FX183" s="132"/>
      <c r="FY183" s="133"/>
      <c r="FZ183" s="133"/>
      <c r="GA183" s="132"/>
      <c r="GB183" s="132"/>
      <c r="GC183" s="132"/>
      <c r="GD183" s="132"/>
      <c r="GE183" s="132"/>
      <c r="GF183" s="129"/>
      <c r="GG183" s="132"/>
      <c r="GH183" s="132"/>
      <c r="GI183" s="132"/>
      <c r="GJ183" s="133"/>
      <c r="GK183" s="132"/>
      <c r="GL183" s="133"/>
      <c r="GM183" s="133"/>
      <c r="GN183" s="132"/>
      <c r="GO183" s="132"/>
      <c r="GP183" s="132"/>
      <c r="GQ183" s="132"/>
      <c r="GR183" s="132"/>
      <c r="GS183" s="129"/>
      <c r="GT183" s="132"/>
      <c r="GU183" s="132"/>
      <c r="GV183" s="132"/>
      <c r="GW183" s="133"/>
      <c r="GX183" s="132"/>
      <c r="GY183" s="133"/>
      <c r="GZ183" s="133"/>
      <c r="HA183" s="132"/>
      <c r="HB183" s="132"/>
      <c r="HC183" s="132"/>
      <c r="HD183" s="132"/>
    </row>
    <row r="184" spans="1:212" ht="66" customHeight="1" x14ac:dyDescent="0.2">
      <c r="A184" s="336">
        <v>30</v>
      </c>
      <c r="B184" s="396" t="s">
        <v>179</v>
      </c>
      <c r="C184" s="400" t="str">
        <f>VLOOKUP(B184,[12]FORMULAS!$A$30:$B$46,2,0)</f>
        <v>Garantizar la disponibilidad de la información contenida en los documentos de archivo de las dependencias de la Caja de la Vivienda Popular.</v>
      </c>
      <c r="D184" s="400" t="str">
        <f>VLOOKUP(B184,[12]FORMULAS!$A$30:$C$46,3,0)</f>
        <v xml:space="preserve">Subdirector Administrativo </v>
      </c>
      <c r="E184" s="396" t="s">
        <v>113</v>
      </c>
      <c r="F184" s="396" t="s">
        <v>661</v>
      </c>
      <c r="G184" s="396" t="s">
        <v>654</v>
      </c>
      <c r="H184" s="397" t="s">
        <v>662</v>
      </c>
      <c r="I184" s="396" t="s">
        <v>261</v>
      </c>
      <c r="J184" s="398">
        <v>5000</v>
      </c>
      <c r="K184" s="324" t="str">
        <f>VLOOKUP(L184,'Tabla probabilidad'!$D$3:$E$8,2,0)</f>
        <v>Alta</v>
      </c>
      <c r="L184" s="399">
        <v>0.8</v>
      </c>
      <c r="M184" s="328" t="s">
        <v>91</v>
      </c>
      <c r="N184" s="329" t="str">
        <f>VLOOKUP(M184,'Tabla Impacto'!$D$3:$F$8,3,0)</f>
        <v>Moderado</v>
      </c>
      <c r="O184" s="329">
        <f>VLOOKUP(M184,'Tabla Impacto'!$D$3:$F$8,2,0)</f>
        <v>0.6</v>
      </c>
      <c r="P184" s="392" t="str">
        <f t="shared" ref="P184" si="100">CONCATENATE(N184,K184)</f>
        <v>ModeradoAlta</v>
      </c>
      <c r="Q184" s="393" t="str">
        <f>VLOOKUP(P184,[12]FORMULAS!$K$17:$L$42,2,0)</f>
        <v>Alto</v>
      </c>
      <c r="R184" s="53">
        <v>1</v>
      </c>
      <c r="S184" s="50" t="s">
        <v>663</v>
      </c>
      <c r="T184" s="202" t="str">
        <f t="shared" si="70"/>
        <v>Detectivo</v>
      </c>
      <c r="U184" s="54" t="s">
        <v>14</v>
      </c>
      <c r="V184" s="55">
        <f>+IF(U184='[12]Tabla Valoración controles'!$D$4,'[12]Tabla Valoración controles'!$F$4,IF('[12]208-PLA-Ft-78 Mapa Gestión'!U184='[12]Tabla Valoración controles'!$D$5,'[12]Tabla Valoración controles'!$F$5,IF(U184=[12]FORMULAS!$A$10,0,'[12]Tabla Valoración controles'!$F$6)))</f>
        <v>0.1</v>
      </c>
      <c r="W184" s="54" t="s">
        <v>8</v>
      </c>
      <c r="X184" s="56">
        <f>+IF(W184='[12]Tabla Valoración controles'!$D$7,'[12]Tabla Valoración controles'!$F$7,IF(U184=[12]FORMULAS!$A$10,0,'[12]Tabla Valoración controles'!$F$8))</f>
        <v>0.15</v>
      </c>
      <c r="Y184" s="54" t="s">
        <v>18</v>
      </c>
      <c r="Z184" s="55">
        <f>+IF(Y184='[12]Tabla Valoración controles'!$D$9,'[12]Tabla Valoración controles'!$F$9,IF(U184=[12]FORMULAS!$A$10,0,'[12]Tabla Valoración controles'!$F$10))</f>
        <v>0</v>
      </c>
      <c r="AA184" s="54" t="s">
        <v>21</v>
      </c>
      <c r="AB184" s="55">
        <f>+IF(AA184='[12]Tabla Valoración controles'!$D$9,'[12]Tabla Valoración controles'!$F$9,IF(W184=[12]FORMULAS!$A$10,0,'[12]Tabla Valoración controles'!$F$10))</f>
        <v>0</v>
      </c>
      <c r="AC184" s="54" t="s">
        <v>100</v>
      </c>
      <c r="AD184" s="55">
        <f>+IF(AC184='[12]Tabla Valoración controles'!$D$13,'[12]Tabla Valoración controles'!$F$13,'[12]Tabla Valoración controles'!$F$14)</f>
        <v>0</v>
      </c>
      <c r="AE184" s="100">
        <f t="shared" si="78"/>
        <v>0.25</v>
      </c>
      <c r="AF184" s="100" t="e">
        <f>+IF(T184=[12]FORMULAS!$A$8,'[12]208-PLA-Ft-78 Mapa Gestión'!AE184*'[12]208-PLA-Ft-78 Mapa Gestión'!L184:L189,'[12]208-PLA-Ft-78 Mapa Gestión'!AE184*'[12]208-PLA-Ft-78 Mapa Gestión'!O184:O189)</f>
        <v>#N/A</v>
      </c>
      <c r="AG184" s="100">
        <f>+IF(T184=[12]FORMULAS!$A$8,'[12]208-PLA-Ft-78 Mapa Gestión'!L184:L189-'[12]208-PLA-Ft-78 Mapa Gestión'!AF184,0)</f>
        <v>0</v>
      </c>
      <c r="AH184" s="54" t="s">
        <v>351</v>
      </c>
      <c r="AI184" s="50">
        <f>+IF(AH184=[12]CONTROLES!$C$50,[12]CONTROLES!$D$50,[12]CONTROLES!$D$51)</f>
        <v>15</v>
      </c>
      <c r="AJ184" s="50" t="s">
        <v>357</v>
      </c>
      <c r="AK184" s="50">
        <f>+IF(AJ184=[12]CONTROLES!$C$52,[12]CONTROLES!$D$52,[12]CONTROLES!$D$53)</f>
        <v>15</v>
      </c>
      <c r="AL184" s="50" t="s">
        <v>360</v>
      </c>
      <c r="AM184" s="50">
        <f>+IF(AL184=[12]CONTROLES!$C$54,[12]CONTROLES!$D$54,[12]CONTROLES!$D$55)</f>
        <v>15</v>
      </c>
      <c r="AN184" s="50" t="s">
        <v>363</v>
      </c>
      <c r="AO184" s="50">
        <f>+IF(AN184=[12]CONTROLES!$C$56,[12]CONTROLES!$D$56,IF(AN184=[12]CONTROLES!$C$57,[12]CONTROLES!$D$57,[12]CONTROLES!$D$58))</f>
        <v>15</v>
      </c>
      <c r="AP184" s="50" t="s">
        <v>367</v>
      </c>
      <c r="AQ184" s="50">
        <f>+IF(AP184=[12]CONTROLES!$C$59,[12]CONTROLES!$D$59,[12]CONTROLES!$D$60)</f>
        <v>15</v>
      </c>
      <c r="AR184" s="50" t="s">
        <v>370</v>
      </c>
      <c r="AS184" s="50">
        <f>+IF(AR184=[12]CONTROLES!$C$61,[12]CONTROLES!$D$61,[12]CONTROLES!$D$62)</f>
        <v>15</v>
      </c>
      <c r="AT184" s="50" t="s">
        <v>373</v>
      </c>
      <c r="AU184" s="50">
        <f>+IF(AT184=[12]CONTROLES!$C$63,[12]CONTROLES!$D$63,IF(AT184=[12]CONTROLES!$C$64,[12]CONTROLES!$D$64,[12]CONTROLES!$D$65))</f>
        <v>10</v>
      </c>
      <c r="AV184" s="50">
        <f t="shared" si="86"/>
        <v>100</v>
      </c>
      <c r="AW184" s="180" t="str">
        <f t="shared" si="87"/>
        <v>Fuerte</v>
      </c>
      <c r="AX184" s="302">
        <f>+AG189</f>
        <v>0</v>
      </c>
      <c r="AY184" s="302" t="s">
        <v>98</v>
      </c>
      <c r="AZ184" s="302" t="s">
        <v>74</v>
      </c>
      <c r="BA184" s="302" t="e">
        <f>+IF(T184=[8]FORMULAS!B183,'[8]208-PLA-Ft-78 Mapa Gestión'!AG189,'[8]208-PLA-Ft-78 Mapa Gestión'!O184:O189)</f>
        <v>#N/A</v>
      </c>
      <c r="BB184" s="301" t="str">
        <f>CONCATENATE(AZ184,AY184)</f>
        <v>ModeradoMedia</v>
      </c>
      <c r="BC184" s="314" t="str">
        <f>VLOOKUP(BB184,[8]FORMULAS!$K$17:$L$42,2,0)</f>
        <v>Moderado</v>
      </c>
      <c r="BD184" s="307" t="s">
        <v>164</v>
      </c>
      <c r="BE184" s="135" t="s">
        <v>664</v>
      </c>
      <c r="BF184" s="135" t="s">
        <v>643</v>
      </c>
      <c r="BG184" s="217" t="s">
        <v>326</v>
      </c>
      <c r="BH184" s="225">
        <v>45292</v>
      </c>
      <c r="BI184" s="225">
        <v>45657</v>
      </c>
      <c r="BJ184" s="135" t="s">
        <v>665</v>
      </c>
      <c r="BK184" s="135" t="s">
        <v>666</v>
      </c>
      <c r="BL184" s="135" t="s">
        <v>236</v>
      </c>
      <c r="BM184" s="307"/>
      <c r="BN184" s="129"/>
      <c r="BO184" s="135"/>
      <c r="BP184" s="135"/>
      <c r="BQ184" s="130"/>
      <c r="BR184" s="146"/>
      <c r="BS184" s="146"/>
      <c r="BT184" s="146"/>
      <c r="BU184" s="146"/>
      <c r="BV184" s="146"/>
      <c r="BW184" s="129"/>
      <c r="BX184" s="135"/>
      <c r="BY184" s="135"/>
      <c r="BZ184" s="130"/>
      <c r="CA184" s="146"/>
      <c r="CB184" s="146"/>
      <c r="CC184" s="146"/>
      <c r="CD184" s="146"/>
      <c r="CE184" s="146"/>
      <c r="CF184" s="129"/>
      <c r="CG184" s="135"/>
      <c r="CH184" s="135"/>
      <c r="CI184" s="130"/>
      <c r="CJ184" s="146"/>
      <c r="CK184" s="146"/>
      <c r="CL184" s="146"/>
      <c r="CM184" s="146"/>
      <c r="CN184" s="146"/>
      <c r="CO184" s="129"/>
      <c r="CP184" s="135"/>
      <c r="CQ184" s="135"/>
      <c r="CR184" s="130"/>
      <c r="CS184" s="146"/>
      <c r="CT184" s="146"/>
      <c r="CU184" s="146"/>
      <c r="CV184" s="146"/>
      <c r="CW184" s="146"/>
      <c r="CX184" s="129"/>
      <c r="CY184" s="135"/>
      <c r="CZ184" s="135"/>
      <c r="DA184" s="130"/>
      <c r="DB184" s="146"/>
      <c r="DC184" s="146"/>
      <c r="DD184" s="146"/>
      <c r="DE184" s="146"/>
      <c r="DF184" s="146"/>
      <c r="DG184" s="129"/>
      <c r="DH184" s="135"/>
      <c r="DI184" s="135"/>
      <c r="DJ184" s="130"/>
      <c r="DK184" s="146"/>
      <c r="DL184" s="146"/>
      <c r="DM184" s="146"/>
      <c r="DN184" s="146"/>
      <c r="DO184" s="146"/>
      <c r="DP184" s="129"/>
      <c r="DQ184" s="135"/>
      <c r="DR184" s="135"/>
      <c r="DS184" s="130"/>
      <c r="DT184" s="146"/>
      <c r="DU184" s="146"/>
      <c r="DV184" s="146"/>
      <c r="DW184" s="146"/>
      <c r="DX184" s="146"/>
      <c r="DY184" s="129"/>
      <c r="DZ184" s="135"/>
      <c r="EA184" s="135"/>
      <c r="EB184" s="130"/>
      <c r="EC184" s="146"/>
      <c r="ED184" s="146"/>
      <c r="EE184" s="146"/>
      <c r="EF184" s="146"/>
      <c r="EG184" s="146"/>
      <c r="EH184" s="129"/>
      <c r="EI184" s="135"/>
      <c r="EJ184" s="135"/>
      <c r="EK184" s="130"/>
      <c r="EL184" s="146"/>
      <c r="EM184" s="146"/>
      <c r="EN184" s="146"/>
      <c r="EO184" s="146"/>
      <c r="EP184" s="146"/>
      <c r="EQ184" s="129"/>
      <c r="ER184" s="135"/>
      <c r="ES184" s="135"/>
      <c r="ET184" s="130"/>
      <c r="EU184" s="146"/>
      <c r="EV184" s="146"/>
      <c r="EW184" s="146"/>
      <c r="EX184" s="146"/>
      <c r="EY184" s="146"/>
      <c r="EZ184" s="129"/>
      <c r="FA184" s="135"/>
      <c r="FB184" s="135"/>
      <c r="FC184" s="130"/>
      <c r="FD184" s="146"/>
      <c r="FE184" s="146"/>
      <c r="FF184" s="146"/>
      <c r="FG184" s="146"/>
      <c r="FH184" s="146"/>
      <c r="FI184" s="129"/>
      <c r="FJ184" s="135"/>
      <c r="FK184" s="135"/>
      <c r="FL184" s="130"/>
      <c r="FM184" s="146"/>
      <c r="FN184" s="146"/>
      <c r="FO184" s="146"/>
      <c r="FP184" s="146"/>
      <c r="FQ184" s="146"/>
      <c r="FR184" s="146"/>
      <c r="FS184" s="129"/>
      <c r="FT184" s="132"/>
      <c r="FU184" s="132"/>
      <c r="FV184" s="132"/>
      <c r="FW184" s="133"/>
      <c r="FX184" s="132"/>
      <c r="FY184" s="146"/>
      <c r="FZ184" s="146"/>
      <c r="GA184" s="132"/>
      <c r="GB184" s="132"/>
      <c r="GC184" s="132"/>
      <c r="GD184" s="132"/>
      <c r="GE184" s="132"/>
      <c r="GF184" s="129"/>
      <c r="GG184" s="132"/>
      <c r="GH184" s="132"/>
      <c r="GI184" s="132"/>
      <c r="GJ184" s="133"/>
      <c r="GK184" s="132"/>
      <c r="GL184" s="146"/>
      <c r="GM184" s="146"/>
      <c r="GN184" s="132"/>
      <c r="GO184" s="132"/>
      <c r="GP184" s="132"/>
      <c r="GQ184" s="132"/>
      <c r="GR184" s="132"/>
      <c r="GS184" s="129"/>
      <c r="GT184" s="132"/>
      <c r="GU184" s="132"/>
      <c r="GV184" s="132"/>
      <c r="GW184" s="133"/>
      <c r="GX184" s="132"/>
      <c r="GY184" s="146"/>
      <c r="GZ184" s="146"/>
      <c r="HA184" s="132"/>
      <c r="HB184" s="132"/>
      <c r="HC184" s="132"/>
      <c r="HD184" s="132"/>
    </row>
    <row r="185" spans="1:212" ht="17.25" customHeight="1" x14ac:dyDescent="0.2">
      <c r="A185" s="336"/>
      <c r="B185" s="396"/>
      <c r="C185" s="400"/>
      <c r="D185" s="400"/>
      <c r="E185" s="396"/>
      <c r="F185" s="396"/>
      <c r="G185" s="396"/>
      <c r="H185" s="397"/>
      <c r="I185" s="396"/>
      <c r="J185" s="398"/>
      <c r="K185" s="324"/>
      <c r="L185" s="399"/>
      <c r="M185" s="328"/>
      <c r="N185" s="329"/>
      <c r="O185" s="329"/>
      <c r="P185" s="392"/>
      <c r="Q185" s="393"/>
      <c r="R185" s="53"/>
      <c r="S185" s="50"/>
      <c r="T185" s="202" t="str">
        <f t="shared" si="70"/>
        <v>Tipo Control</v>
      </c>
      <c r="U185" s="54" t="s">
        <v>158</v>
      </c>
      <c r="V185" s="55">
        <f>+IF(U185='[12]Tabla Valoración controles'!$D$4,'[12]Tabla Valoración controles'!$F$4,IF('[12]208-PLA-Ft-78 Mapa Gestión'!U185='[12]Tabla Valoración controles'!$D$5,'[12]Tabla Valoración controles'!$F$5,IF(U185=[12]FORMULAS!$A$10,0,'[12]Tabla Valoración controles'!$F$6)))</f>
        <v>0</v>
      </c>
      <c r="W185" s="54"/>
      <c r="X185" s="56">
        <f>+IF(W185='[12]Tabla Valoración controles'!$D$7,'[12]Tabla Valoración controles'!$F$7,IF(U185=[12]FORMULAS!$A$10,0,'[12]Tabla Valoración controles'!$F$8))</f>
        <v>0</v>
      </c>
      <c r="Y185" s="54"/>
      <c r="Z185" s="55">
        <f>+IF(Y185='[12]Tabla Valoración controles'!$D$9,'[12]Tabla Valoración controles'!$F$9,IF(U185=[12]FORMULAS!$A$10,0,'[12]Tabla Valoración controles'!$F$10))</f>
        <v>0</v>
      </c>
      <c r="AA185" s="54"/>
      <c r="AB185" s="55">
        <f>+IF(AA185='[12]Tabla Valoración controles'!$D$9,'[12]Tabla Valoración controles'!$F$9,IF(W185=[12]FORMULAS!$A$10,0,'[12]Tabla Valoración controles'!$F$10))</f>
        <v>0</v>
      </c>
      <c r="AC185" s="54"/>
      <c r="AD185" s="55">
        <f>+IF(AC185='[12]Tabla Valoración controles'!$D$13,'[12]Tabla Valoración controles'!$F$13,'[12]Tabla Valoración controles'!$F$14)</f>
        <v>0</v>
      </c>
      <c r="AE185" s="100">
        <f t="shared" si="78"/>
        <v>0</v>
      </c>
      <c r="AF185" s="100">
        <f t="shared" ref="AF185" si="101">+AE185*AG184</f>
        <v>0</v>
      </c>
      <c r="AG185" s="100">
        <f t="shared" ref="AG185" si="102">+AG184-AF185</f>
        <v>0</v>
      </c>
      <c r="AH185" s="54"/>
      <c r="AI185" s="50">
        <f>+IF(AH185=[12]CONTROLES!$C$50,[12]CONTROLES!$D$50,[12]CONTROLES!$D$51)</f>
        <v>0</v>
      </c>
      <c r="AJ185" s="50"/>
      <c r="AK185" s="50">
        <f>+IF(AJ185=[12]CONTROLES!$C$52,[12]CONTROLES!$D$52,[12]CONTROLES!$D$53)</f>
        <v>0</v>
      </c>
      <c r="AL185" s="50"/>
      <c r="AM185" s="50">
        <f>+IF(AL185=[12]CONTROLES!$C$54,[12]CONTROLES!$D$54,[12]CONTROLES!$D$55)</f>
        <v>0</v>
      </c>
      <c r="AN185" s="50"/>
      <c r="AO185" s="50">
        <f>+IF(AN185=[12]CONTROLES!$C$56,[12]CONTROLES!$D$56,IF(AN185=[12]CONTROLES!$C$57,[12]CONTROLES!$D$57,[12]CONTROLES!$D$58))</f>
        <v>0</v>
      </c>
      <c r="AP185" s="50"/>
      <c r="AQ185" s="50">
        <f>+IF(AP185=[12]CONTROLES!$C$59,[12]CONTROLES!$D$59,[12]CONTROLES!$D$60)</f>
        <v>0</v>
      </c>
      <c r="AR185" s="50"/>
      <c r="AS185" s="50">
        <f>+IF(AR185=[12]CONTROLES!$C$61,[12]CONTROLES!$D$61,[12]CONTROLES!$D$62)</f>
        <v>0</v>
      </c>
      <c r="AT185" s="50"/>
      <c r="AU185" s="50">
        <f>+IF(AT185=[12]CONTROLES!$C$63,[12]CONTROLES!$D$63,IF(AT185=[12]CONTROLES!$C$64,[12]CONTROLES!$D$64,[12]CONTROLES!$D$65))</f>
        <v>0</v>
      </c>
      <c r="AV185" s="50">
        <f t="shared" si="86"/>
        <v>0</v>
      </c>
      <c r="AW185" s="50" t="str">
        <f t="shared" si="87"/>
        <v>Débil</v>
      </c>
      <c r="AX185" s="303"/>
      <c r="AY185" s="303"/>
      <c r="AZ185" s="303"/>
      <c r="BA185" s="303"/>
      <c r="BB185" s="301"/>
      <c r="BC185" s="314"/>
      <c r="BD185" s="307"/>
      <c r="BE185" s="135"/>
      <c r="BF185" s="135"/>
      <c r="BG185" s="217"/>
      <c r="BH185" s="225"/>
      <c r="BI185" s="225"/>
      <c r="BJ185" s="135"/>
      <c r="BK185" s="135"/>
      <c r="BL185" s="135"/>
      <c r="BM185" s="307"/>
      <c r="BN185" s="129"/>
      <c r="BO185" s="129"/>
      <c r="BP185" s="129"/>
      <c r="BQ185" s="129"/>
      <c r="BR185" s="147"/>
      <c r="BS185" s="147"/>
      <c r="BT185" s="147"/>
      <c r="BU185" s="147"/>
      <c r="BV185" s="147"/>
      <c r="BW185" s="129"/>
      <c r="BX185" s="129"/>
      <c r="BY185" s="129"/>
      <c r="BZ185" s="129"/>
      <c r="CA185" s="147"/>
      <c r="CB185" s="147"/>
      <c r="CC185" s="147"/>
      <c r="CD185" s="147"/>
      <c r="CE185" s="147"/>
      <c r="CF185" s="129"/>
      <c r="CG185" s="129"/>
      <c r="CH185" s="129"/>
      <c r="CI185" s="129"/>
      <c r="CJ185" s="147"/>
      <c r="CK185" s="147"/>
      <c r="CL185" s="147"/>
      <c r="CM185" s="147"/>
      <c r="CN185" s="147"/>
      <c r="CO185" s="129"/>
      <c r="CP185" s="129"/>
      <c r="CQ185" s="129"/>
      <c r="CR185" s="129"/>
      <c r="CS185" s="147"/>
      <c r="CT185" s="147"/>
      <c r="CU185" s="147"/>
      <c r="CV185" s="147"/>
      <c r="CW185" s="147"/>
      <c r="CX185" s="129"/>
      <c r="CY185" s="129"/>
      <c r="CZ185" s="129"/>
      <c r="DA185" s="129"/>
      <c r="DB185" s="147"/>
      <c r="DC185" s="147"/>
      <c r="DD185" s="147"/>
      <c r="DE185" s="147"/>
      <c r="DF185" s="147"/>
      <c r="DG185" s="129"/>
      <c r="DH185" s="129"/>
      <c r="DI185" s="129"/>
      <c r="DJ185" s="129"/>
      <c r="DK185" s="147"/>
      <c r="DL185" s="147"/>
      <c r="DM185" s="147"/>
      <c r="DN185" s="147"/>
      <c r="DO185" s="147"/>
      <c r="DP185" s="129"/>
      <c r="DQ185" s="129"/>
      <c r="DR185" s="129"/>
      <c r="DS185" s="129"/>
      <c r="DT185" s="147"/>
      <c r="DU185" s="147"/>
      <c r="DV185" s="147"/>
      <c r="DW185" s="147"/>
      <c r="DX185" s="147"/>
      <c r="DY185" s="129"/>
      <c r="DZ185" s="129"/>
      <c r="EA185" s="129"/>
      <c r="EB185" s="129"/>
      <c r="EC185" s="147"/>
      <c r="ED185" s="147"/>
      <c r="EE185" s="147"/>
      <c r="EF185" s="147"/>
      <c r="EG185" s="147"/>
      <c r="EH185" s="129"/>
      <c r="EI185" s="129"/>
      <c r="EJ185" s="129"/>
      <c r="EK185" s="129"/>
      <c r="EL185" s="147"/>
      <c r="EM185" s="147"/>
      <c r="EN185" s="147"/>
      <c r="EO185" s="147"/>
      <c r="EP185" s="147"/>
      <c r="EQ185" s="129"/>
      <c r="ER185" s="129"/>
      <c r="ES185" s="129"/>
      <c r="ET185" s="129"/>
      <c r="EU185" s="147"/>
      <c r="EV185" s="147"/>
      <c r="EW185" s="147"/>
      <c r="EX185" s="147"/>
      <c r="EY185" s="147"/>
      <c r="EZ185" s="129"/>
      <c r="FA185" s="129"/>
      <c r="FB185" s="129"/>
      <c r="FC185" s="129"/>
      <c r="FD185" s="147"/>
      <c r="FE185" s="147"/>
      <c r="FF185" s="147"/>
      <c r="FG185" s="147"/>
      <c r="FH185" s="147"/>
      <c r="FI185" s="129"/>
      <c r="FJ185" s="129"/>
      <c r="FK185" s="129"/>
      <c r="FL185" s="129"/>
      <c r="FM185" s="147"/>
      <c r="FN185" s="147"/>
      <c r="FO185" s="147"/>
      <c r="FP185" s="147"/>
      <c r="FQ185" s="147"/>
      <c r="FR185" s="147"/>
      <c r="FS185" s="129"/>
      <c r="FT185" s="132"/>
      <c r="FU185" s="132"/>
      <c r="FV185" s="132"/>
      <c r="FW185" s="133"/>
      <c r="FX185" s="132"/>
      <c r="FY185" s="147"/>
      <c r="FZ185" s="147"/>
      <c r="GA185" s="132"/>
      <c r="GB185" s="132"/>
      <c r="GC185" s="132"/>
      <c r="GD185" s="132"/>
      <c r="GE185" s="132"/>
      <c r="GF185" s="129"/>
      <c r="GG185" s="132"/>
      <c r="GH185" s="132"/>
      <c r="GI185" s="132"/>
      <c r="GJ185" s="133"/>
      <c r="GK185" s="132"/>
      <c r="GL185" s="147"/>
      <c r="GM185" s="147"/>
      <c r="GN185" s="132"/>
      <c r="GO185" s="132"/>
      <c r="GP185" s="132"/>
      <c r="GQ185" s="132"/>
      <c r="GR185" s="132"/>
      <c r="GS185" s="129"/>
      <c r="GT185" s="132"/>
      <c r="GU185" s="132"/>
      <c r="GV185" s="132"/>
      <c r="GW185" s="133"/>
      <c r="GX185" s="132"/>
      <c r="GY185" s="147"/>
      <c r="GZ185" s="147"/>
      <c r="HA185" s="132"/>
      <c r="HB185" s="132"/>
      <c r="HC185" s="132"/>
      <c r="HD185" s="132"/>
    </row>
    <row r="186" spans="1:212" ht="17.25" customHeight="1" x14ac:dyDescent="0.2">
      <c r="A186" s="336"/>
      <c r="B186" s="396"/>
      <c r="C186" s="400"/>
      <c r="D186" s="400"/>
      <c r="E186" s="396"/>
      <c r="F186" s="396"/>
      <c r="G186" s="396"/>
      <c r="H186" s="397"/>
      <c r="I186" s="396"/>
      <c r="J186" s="398"/>
      <c r="K186" s="324"/>
      <c r="L186" s="399"/>
      <c r="M186" s="328"/>
      <c r="N186" s="329"/>
      <c r="O186" s="329"/>
      <c r="P186" s="392"/>
      <c r="Q186" s="393"/>
      <c r="R186" s="53"/>
      <c r="S186" s="57"/>
      <c r="T186" s="202" t="str">
        <f t="shared" si="70"/>
        <v>Tipo Control</v>
      </c>
      <c r="U186" s="54" t="s">
        <v>158</v>
      </c>
      <c r="V186" s="55">
        <f>+IF(U186='[12]Tabla Valoración controles'!$D$4,'[12]Tabla Valoración controles'!$F$4,IF('[12]208-PLA-Ft-78 Mapa Gestión'!U186='[12]Tabla Valoración controles'!$D$5,'[12]Tabla Valoración controles'!$F$5,IF(U186=[12]FORMULAS!$A$10,0,'[12]Tabla Valoración controles'!$F$6)))</f>
        <v>0</v>
      </c>
      <c r="W186" s="54"/>
      <c r="X186" s="56">
        <f>+IF(W186='[12]Tabla Valoración controles'!$D$7,'[12]Tabla Valoración controles'!$F$7,IF(U186=[12]FORMULAS!$A$10,0,'[12]Tabla Valoración controles'!$F$8))</f>
        <v>0</v>
      </c>
      <c r="Y186" s="54"/>
      <c r="Z186" s="55">
        <f>+IF(Y186='[12]Tabla Valoración controles'!$D$9,'[12]Tabla Valoración controles'!$F$9,IF(U186=[12]FORMULAS!$A$10,0,'[12]Tabla Valoración controles'!$F$10))</f>
        <v>0</v>
      </c>
      <c r="AA186" s="54"/>
      <c r="AB186" s="55">
        <f>+IF(AA186='[12]Tabla Valoración controles'!$D$9,'[12]Tabla Valoración controles'!$F$9,IF(W186=[12]FORMULAS!$A$10,0,'[12]Tabla Valoración controles'!$F$10))</f>
        <v>0</v>
      </c>
      <c r="AC186" s="54"/>
      <c r="AD186" s="55">
        <f>+IF(AC186='[12]Tabla Valoración controles'!$D$13,'[12]Tabla Valoración controles'!$F$13,'[12]Tabla Valoración controles'!$F$14)</f>
        <v>0</v>
      </c>
      <c r="AE186" s="100">
        <f t="shared" si="78"/>
        <v>0</v>
      </c>
      <c r="AF186" s="100">
        <f t="shared" ref="AF186:AF189" si="103">+AF185*AE186</f>
        <v>0</v>
      </c>
      <c r="AG186" s="100">
        <f t="shared" si="98"/>
        <v>0</v>
      </c>
      <c r="AH186" s="54"/>
      <c r="AI186" s="50">
        <f>+IF(AH186=[12]CONTROLES!$C$50,[12]CONTROLES!$D$50,[12]CONTROLES!$D$51)</f>
        <v>0</v>
      </c>
      <c r="AJ186" s="50"/>
      <c r="AK186" s="50">
        <f>+IF(AJ186=[12]CONTROLES!$C$52,[12]CONTROLES!$D$52,[12]CONTROLES!$D$53)</f>
        <v>0</v>
      </c>
      <c r="AL186" s="50"/>
      <c r="AM186" s="50">
        <f>+IF(AL186=[12]CONTROLES!$C$54,[12]CONTROLES!$D$54,[12]CONTROLES!$D$55)</f>
        <v>0</v>
      </c>
      <c r="AN186" s="50"/>
      <c r="AO186" s="50">
        <f>+IF(AN186=[12]CONTROLES!$C$56,[12]CONTROLES!$D$56,IF(AN186=[12]CONTROLES!$C$57,[12]CONTROLES!$D$57,[12]CONTROLES!$D$58))</f>
        <v>0</v>
      </c>
      <c r="AP186" s="50"/>
      <c r="AQ186" s="50">
        <f>+IF(AP186=[12]CONTROLES!$C$59,[12]CONTROLES!$D$59,[12]CONTROLES!$D$60)</f>
        <v>0</v>
      </c>
      <c r="AR186" s="50"/>
      <c r="AS186" s="50">
        <f>+IF(AR186=[12]CONTROLES!$C$61,[12]CONTROLES!$D$61,[12]CONTROLES!$D$62)</f>
        <v>0</v>
      </c>
      <c r="AT186" s="50"/>
      <c r="AU186" s="50">
        <f>+IF(AT186=[12]CONTROLES!$C$63,[12]CONTROLES!$D$63,IF(AT186=[12]CONTROLES!$C$64,[12]CONTROLES!$D$64,[12]CONTROLES!$D$65))</f>
        <v>0</v>
      </c>
      <c r="AV186" s="50">
        <f t="shared" si="86"/>
        <v>0</v>
      </c>
      <c r="AW186" s="50" t="str">
        <f t="shared" si="87"/>
        <v>Débil</v>
      </c>
      <c r="AX186" s="303"/>
      <c r="AY186" s="303"/>
      <c r="AZ186" s="303"/>
      <c r="BA186" s="303"/>
      <c r="BB186" s="301"/>
      <c r="BC186" s="314"/>
      <c r="BD186" s="307"/>
      <c r="BE186" s="135"/>
      <c r="BF186" s="135"/>
      <c r="BG186" s="217"/>
      <c r="BH186" s="225"/>
      <c r="BI186" s="225"/>
      <c r="BJ186" s="135"/>
      <c r="BK186" s="135"/>
      <c r="BL186" s="135"/>
      <c r="BM186" s="307"/>
      <c r="BN186" s="129"/>
      <c r="BO186" s="135"/>
      <c r="BP186" s="135"/>
      <c r="BQ186" s="135"/>
      <c r="BR186" s="133"/>
      <c r="BS186" s="133"/>
      <c r="BT186" s="133"/>
      <c r="BU186" s="133"/>
      <c r="BV186" s="133"/>
      <c r="BW186" s="129"/>
      <c r="BX186" s="135"/>
      <c r="BY186" s="135"/>
      <c r="BZ186" s="135"/>
      <c r="CA186" s="133"/>
      <c r="CB186" s="133"/>
      <c r="CC186" s="133"/>
      <c r="CD186" s="133"/>
      <c r="CE186" s="133"/>
      <c r="CF186" s="129"/>
      <c r="CG186" s="135"/>
      <c r="CH186" s="135"/>
      <c r="CI186" s="135"/>
      <c r="CJ186" s="133"/>
      <c r="CK186" s="133"/>
      <c r="CL186" s="133"/>
      <c r="CM186" s="133"/>
      <c r="CN186" s="133"/>
      <c r="CO186" s="129"/>
      <c r="CP186" s="135"/>
      <c r="CQ186" s="135"/>
      <c r="CR186" s="135"/>
      <c r="CS186" s="133"/>
      <c r="CT186" s="133"/>
      <c r="CU186" s="133"/>
      <c r="CV186" s="133"/>
      <c r="CW186" s="133"/>
      <c r="CX186" s="129"/>
      <c r="CY186" s="135"/>
      <c r="CZ186" s="135"/>
      <c r="DA186" s="135"/>
      <c r="DB186" s="133"/>
      <c r="DC186" s="133"/>
      <c r="DD186" s="133"/>
      <c r="DE186" s="133"/>
      <c r="DF186" s="133"/>
      <c r="DG186" s="129"/>
      <c r="DH186" s="135"/>
      <c r="DI186" s="135"/>
      <c r="DJ186" s="135"/>
      <c r="DK186" s="133"/>
      <c r="DL186" s="133"/>
      <c r="DM186" s="133"/>
      <c r="DN186" s="133"/>
      <c r="DO186" s="133"/>
      <c r="DP186" s="129"/>
      <c r="DQ186" s="135"/>
      <c r="DR186" s="135"/>
      <c r="DS186" s="135"/>
      <c r="DT186" s="133"/>
      <c r="DU186" s="133"/>
      <c r="DV186" s="133"/>
      <c r="DW186" s="133"/>
      <c r="DX186" s="133"/>
      <c r="DY186" s="129"/>
      <c r="DZ186" s="135"/>
      <c r="EA186" s="135"/>
      <c r="EB186" s="135"/>
      <c r="EC186" s="133"/>
      <c r="ED186" s="133"/>
      <c r="EE186" s="133"/>
      <c r="EF186" s="133"/>
      <c r="EG186" s="133"/>
      <c r="EH186" s="129"/>
      <c r="EI186" s="135"/>
      <c r="EJ186" s="135"/>
      <c r="EK186" s="135"/>
      <c r="EL186" s="133"/>
      <c r="EM186" s="133"/>
      <c r="EN186" s="133"/>
      <c r="EO186" s="133"/>
      <c r="EP186" s="133"/>
      <c r="EQ186" s="129"/>
      <c r="ER186" s="135"/>
      <c r="ES186" s="135"/>
      <c r="ET186" s="135"/>
      <c r="EU186" s="133"/>
      <c r="EV186" s="133"/>
      <c r="EW186" s="133"/>
      <c r="EX186" s="133"/>
      <c r="EY186" s="133"/>
      <c r="EZ186" s="129"/>
      <c r="FA186" s="135"/>
      <c r="FB186" s="135"/>
      <c r="FC186" s="135"/>
      <c r="FD186" s="133"/>
      <c r="FE186" s="133"/>
      <c r="FF186" s="133"/>
      <c r="FG186" s="133"/>
      <c r="FH186" s="133"/>
      <c r="FI186" s="129"/>
      <c r="FJ186" s="135"/>
      <c r="FK186" s="135"/>
      <c r="FL186" s="135"/>
      <c r="FM186" s="133"/>
      <c r="FN186" s="133"/>
      <c r="FO186" s="133"/>
      <c r="FP186" s="133"/>
      <c r="FQ186" s="133"/>
      <c r="FR186" s="133"/>
      <c r="FS186" s="129"/>
      <c r="FT186" s="132"/>
      <c r="FU186" s="132"/>
      <c r="FV186" s="132"/>
      <c r="FW186" s="133"/>
      <c r="FX186" s="132"/>
      <c r="FY186" s="133"/>
      <c r="FZ186" s="133"/>
      <c r="GA186" s="132"/>
      <c r="GB186" s="132"/>
      <c r="GC186" s="132"/>
      <c r="GD186" s="132"/>
      <c r="GE186" s="132"/>
      <c r="GF186" s="129"/>
      <c r="GG186" s="132"/>
      <c r="GH186" s="132"/>
      <c r="GI186" s="132"/>
      <c r="GJ186" s="133"/>
      <c r="GK186" s="132"/>
      <c r="GL186" s="133"/>
      <c r="GM186" s="133"/>
      <c r="GN186" s="132"/>
      <c r="GO186" s="132"/>
      <c r="GP186" s="132"/>
      <c r="GQ186" s="132"/>
      <c r="GR186" s="132"/>
      <c r="GS186" s="129"/>
      <c r="GT186" s="132"/>
      <c r="GU186" s="132"/>
      <c r="GV186" s="132"/>
      <c r="GW186" s="133"/>
      <c r="GX186" s="132"/>
      <c r="GY186" s="133"/>
      <c r="GZ186" s="133"/>
      <c r="HA186" s="132"/>
      <c r="HB186" s="132"/>
      <c r="HC186" s="132"/>
      <c r="HD186" s="132"/>
    </row>
    <row r="187" spans="1:212" ht="17.25" customHeight="1" x14ac:dyDescent="0.2">
      <c r="A187" s="336"/>
      <c r="B187" s="396"/>
      <c r="C187" s="400"/>
      <c r="D187" s="400"/>
      <c r="E187" s="396"/>
      <c r="F187" s="396"/>
      <c r="G187" s="396"/>
      <c r="H187" s="397"/>
      <c r="I187" s="396"/>
      <c r="J187" s="398"/>
      <c r="K187" s="324"/>
      <c r="L187" s="399"/>
      <c r="M187" s="328"/>
      <c r="N187" s="329"/>
      <c r="O187" s="329"/>
      <c r="P187" s="392"/>
      <c r="Q187" s="393"/>
      <c r="R187" s="53"/>
      <c r="S187" s="50"/>
      <c r="T187" s="202" t="str">
        <f t="shared" si="70"/>
        <v>Tipo Control</v>
      </c>
      <c r="U187" s="54" t="s">
        <v>158</v>
      </c>
      <c r="V187" s="55">
        <f>+IF(U187='[12]Tabla Valoración controles'!$D$4,'[12]Tabla Valoración controles'!$F$4,IF('[12]208-PLA-Ft-78 Mapa Gestión'!U187='[12]Tabla Valoración controles'!$D$5,'[12]Tabla Valoración controles'!$F$5,IF(U187=[12]FORMULAS!$A$10,0,'[12]Tabla Valoración controles'!$F$6)))</f>
        <v>0</v>
      </c>
      <c r="W187" s="54"/>
      <c r="X187" s="56">
        <f>+IF(W187='[12]Tabla Valoración controles'!$D$7,'[12]Tabla Valoración controles'!$F$7,IF(U187=[12]FORMULAS!$A$10,0,'[12]Tabla Valoración controles'!$F$8))</f>
        <v>0</v>
      </c>
      <c r="Y187" s="54"/>
      <c r="Z187" s="55">
        <f>+IF(Y187='[12]Tabla Valoración controles'!$D$9,'[12]Tabla Valoración controles'!$F$9,IF(U187=[12]FORMULAS!$A$10,0,'[12]Tabla Valoración controles'!$F$10))</f>
        <v>0</v>
      </c>
      <c r="AA187" s="54"/>
      <c r="AB187" s="55">
        <f>+IF(AA187='[12]Tabla Valoración controles'!$D$9,'[12]Tabla Valoración controles'!$F$9,IF(W187=[12]FORMULAS!$A$10,0,'[12]Tabla Valoración controles'!$F$10))</f>
        <v>0</v>
      </c>
      <c r="AC187" s="54"/>
      <c r="AD187" s="55">
        <f>+IF(AC187='[12]Tabla Valoración controles'!$D$13,'[12]Tabla Valoración controles'!$F$13,'[12]Tabla Valoración controles'!$F$14)</f>
        <v>0</v>
      </c>
      <c r="AE187" s="100">
        <f t="shared" si="78"/>
        <v>0</v>
      </c>
      <c r="AF187" s="100">
        <f t="shared" si="103"/>
        <v>0</v>
      </c>
      <c r="AG187" s="100">
        <f t="shared" si="98"/>
        <v>0</v>
      </c>
      <c r="AH187" s="54"/>
      <c r="AI187" s="50">
        <f>+IF(AH187=[12]CONTROLES!$C$50,[12]CONTROLES!$D$50,[12]CONTROLES!$D$51)</f>
        <v>0</v>
      </c>
      <c r="AJ187" s="50"/>
      <c r="AK187" s="50">
        <f>+IF(AJ187=[12]CONTROLES!$C$52,[12]CONTROLES!$D$52,[12]CONTROLES!$D$53)</f>
        <v>0</v>
      </c>
      <c r="AL187" s="50"/>
      <c r="AM187" s="50">
        <f>+IF(AL187=[12]CONTROLES!$C$54,[12]CONTROLES!$D$54,[12]CONTROLES!$D$55)</f>
        <v>0</v>
      </c>
      <c r="AN187" s="50"/>
      <c r="AO187" s="50">
        <f>+IF(AN187=[12]CONTROLES!$C$56,[12]CONTROLES!$D$56,IF(AN187=[12]CONTROLES!$C$57,[12]CONTROLES!$D$57,[12]CONTROLES!$D$58))</f>
        <v>0</v>
      </c>
      <c r="AP187" s="50"/>
      <c r="AQ187" s="50">
        <f>+IF(AP187=[12]CONTROLES!$C$59,[12]CONTROLES!$D$59,[12]CONTROLES!$D$60)</f>
        <v>0</v>
      </c>
      <c r="AR187" s="50"/>
      <c r="AS187" s="50">
        <f>+IF(AR187=[12]CONTROLES!$C$61,[12]CONTROLES!$D$61,[12]CONTROLES!$D$62)</f>
        <v>0</v>
      </c>
      <c r="AT187" s="50"/>
      <c r="AU187" s="50">
        <f>+IF(AT187=[12]CONTROLES!$C$63,[12]CONTROLES!$D$63,IF(AT187=[12]CONTROLES!$C$64,[12]CONTROLES!$D$64,[12]CONTROLES!$D$65))</f>
        <v>0</v>
      </c>
      <c r="AV187" s="50">
        <f t="shared" si="86"/>
        <v>0</v>
      </c>
      <c r="AW187" s="50" t="str">
        <f t="shared" si="87"/>
        <v>Débil</v>
      </c>
      <c r="AX187" s="303"/>
      <c r="AY187" s="303"/>
      <c r="AZ187" s="303"/>
      <c r="BA187" s="303"/>
      <c r="BB187" s="301"/>
      <c r="BC187" s="314"/>
      <c r="BD187" s="307"/>
      <c r="BE187" s="135"/>
      <c r="BF187" s="135"/>
      <c r="BG187" s="217"/>
      <c r="BH187" s="225"/>
      <c r="BI187" s="225"/>
      <c r="BJ187" s="135"/>
      <c r="BK187" s="135"/>
      <c r="BL187" s="135"/>
      <c r="BM187" s="307"/>
      <c r="BN187" s="129"/>
      <c r="BO187" s="135"/>
      <c r="BP187" s="135"/>
      <c r="BQ187" s="135"/>
      <c r="BR187" s="133"/>
      <c r="BS187" s="133"/>
      <c r="BT187" s="133"/>
      <c r="BU187" s="133"/>
      <c r="BV187" s="133"/>
      <c r="BW187" s="129"/>
      <c r="BX187" s="135"/>
      <c r="BY187" s="135"/>
      <c r="BZ187" s="135"/>
      <c r="CA187" s="133"/>
      <c r="CB187" s="133"/>
      <c r="CC187" s="133"/>
      <c r="CD187" s="133"/>
      <c r="CE187" s="133"/>
      <c r="CF187" s="129"/>
      <c r="CG187" s="135"/>
      <c r="CH187" s="135"/>
      <c r="CI187" s="135"/>
      <c r="CJ187" s="133"/>
      <c r="CK187" s="133"/>
      <c r="CL187" s="133"/>
      <c r="CM187" s="133"/>
      <c r="CN187" s="133"/>
      <c r="CO187" s="129"/>
      <c r="CP187" s="135"/>
      <c r="CQ187" s="135"/>
      <c r="CR187" s="135"/>
      <c r="CS187" s="133"/>
      <c r="CT187" s="133"/>
      <c r="CU187" s="133"/>
      <c r="CV187" s="133"/>
      <c r="CW187" s="133"/>
      <c r="CX187" s="129"/>
      <c r="CY187" s="135"/>
      <c r="CZ187" s="135"/>
      <c r="DA187" s="135"/>
      <c r="DB187" s="133"/>
      <c r="DC187" s="133"/>
      <c r="DD187" s="133"/>
      <c r="DE187" s="133"/>
      <c r="DF187" s="133"/>
      <c r="DG187" s="129"/>
      <c r="DH187" s="135"/>
      <c r="DI187" s="135"/>
      <c r="DJ187" s="135"/>
      <c r="DK187" s="133"/>
      <c r="DL187" s="133"/>
      <c r="DM187" s="133"/>
      <c r="DN187" s="133"/>
      <c r="DO187" s="133"/>
      <c r="DP187" s="129"/>
      <c r="DQ187" s="135"/>
      <c r="DR187" s="135"/>
      <c r="DS187" s="135"/>
      <c r="DT187" s="133"/>
      <c r="DU187" s="133"/>
      <c r="DV187" s="133"/>
      <c r="DW187" s="133"/>
      <c r="DX187" s="133"/>
      <c r="DY187" s="129"/>
      <c r="DZ187" s="135"/>
      <c r="EA187" s="135"/>
      <c r="EB187" s="135"/>
      <c r="EC187" s="133"/>
      <c r="ED187" s="133"/>
      <c r="EE187" s="133"/>
      <c r="EF187" s="133"/>
      <c r="EG187" s="133"/>
      <c r="EH187" s="129"/>
      <c r="EI187" s="135"/>
      <c r="EJ187" s="135"/>
      <c r="EK187" s="135"/>
      <c r="EL187" s="133"/>
      <c r="EM187" s="133"/>
      <c r="EN187" s="133"/>
      <c r="EO187" s="133"/>
      <c r="EP187" s="133"/>
      <c r="EQ187" s="129"/>
      <c r="ER187" s="135"/>
      <c r="ES187" s="135"/>
      <c r="ET187" s="135"/>
      <c r="EU187" s="133"/>
      <c r="EV187" s="133"/>
      <c r="EW187" s="133"/>
      <c r="EX187" s="133"/>
      <c r="EY187" s="133"/>
      <c r="EZ187" s="129"/>
      <c r="FA187" s="135"/>
      <c r="FB187" s="135"/>
      <c r="FC187" s="135"/>
      <c r="FD187" s="133"/>
      <c r="FE187" s="133"/>
      <c r="FF187" s="133"/>
      <c r="FG187" s="133"/>
      <c r="FH187" s="133"/>
      <c r="FI187" s="129"/>
      <c r="FJ187" s="135"/>
      <c r="FK187" s="135"/>
      <c r="FL187" s="135"/>
      <c r="FM187" s="133"/>
      <c r="FN187" s="133"/>
      <c r="FO187" s="133"/>
      <c r="FP187" s="133"/>
      <c r="FQ187" s="133"/>
      <c r="FR187" s="133"/>
      <c r="FS187" s="129"/>
      <c r="FT187" s="132"/>
      <c r="FU187" s="132"/>
      <c r="FV187" s="132"/>
      <c r="FW187" s="133"/>
      <c r="FX187" s="132"/>
      <c r="FY187" s="133"/>
      <c r="FZ187" s="133"/>
      <c r="GA187" s="132"/>
      <c r="GB187" s="132"/>
      <c r="GC187" s="132"/>
      <c r="GD187" s="132"/>
      <c r="GE187" s="132"/>
      <c r="GF187" s="129"/>
      <c r="GG187" s="132"/>
      <c r="GH187" s="132"/>
      <c r="GI187" s="132"/>
      <c r="GJ187" s="133"/>
      <c r="GK187" s="132"/>
      <c r="GL187" s="133"/>
      <c r="GM187" s="133"/>
      <c r="GN187" s="132"/>
      <c r="GO187" s="132"/>
      <c r="GP187" s="132"/>
      <c r="GQ187" s="132"/>
      <c r="GR187" s="132"/>
      <c r="GS187" s="129"/>
      <c r="GT187" s="132"/>
      <c r="GU187" s="132"/>
      <c r="GV187" s="132"/>
      <c r="GW187" s="133"/>
      <c r="GX187" s="132"/>
      <c r="GY187" s="133"/>
      <c r="GZ187" s="133"/>
      <c r="HA187" s="132"/>
      <c r="HB187" s="132"/>
      <c r="HC187" s="132"/>
      <c r="HD187" s="132"/>
    </row>
    <row r="188" spans="1:212" ht="17.25" customHeight="1" x14ac:dyDescent="0.2">
      <c r="A188" s="336"/>
      <c r="B188" s="396"/>
      <c r="C188" s="400"/>
      <c r="D188" s="400"/>
      <c r="E188" s="396"/>
      <c r="F188" s="396"/>
      <c r="G188" s="396"/>
      <c r="H188" s="397"/>
      <c r="I188" s="396"/>
      <c r="J188" s="398"/>
      <c r="K188" s="324"/>
      <c r="L188" s="399"/>
      <c r="M188" s="328"/>
      <c r="N188" s="329"/>
      <c r="O188" s="329"/>
      <c r="P188" s="392"/>
      <c r="Q188" s="393"/>
      <c r="R188" s="53"/>
      <c r="S188" s="50"/>
      <c r="T188" s="202" t="str">
        <f t="shared" si="70"/>
        <v>Tipo Control</v>
      </c>
      <c r="U188" s="54" t="s">
        <v>158</v>
      </c>
      <c r="V188" s="55">
        <f>+IF(U188='[12]Tabla Valoración controles'!$D$4,'[12]Tabla Valoración controles'!$F$4,IF('[12]208-PLA-Ft-78 Mapa Gestión'!U188='[12]Tabla Valoración controles'!$D$5,'[12]Tabla Valoración controles'!$F$5,IF(U188=[12]FORMULAS!$A$10,0,'[12]Tabla Valoración controles'!$F$6)))</f>
        <v>0</v>
      </c>
      <c r="W188" s="54"/>
      <c r="X188" s="56">
        <f>+IF(W188='[12]Tabla Valoración controles'!$D$7,'[12]Tabla Valoración controles'!$F$7,IF(U188=[12]FORMULAS!$A$10,0,'[12]Tabla Valoración controles'!$F$8))</f>
        <v>0</v>
      </c>
      <c r="Y188" s="54"/>
      <c r="Z188" s="55">
        <f>+IF(Y188='[12]Tabla Valoración controles'!$D$9,'[12]Tabla Valoración controles'!$F$9,IF(U188=[12]FORMULAS!$A$10,0,'[12]Tabla Valoración controles'!$F$10))</f>
        <v>0</v>
      </c>
      <c r="AA188" s="54"/>
      <c r="AB188" s="55">
        <f>+IF(AA188='[12]Tabla Valoración controles'!$D$9,'[12]Tabla Valoración controles'!$F$9,IF(W188=[12]FORMULAS!$A$10,0,'[12]Tabla Valoración controles'!$F$10))</f>
        <v>0</v>
      </c>
      <c r="AC188" s="54"/>
      <c r="AD188" s="55">
        <f>+IF(AC188='[12]Tabla Valoración controles'!$D$13,'[12]Tabla Valoración controles'!$F$13,'[12]Tabla Valoración controles'!$F$14)</f>
        <v>0</v>
      </c>
      <c r="AE188" s="100">
        <f t="shared" si="78"/>
        <v>0</v>
      </c>
      <c r="AF188" s="100">
        <f t="shared" si="103"/>
        <v>0</v>
      </c>
      <c r="AG188" s="100">
        <f t="shared" si="98"/>
        <v>0</v>
      </c>
      <c r="AH188" s="54"/>
      <c r="AI188" s="50">
        <f>+IF(AH188=[12]CONTROLES!$C$50,[12]CONTROLES!$D$50,[12]CONTROLES!$D$51)</f>
        <v>0</v>
      </c>
      <c r="AJ188" s="50"/>
      <c r="AK188" s="50">
        <f>+IF(AJ188=[12]CONTROLES!$C$52,[12]CONTROLES!$D$52,[12]CONTROLES!$D$53)</f>
        <v>0</v>
      </c>
      <c r="AL188" s="50"/>
      <c r="AM188" s="50">
        <f>+IF(AL188=[12]CONTROLES!$C$54,[12]CONTROLES!$D$54,[12]CONTROLES!$D$55)</f>
        <v>0</v>
      </c>
      <c r="AN188" s="50"/>
      <c r="AO188" s="50">
        <f>+IF(AN188=[12]CONTROLES!$C$56,[12]CONTROLES!$D$56,IF(AN188=[12]CONTROLES!$C$57,[12]CONTROLES!$D$57,[12]CONTROLES!$D$58))</f>
        <v>0</v>
      </c>
      <c r="AP188" s="50"/>
      <c r="AQ188" s="50">
        <f>+IF(AP188=[12]CONTROLES!$C$59,[12]CONTROLES!$D$59,[12]CONTROLES!$D$60)</f>
        <v>0</v>
      </c>
      <c r="AR188" s="50"/>
      <c r="AS188" s="50">
        <f>+IF(AR188=[12]CONTROLES!$C$61,[12]CONTROLES!$D$61,[12]CONTROLES!$D$62)</f>
        <v>0</v>
      </c>
      <c r="AT188" s="50"/>
      <c r="AU188" s="50">
        <f>+IF(AT188=[12]CONTROLES!$C$63,[12]CONTROLES!$D$63,IF(AT188=[12]CONTROLES!$C$64,[12]CONTROLES!$D$64,[12]CONTROLES!$D$65))</f>
        <v>0</v>
      </c>
      <c r="AV188" s="50">
        <f t="shared" si="86"/>
        <v>0</v>
      </c>
      <c r="AW188" s="50" t="str">
        <f t="shared" si="87"/>
        <v>Débil</v>
      </c>
      <c r="AX188" s="303"/>
      <c r="AY188" s="303"/>
      <c r="AZ188" s="303"/>
      <c r="BA188" s="303"/>
      <c r="BB188" s="301"/>
      <c r="BC188" s="314"/>
      <c r="BD188" s="307"/>
      <c r="BE188" s="135"/>
      <c r="BF188" s="135"/>
      <c r="BG188" s="217"/>
      <c r="BH188" s="225"/>
      <c r="BI188" s="225"/>
      <c r="BJ188" s="135"/>
      <c r="BK188" s="135"/>
      <c r="BL188" s="135"/>
      <c r="BM188" s="307"/>
      <c r="BN188" s="129"/>
      <c r="BO188" s="135"/>
      <c r="BP188" s="135"/>
      <c r="BQ188" s="135"/>
      <c r="BR188" s="133"/>
      <c r="BS188" s="133"/>
      <c r="BT188" s="133"/>
      <c r="BU188" s="133"/>
      <c r="BV188" s="133"/>
      <c r="BW188" s="129"/>
      <c r="BX188" s="135"/>
      <c r="BY188" s="135"/>
      <c r="BZ188" s="135"/>
      <c r="CA188" s="133"/>
      <c r="CB188" s="133"/>
      <c r="CC188" s="133"/>
      <c r="CD188" s="133"/>
      <c r="CE188" s="133"/>
      <c r="CF188" s="129"/>
      <c r="CG188" s="135"/>
      <c r="CH188" s="135"/>
      <c r="CI188" s="135"/>
      <c r="CJ188" s="133"/>
      <c r="CK188" s="133"/>
      <c r="CL188" s="133"/>
      <c r="CM188" s="133"/>
      <c r="CN188" s="133"/>
      <c r="CO188" s="129"/>
      <c r="CP188" s="135"/>
      <c r="CQ188" s="135"/>
      <c r="CR188" s="135"/>
      <c r="CS188" s="133"/>
      <c r="CT188" s="133"/>
      <c r="CU188" s="133"/>
      <c r="CV188" s="133"/>
      <c r="CW188" s="133"/>
      <c r="CX188" s="129"/>
      <c r="CY188" s="135"/>
      <c r="CZ188" s="135"/>
      <c r="DA188" s="135"/>
      <c r="DB188" s="133"/>
      <c r="DC188" s="133"/>
      <c r="DD188" s="133"/>
      <c r="DE188" s="133"/>
      <c r="DF188" s="133"/>
      <c r="DG188" s="129"/>
      <c r="DH188" s="135"/>
      <c r="DI188" s="135"/>
      <c r="DJ188" s="135"/>
      <c r="DK188" s="133"/>
      <c r="DL188" s="133"/>
      <c r="DM188" s="133"/>
      <c r="DN188" s="133"/>
      <c r="DO188" s="133"/>
      <c r="DP188" s="129"/>
      <c r="DQ188" s="135"/>
      <c r="DR188" s="135"/>
      <c r="DS188" s="135"/>
      <c r="DT188" s="133"/>
      <c r="DU188" s="133"/>
      <c r="DV188" s="133"/>
      <c r="DW188" s="133"/>
      <c r="DX188" s="133"/>
      <c r="DY188" s="129"/>
      <c r="DZ188" s="135"/>
      <c r="EA188" s="135"/>
      <c r="EB188" s="135"/>
      <c r="EC188" s="133"/>
      <c r="ED188" s="133"/>
      <c r="EE188" s="133"/>
      <c r="EF188" s="133"/>
      <c r="EG188" s="133"/>
      <c r="EH188" s="129"/>
      <c r="EI188" s="135"/>
      <c r="EJ188" s="135"/>
      <c r="EK188" s="135"/>
      <c r="EL188" s="133"/>
      <c r="EM188" s="133"/>
      <c r="EN188" s="133"/>
      <c r="EO188" s="133"/>
      <c r="EP188" s="133"/>
      <c r="EQ188" s="129"/>
      <c r="ER188" s="135"/>
      <c r="ES188" s="135"/>
      <c r="ET188" s="135"/>
      <c r="EU188" s="133"/>
      <c r="EV188" s="133"/>
      <c r="EW188" s="133"/>
      <c r="EX188" s="133"/>
      <c r="EY188" s="133"/>
      <c r="EZ188" s="129"/>
      <c r="FA188" s="135"/>
      <c r="FB188" s="135"/>
      <c r="FC188" s="135"/>
      <c r="FD188" s="133"/>
      <c r="FE188" s="133"/>
      <c r="FF188" s="133"/>
      <c r="FG188" s="133"/>
      <c r="FH188" s="133"/>
      <c r="FI188" s="129"/>
      <c r="FJ188" s="135"/>
      <c r="FK188" s="135"/>
      <c r="FL188" s="135"/>
      <c r="FM188" s="133"/>
      <c r="FN188" s="133"/>
      <c r="FO188" s="133"/>
      <c r="FP188" s="133"/>
      <c r="FQ188" s="133"/>
      <c r="FR188" s="133"/>
      <c r="FS188" s="129"/>
      <c r="FT188" s="132"/>
      <c r="FU188" s="132"/>
      <c r="FV188" s="132"/>
      <c r="FW188" s="133"/>
      <c r="FX188" s="132"/>
      <c r="FY188" s="133"/>
      <c r="FZ188" s="133"/>
      <c r="GA188" s="132"/>
      <c r="GB188" s="132"/>
      <c r="GC188" s="132"/>
      <c r="GD188" s="132"/>
      <c r="GE188" s="132"/>
      <c r="GF188" s="129"/>
      <c r="GG188" s="132"/>
      <c r="GH188" s="132"/>
      <c r="GI188" s="132"/>
      <c r="GJ188" s="133"/>
      <c r="GK188" s="132"/>
      <c r="GL188" s="133"/>
      <c r="GM188" s="133"/>
      <c r="GN188" s="132"/>
      <c r="GO188" s="132"/>
      <c r="GP188" s="132"/>
      <c r="GQ188" s="132"/>
      <c r="GR188" s="132"/>
      <c r="GS188" s="129"/>
      <c r="GT188" s="132"/>
      <c r="GU188" s="132"/>
      <c r="GV188" s="132"/>
      <c r="GW188" s="133"/>
      <c r="GX188" s="132"/>
      <c r="GY188" s="133"/>
      <c r="GZ188" s="133"/>
      <c r="HA188" s="132"/>
      <c r="HB188" s="132"/>
      <c r="HC188" s="132"/>
      <c r="HD188" s="132"/>
    </row>
    <row r="189" spans="1:212" ht="17.25" customHeight="1" x14ac:dyDescent="0.2">
      <c r="A189" s="336"/>
      <c r="B189" s="396"/>
      <c r="C189" s="400"/>
      <c r="D189" s="400"/>
      <c r="E189" s="396"/>
      <c r="F189" s="396"/>
      <c r="G189" s="396"/>
      <c r="H189" s="397"/>
      <c r="I189" s="396"/>
      <c r="J189" s="398"/>
      <c r="K189" s="324"/>
      <c r="L189" s="399"/>
      <c r="M189" s="328"/>
      <c r="N189" s="329"/>
      <c r="O189" s="329"/>
      <c r="P189" s="392"/>
      <c r="Q189" s="393"/>
      <c r="R189" s="53"/>
      <c r="S189" s="50"/>
      <c r="T189" s="202" t="str">
        <f t="shared" si="70"/>
        <v>Tipo Control</v>
      </c>
      <c r="U189" s="54" t="s">
        <v>158</v>
      </c>
      <c r="V189" s="55">
        <f>+IF(U189='[12]Tabla Valoración controles'!$D$4,'[12]Tabla Valoración controles'!$F$4,IF('[12]208-PLA-Ft-78 Mapa Gestión'!U189='[12]Tabla Valoración controles'!$D$5,'[12]Tabla Valoración controles'!$F$5,IF(U189=[12]FORMULAS!$A$10,0,'[12]Tabla Valoración controles'!$F$6)))</f>
        <v>0</v>
      </c>
      <c r="W189" s="54"/>
      <c r="X189" s="56">
        <f>+IF(W189='[12]Tabla Valoración controles'!$D$7,'[12]Tabla Valoración controles'!$F$7,IF(U189=[12]FORMULAS!$A$10,0,'[12]Tabla Valoración controles'!$F$8))</f>
        <v>0</v>
      </c>
      <c r="Y189" s="54"/>
      <c r="Z189" s="55">
        <f>+IF(Y189='[12]Tabla Valoración controles'!$D$9,'[12]Tabla Valoración controles'!$F$9,IF(U189=[12]FORMULAS!$A$10,0,'[12]Tabla Valoración controles'!$F$10))</f>
        <v>0</v>
      </c>
      <c r="AA189" s="54"/>
      <c r="AB189" s="55">
        <f>+IF(AA189='[12]Tabla Valoración controles'!$D$9,'[12]Tabla Valoración controles'!$F$9,IF(W189=[12]FORMULAS!$A$10,0,'[12]Tabla Valoración controles'!$F$10))</f>
        <v>0</v>
      </c>
      <c r="AC189" s="54"/>
      <c r="AD189" s="55">
        <f>+IF(AC189='[12]Tabla Valoración controles'!$D$13,'[12]Tabla Valoración controles'!$F$13,'[12]Tabla Valoración controles'!$F$14)</f>
        <v>0</v>
      </c>
      <c r="AE189" s="100">
        <f t="shared" si="78"/>
        <v>0</v>
      </c>
      <c r="AF189" s="100">
        <f t="shared" si="103"/>
        <v>0</v>
      </c>
      <c r="AG189" s="100">
        <f t="shared" si="98"/>
        <v>0</v>
      </c>
      <c r="AH189" s="54"/>
      <c r="AI189" s="50">
        <f>+IF(AH189=[12]CONTROLES!$C$50,[12]CONTROLES!$D$50,[12]CONTROLES!$D$51)</f>
        <v>0</v>
      </c>
      <c r="AJ189" s="50"/>
      <c r="AK189" s="50">
        <f>+IF(AJ189=[12]CONTROLES!$C$52,[12]CONTROLES!$D$52,[12]CONTROLES!$D$53)</f>
        <v>0</v>
      </c>
      <c r="AL189" s="50"/>
      <c r="AM189" s="50">
        <f>+IF(AL189=[12]CONTROLES!$C$54,[12]CONTROLES!$D$54,[12]CONTROLES!$D$55)</f>
        <v>0</v>
      </c>
      <c r="AN189" s="50"/>
      <c r="AO189" s="50">
        <f>+IF(AN189=[12]CONTROLES!$C$56,[12]CONTROLES!$D$56,IF(AN189=[12]CONTROLES!$C$57,[12]CONTROLES!$D$57,[12]CONTROLES!$D$58))</f>
        <v>0</v>
      </c>
      <c r="AP189" s="50"/>
      <c r="AQ189" s="50">
        <f>+IF(AP189=[12]CONTROLES!$C$59,[12]CONTROLES!$D$59,[12]CONTROLES!$D$60)</f>
        <v>0</v>
      </c>
      <c r="AR189" s="50"/>
      <c r="AS189" s="50">
        <f>+IF(AR189=[12]CONTROLES!$C$61,[12]CONTROLES!$D$61,[12]CONTROLES!$D$62)</f>
        <v>0</v>
      </c>
      <c r="AT189" s="50"/>
      <c r="AU189" s="50">
        <f>+IF(AT189=[12]CONTROLES!$C$63,[12]CONTROLES!$D$63,IF(AT189=[12]CONTROLES!$C$64,[12]CONTROLES!$D$64,[12]CONTROLES!$D$65))</f>
        <v>0</v>
      </c>
      <c r="AV189" s="50">
        <f t="shared" si="86"/>
        <v>0</v>
      </c>
      <c r="AW189" s="50" t="str">
        <f t="shared" si="87"/>
        <v>Débil</v>
      </c>
      <c r="AX189" s="303"/>
      <c r="AY189" s="303"/>
      <c r="AZ189" s="303"/>
      <c r="BA189" s="303"/>
      <c r="BB189" s="301"/>
      <c r="BC189" s="314"/>
      <c r="BD189" s="307"/>
      <c r="BE189" s="135"/>
      <c r="BF189" s="135"/>
      <c r="BG189" s="217"/>
      <c r="BH189" s="225"/>
      <c r="BI189" s="225"/>
      <c r="BJ189" s="135"/>
      <c r="BK189" s="135"/>
      <c r="BL189" s="135"/>
      <c r="BM189" s="307"/>
      <c r="BN189" s="129"/>
      <c r="BO189" s="135"/>
      <c r="BP189" s="135"/>
      <c r="BQ189" s="135"/>
      <c r="BR189" s="133"/>
      <c r="BS189" s="133"/>
      <c r="BT189" s="133"/>
      <c r="BU189" s="133"/>
      <c r="BV189" s="133"/>
      <c r="BW189" s="129"/>
      <c r="BX189" s="135"/>
      <c r="BY189" s="135"/>
      <c r="BZ189" s="135"/>
      <c r="CA189" s="133"/>
      <c r="CB189" s="133"/>
      <c r="CC189" s="133"/>
      <c r="CD189" s="133"/>
      <c r="CE189" s="133"/>
      <c r="CF189" s="129"/>
      <c r="CG189" s="135"/>
      <c r="CH189" s="135"/>
      <c r="CI189" s="135"/>
      <c r="CJ189" s="133"/>
      <c r="CK189" s="133"/>
      <c r="CL189" s="133"/>
      <c r="CM189" s="133"/>
      <c r="CN189" s="133"/>
      <c r="CO189" s="129"/>
      <c r="CP189" s="135"/>
      <c r="CQ189" s="135"/>
      <c r="CR189" s="135"/>
      <c r="CS189" s="133"/>
      <c r="CT189" s="133"/>
      <c r="CU189" s="133"/>
      <c r="CV189" s="133"/>
      <c r="CW189" s="133"/>
      <c r="CX189" s="129"/>
      <c r="CY189" s="135"/>
      <c r="CZ189" s="135"/>
      <c r="DA189" s="135"/>
      <c r="DB189" s="133"/>
      <c r="DC189" s="133"/>
      <c r="DD189" s="133"/>
      <c r="DE189" s="133"/>
      <c r="DF189" s="133"/>
      <c r="DG189" s="129"/>
      <c r="DH189" s="135"/>
      <c r="DI189" s="135"/>
      <c r="DJ189" s="135"/>
      <c r="DK189" s="133"/>
      <c r="DL189" s="133"/>
      <c r="DM189" s="133"/>
      <c r="DN189" s="133"/>
      <c r="DO189" s="133"/>
      <c r="DP189" s="129"/>
      <c r="DQ189" s="135"/>
      <c r="DR189" s="135"/>
      <c r="DS189" s="135"/>
      <c r="DT189" s="133"/>
      <c r="DU189" s="133"/>
      <c r="DV189" s="133"/>
      <c r="DW189" s="133"/>
      <c r="DX189" s="133"/>
      <c r="DY189" s="129"/>
      <c r="DZ189" s="135"/>
      <c r="EA189" s="135"/>
      <c r="EB189" s="135"/>
      <c r="EC189" s="133"/>
      <c r="ED189" s="133"/>
      <c r="EE189" s="133"/>
      <c r="EF189" s="133"/>
      <c r="EG189" s="133"/>
      <c r="EH189" s="129"/>
      <c r="EI189" s="135"/>
      <c r="EJ189" s="135"/>
      <c r="EK189" s="135"/>
      <c r="EL189" s="133"/>
      <c r="EM189" s="133"/>
      <c r="EN189" s="133"/>
      <c r="EO189" s="133"/>
      <c r="EP189" s="133"/>
      <c r="EQ189" s="129"/>
      <c r="ER189" s="135"/>
      <c r="ES189" s="135"/>
      <c r="ET189" s="135"/>
      <c r="EU189" s="133"/>
      <c r="EV189" s="133"/>
      <c r="EW189" s="133"/>
      <c r="EX189" s="133"/>
      <c r="EY189" s="133"/>
      <c r="EZ189" s="129"/>
      <c r="FA189" s="135"/>
      <c r="FB189" s="135"/>
      <c r="FC189" s="135"/>
      <c r="FD189" s="133"/>
      <c r="FE189" s="133"/>
      <c r="FF189" s="133"/>
      <c r="FG189" s="133"/>
      <c r="FH189" s="133"/>
      <c r="FI189" s="129"/>
      <c r="FJ189" s="135"/>
      <c r="FK189" s="135"/>
      <c r="FL189" s="135"/>
      <c r="FM189" s="133"/>
      <c r="FN189" s="133"/>
      <c r="FO189" s="133"/>
      <c r="FP189" s="133"/>
      <c r="FQ189" s="133"/>
      <c r="FR189" s="133"/>
      <c r="FS189" s="129"/>
      <c r="FT189" s="132"/>
      <c r="FU189" s="132"/>
      <c r="FV189" s="132"/>
      <c r="FW189" s="133"/>
      <c r="FX189" s="132"/>
      <c r="FY189" s="133"/>
      <c r="FZ189" s="133"/>
      <c r="GA189" s="132"/>
      <c r="GB189" s="132"/>
      <c r="GC189" s="132"/>
      <c r="GD189" s="132"/>
      <c r="GE189" s="132"/>
      <c r="GF189" s="129"/>
      <c r="GG189" s="132"/>
      <c r="GH189" s="132"/>
      <c r="GI189" s="132"/>
      <c r="GJ189" s="133"/>
      <c r="GK189" s="132"/>
      <c r="GL189" s="133"/>
      <c r="GM189" s="133"/>
      <c r="GN189" s="132"/>
      <c r="GO189" s="132"/>
      <c r="GP189" s="132"/>
      <c r="GQ189" s="132"/>
      <c r="GR189" s="132"/>
      <c r="GS189" s="129"/>
      <c r="GT189" s="132"/>
      <c r="GU189" s="132"/>
      <c r="GV189" s="132"/>
      <c r="GW189" s="133"/>
      <c r="GX189" s="132"/>
      <c r="GY189" s="133"/>
      <c r="GZ189" s="133"/>
      <c r="HA189" s="132"/>
      <c r="HB189" s="132"/>
      <c r="HC189" s="132"/>
      <c r="HD189" s="132"/>
    </row>
    <row r="190" spans="1:212" ht="66" customHeight="1" x14ac:dyDescent="0.2">
      <c r="A190" s="336">
        <v>31</v>
      </c>
      <c r="B190" s="396" t="s">
        <v>179</v>
      </c>
      <c r="C190" s="400" t="str">
        <f>VLOOKUP(B190,[12]FORMULAS!$A$30:$B$46,2,0)</f>
        <v>Garantizar la disponibilidad de la información contenida en los documentos de archivo de las dependencias de la Caja de la Vivienda Popular.</v>
      </c>
      <c r="D190" s="400" t="str">
        <f>VLOOKUP(B190,[12]FORMULAS!$A$30:$C$46,3,0)</f>
        <v xml:space="preserve">Subdirector Administrativo </v>
      </c>
      <c r="E190" s="396" t="s">
        <v>113</v>
      </c>
      <c r="F190" s="396" t="s">
        <v>667</v>
      </c>
      <c r="G190" s="396" t="s">
        <v>668</v>
      </c>
      <c r="H190" s="397" t="s">
        <v>669</v>
      </c>
      <c r="I190" s="396" t="s">
        <v>305</v>
      </c>
      <c r="J190" s="398">
        <v>5000</v>
      </c>
      <c r="K190" s="324" t="str">
        <f>VLOOKUP(L190,'Tabla probabilidad'!$D$3:$E$8,2,0)</f>
        <v>Alta</v>
      </c>
      <c r="L190" s="399">
        <v>0.8</v>
      </c>
      <c r="M190" s="328" t="s">
        <v>89</v>
      </c>
      <c r="N190" s="329" t="str">
        <f>VLOOKUP(M190,'Tabla Impacto'!$D$3:$F$8,3,0)</f>
        <v>Menor</v>
      </c>
      <c r="O190" s="329">
        <f>VLOOKUP(M190,'Tabla Impacto'!$D$3:$F$8,2,0)</f>
        <v>0.4</v>
      </c>
      <c r="P190" s="392" t="str">
        <f t="shared" ref="P190" si="104">CONCATENATE(N190,K190)</f>
        <v>MenorAlta</v>
      </c>
      <c r="Q190" s="393" t="str">
        <f>VLOOKUP(P190,[12]FORMULAS!$K$17:$L$42,2,0)</f>
        <v>Moderado</v>
      </c>
      <c r="R190" s="53">
        <v>1</v>
      </c>
      <c r="S190" s="50" t="s">
        <v>670</v>
      </c>
      <c r="T190" s="202" t="str">
        <f t="shared" si="70"/>
        <v>Detectivo</v>
      </c>
      <c r="U190" s="54" t="s">
        <v>14</v>
      </c>
      <c r="V190" s="55">
        <f>+IF(U190='[12]Tabla Valoración controles'!$D$4,'[12]Tabla Valoración controles'!$F$4,IF('[12]208-PLA-Ft-78 Mapa Gestión'!U190='[12]Tabla Valoración controles'!$D$5,'[12]Tabla Valoración controles'!$F$5,IF(U190=[12]FORMULAS!$A$10,0,'[12]Tabla Valoración controles'!$F$6)))</f>
        <v>0.1</v>
      </c>
      <c r="W190" s="54" t="s">
        <v>8</v>
      </c>
      <c r="X190" s="56">
        <f>+IF(W190='[12]Tabla Valoración controles'!$D$7,'[12]Tabla Valoración controles'!$F$7,IF(U190=[12]FORMULAS!$A$10,0,'[12]Tabla Valoración controles'!$F$8))</f>
        <v>0.15</v>
      </c>
      <c r="Y190" s="54" t="s">
        <v>18</v>
      </c>
      <c r="Z190" s="55">
        <f>+IF(Y190='[12]Tabla Valoración controles'!$D$9,'[12]Tabla Valoración controles'!$F$9,IF(U190=[12]FORMULAS!$A$10,0,'[12]Tabla Valoración controles'!$F$10))</f>
        <v>0</v>
      </c>
      <c r="AA190" s="54" t="s">
        <v>21</v>
      </c>
      <c r="AB190" s="55">
        <f>+IF(AA190='[12]Tabla Valoración controles'!$D$9,'[12]Tabla Valoración controles'!$F$9,IF(W190=[12]FORMULAS!$A$10,0,'[12]Tabla Valoración controles'!$F$10))</f>
        <v>0</v>
      </c>
      <c r="AC190" s="54" t="s">
        <v>100</v>
      </c>
      <c r="AD190" s="55">
        <f>+IF(AC190='[12]Tabla Valoración controles'!$D$13,'[12]Tabla Valoración controles'!$F$13,'[12]Tabla Valoración controles'!$F$14)</f>
        <v>0</v>
      </c>
      <c r="AE190" s="100">
        <f t="shared" si="78"/>
        <v>0.25</v>
      </c>
      <c r="AF190" s="100" t="e">
        <f>+IF(T190=[12]FORMULAS!$A$8,'[12]208-PLA-Ft-78 Mapa Gestión'!AE190*'[12]208-PLA-Ft-78 Mapa Gestión'!L190:L195,'[12]208-PLA-Ft-78 Mapa Gestión'!AE190*'[12]208-PLA-Ft-78 Mapa Gestión'!O190:O195)</f>
        <v>#N/A</v>
      </c>
      <c r="AG190" s="100">
        <f>+IF(T190=[12]FORMULAS!$A$8,'[12]208-PLA-Ft-78 Mapa Gestión'!L190:L195-'[12]208-PLA-Ft-78 Mapa Gestión'!AF190,0)</f>
        <v>0</v>
      </c>
      <c r="AH190" s="54" t="s">
        <v>351</v>
      </c>
      <c r="AI190" s="50">
        <f>+IF(AH190=[12]CONTROLES!$C$50,[12]CONTROLES!$D$50,[12]CONTROLES!$D$51)</f>
        <v>15</v>
      </c>
      <c r="AJ190" s="50" t="s">
        <v>357</v>
      </c>
      <c r="AK190" s="50">
        <f>+IF(AJ190=[12]CONTROLES!$C$52,[12]CONTROLES!$D$52,[12]CONTROLES!$D$53)</f>
        <v>15</v>
      </c>
      <c r="AL190" s="50" t="s">
        <v>360</v>
      </c>
      <c r="AM190" s="50">
        <f>+IF(AL190=[12]CONTROLES!$C$54,[12]CONTROLES!$D$54,[12]CONTROLES!$D$55)</f>
        <v>15</v>
      </c>
      <c r="AN190" s="50" t="s">
        <v>364</v>
      </c>
      <c r="AO190" s="50">
        <f>+IF(AN190=[12]CONTROLES!$C$56,[12]CONTROLES!$D$56,IF(AN190=[12]CONTROLES!$C$57,[12]CONTROLES!$D$57,[12]CONTROLES!$D$58))</f>
        <v>10</v>
      </c>
      <c r="AP190" s="50" t="s">
        <v>367</v>
      </c>
      <c r="AQ190" s="50">
        <f>+IF(AP190=[12]CONTROLES!$C$59,[12]CONTROLES!$D$59,[12]CONTROLES!$D$60)</f>
        <v>15</v>
      </c>
      <c r="AR190" s="50" t="s">
        <v>370</v>
      </c>
      <c r="AS190" s="50">
        <f>+IF(AR190=[12]CONTROLES!$C$61,[12]CONTROLES!$D$61,[12]CONTROLES!$D$62)</f>
        <v>15</v>
      </c>
      <c r="AT190" s="50" t="s">
        <v>373</v>
      </c>
      <c r="AU190" s="50">
        <f>+IF(AT190=[12]CONTROLES!$C$63,[12]CONTROLES!$D$63,IF(AT190=[12]CONTROLES!$C$64,[12]CONTROLES!$D$64,[12]CONTROLES!$D$65))</f>
        <v>10</v>
      </c>
      <c r="AV190" s="50">
        <f t="shared" si="86"/>
        <v>95</v>
      </c>
      <c r="AW190" s="180" t="str">
        <f t="shared" si="87"/>
        <v>Moderado</v>
      </c>
      <c r="AX190" s="302">
        <f>+AG195</f>
        <v>0</v>
      </c>
      <c r="AY190" s="302" t="s">
        <v>98</v>
      </c>
      <c r="AZ190" s="302" t="s">
        <v>74</v>
      </c>
      <c r="BA190" s="302" t="e">
        <f>+IF(T190=[8]FORMULAS!B189,'[8]208-PLA-Ft-78 Mapa Gestión'!AG195,'[8]208-PLA-Ft-78 Mapa Gestión'!O190:O195)</f>
        <v>#N/A</v>
      </c>
      <c r="BB190" s="301" t="str">
        <f>CONCATENATE(AZ190,AY190)</f>
        <v>ModeradoMedia</v>
      </c>
      <c r="BC190" s="314" t="str">
        <f>VLOOKUP(BB190,[8]FORMULAS!$K$17:$L$42,2,0)</f>
        <v>Moderado</v>
      </c>
      <c r="BD190" s="307" t="s">
        <v>164</v>
      </c>
      <c r="BE190" s="135" t="s">
        <v>671</v>
      </c>
      <c r="BF190" s="135" t="s">
        <v>672</v>
      </c>
      <c r="BG190" s="217" t="s">
        <v>327</v>
      </c>
      <c r="BH190" s="225">
        <v>45352</v>
      </c>
      <c r="BI190" s="225">
        <v>45657</v>
      </c>
      <c r="BJ190" s="135" t="s">
        <v>673</v>
      </c>
      <c r="BK190" s="135" t="s">
        <v>674</v>
      </c>
      <c r="BL190" s="135" t="s">
        <v>236</v>
      </c>
      <c r="BM190" s="307"/>
      <c r="BN190" s="129"/>
      <c r="BO190" s="148"/>
      <c r="BP190" s="149"/>
      <c r="BQ190" s="139"/>
      <c r="BR190" s="139"/>
      <c r="BS190" s="139"/>
      <c r="BT190" s="139"/>
      <c r="BU190" s="139"/>
      <c r="BV190" s="139"/>
      <c r="BW190" s="129"/>
      <c r="BX190" s="148"/>
      <c r="BY190" s="149"/>
      <c r="BZ190" s="139"/>
      <c r="CA190" s="139"/>
      <c r="CB190" s="139"/>
      <c r="CC190" s="139"/>
      <c r="CD190" s="139"/>
      <c r="CE190" s="139"/>
      <c r="CF190" s="129"/>
      <c r="CG190" s="148"/>
      <c r="CH190" s="149"/>
      <c r="CI190" s="139"/>
      <c r="CJ190" s="139"/>
      <c r="CK190" s="139"/>
      <c r="CL190" s="139"/>
      <c r="CM190" s="139"/>
      <c r="CN190" s="139"/>
      <c r="CO190" s="129"/>
      <c r="CP190" s="148"/>
      <c r="CQ190" s="149"/>
      <c r="CR190" s="139"/>
      <c r="CS190" s="139"/>
      <c r="CT190" s="139"/>
      <c r="CU190" s="139"/>
      <c r="CV190" s="139"/>
      <c r="CW190" s="139"/>
      <c r="CX190" s="129"/>
      <c r="CY190" s="148"/>
      <c r="CZ190" s="149"/>
      <c r="DA190" s="139"/>
      <c r="DB190" s="139"/>
      <c r="DC190" s="139"/>
      <c r="DD190" s="139"/>
      <c r="DE190" s="139"/>
      <c r="DF190" s="139"/>
      <c r="DG190" s="129"/>
      <c r="DH190" s="148"/>
      <c r="DI190" s="149"/>
      <c r="DJ190" s="139"/>
      <c r="DK190" s="139"/>
      <c r="DL190" s="139"/>
      <c r="DM190" s="139"/>
      <c r="DN190" s="139"/>
      <c r="DO190" s="139"/>
      <c r="DP190" s="129"/>
      <c r="DQ190" s="148"/>
      <c r="DR190" s="149"/>
      <c r="DS190" s="139"/>
      <c r="DT190" s="139"/>
      <c r="DU190" s="139"/>
      <c r="DV190" s="139"/>
      <c r="DW190" s="139"/>
      <c r="DX190" s="139"/>
      <c r="DY190" s="129"/>
      <c r="DZ190" s="148"/>
      <c r="EA190" s="149"/>
      <c r="EB190" s="139"/>
      <c r="EC190" s="139"/>
      <c r="ED190" s="139"/>
      <c r="EE190" s="139"/>
      <c r="EF190" s="139"/>
      <c r="EG190" s="139"/>
      <c r="EH190" s="129"/>
      <c r="EI190" s="148"/>
      <c r="EJ190" s="149"/>
      <c r="EK190" s="139"/>
      <c r="EL190" s="139"/>
      <c r="EM190" s="139"/>
      <c r="EN190" s="139"/>
      <c r="EO190" s="139"/>
      <c r="EP190" s="139"/>
      <c r="EQ190" s="129"/>
      <c r="ER190" s="148"/>
      <c r="ES190" s="149"/>
      <c r="ET190" s="139"/>
      <c r="EU190" s="139"/>
      <c r="EV190" s="139"/>
      <c r="EW190" s="139"/>
      <c r="EX190" s="139"/>
      <c r="EY190" s="139"/>
      <c r="EZ190" s="129"/>
      <c r="FA190" s="148"/>
      <c r="FB190" s="149"/>
      <c r="FC190" s="139"/>
      <c r="FD190" s="139"/>
      <c r="FE190" s="139"/>
      <c r="FF190" s="139"/>
      <c r="FG190" s="139"/>
      <c r="FH190" s="139"/>
      <c r="FI190" s="129"/>
      <c r="FJ190" s="148"/>
      <c r="FK190" s="149"/>
      <c r="FL190" s="139"/>
      <c r="FM190" s="139"/>
      <c r="FN190" s="139"/>
      <c r="FO190" s="139"/>
      <c r="FP190" s="139"/>
      <c r="FQ190" s="139"/>
      <c r="FR190" s="139"/>
      <c r="FS190" s="129"/>
      <c r="FT190" s="132"/>
      <c r="FU190" s="132"/>
      <c r="FV190" s="132"/>
      <c r="FW190" s="133"/>
      <c r="FX190" s="132"/>
      <c r="FY190" s="139"/>
      <c r="FZ190" s="139"/>
      <c r="GA190" s="132"/>
      <c r="GB190" s="132"/>
      <c r="GC190" s="132"/>
      <c r="GD190" s="132"/>
      <c r="GE190" s="132"/>
      <c r="GF190" s="129"/>
      <c r="GG190" s="132"/>
      <c r="GH190" s="132"/>
      <c r="GI190" s="132"/>
      <c r="GJ190" s="133"/>
      <c r="GK190" s="132"/>
      <c r="GL190" s="139"/>
      <c r="GM190" s="139"/>
      <c r="GN190" s="132"/>
      <c r="GO190" s="132"/>
      <c r="GP190" s="132"/>
      <c r="GQ190" s="132"/>
      <c r="GR190" s="132"/>
      <c r="GS190" s="129"/>
      <c r="GT190" s="132"/>
      <c r="GU190" s="132"/>
      <c r="GV190" s="132"/>
      <c r="GW190" s="133"/>
      <c r="GX190" s="132"/>
      <c r="GY190" s="139"/>
      <c r="GZ190" s="139"/>
      <c r="HA190" s="132"/>
      <c r="HB190" s="132"/>
      <c r="HC190" s="132"/>
      <c r="HD190" s="132"/>
    </row>
    <row r="191" spans="1:212" ht="67.5" customHeight="1" x14ac:dyDescent="0.2">
      <c r="A191" s="336"/>
      <c r="B191" s="396"/>
      <c r="C191" s="400"/>
      <c r="D191" s="400"/>
      <c r="E191" s="396"/>
      <c r="F191" s="396"/>
      <c r="G191" s="396"/>
      <c r="H191" s="397"/>
      <c r="I191" s="396"/>
      <c r="J191" s="398"/>
      <c r="K191" s="324"/>
      <c r="L191" s="399"/>
      <c r="M191" s="328"/>
      <c r="N191" s="329"/>
      <c r="O191" s="329"/>
      <c r="P191" s="392"/>
      <c r="Q191" s="393"/>
      <c r="R191" s="53">
        <v>2</v>
      </c>
      <c r="S191" s="50" t="s">
        <v>675</v>
      </c>
      <c r="T191" s="202" t="str">
        <f t="shared" si="70"/>
        <v>Preventivo</v>
      </c>
      <c r="U191" s="54" t="s">
        <v>13</v>
      </c>
      <c r="V191" s="55">
        <f>+IF(U191='[12]Tabla Valoración controles'!$D$4,'[12]Tabla Valoración controles'!$F$4,IF('[12]208-PLA-Ft-78 Mapa Gestión'!U191='[12]Tabla Valoración controles'!$D$5,'[12]Tabla Valoración controles'!$F$5,IF(U191=[12]FORMULAS!$A$10,0,'[12]Tabla Valoración controles'!$F$6)))</f>
        <v>0.25</v>
      </c>
      <c r="W191" s="54" t="s">
        <v>8</v>
      </c>
      <c r="X191" s="56">
        <f>+IF(W191='[12]Tabla Valoración controles'!$D$7,'[12]Tabla Valoración controles'!$F$7,IF(U191=[12]FORMULAS!$A$10,0,'[12]Tabla Valoración controles'!$F$8))</f>
        <v>0.15</v>
      </c>
      <c r="Y191" s="54" t="s">
        <v>18</v>
      </c>
      <c r="Z191" s="55">
        <f>+IF(Y191='[12]Tabla Valoración controles'!$D$9,'[12]Tabla Valoración controles'!$F$9,IF(U191=[12]FORMULAS!$A$10,0,'[12]Tabla Valoración controles'!$F$10))</f>
        <v>0</v>
      </c>
      <c r="AA191" s="54" t="s">
        <v>21</v>
      </c>
      <c r="AB191" s="55">
        <f>+IF(AA191='[12]Tabla Valoración controles'!$D$9,'[12]Tabla Valoración controles'!$F$9,IF(W191=[12]FORMULAS!$A$10,0,'[12]Tabla Valoración controles'!$F$10))</f>
        <v>0</v>
      </c>
      <c r="AC191" s="54" t="s">
        <v>100</v>
      </c>
      <c r="AD191" s="55">
        <f>+IF(AC191='[12]Tabla Valoración controles'!$D$13,'[12]Tabla Valoración controles'!$F$13,'[12]Tabla Valoración controles'!$F$14)</f>
        <v>0</v>
      </c>
      <c r="AE191" s="100">
        <f t="shared" si="78"/>
        <v>0.4</v>
      </c>
      <c r="AF191" s="100">
        <f t="shared" ref="AF191" si="105">+AE191*AG190</f>
        <v>0</v>
      </c>
      <c r="AG191" s="100">
        <f t="shared" ref="AG191" si="106">+AG190-AF191</f>
        <v>0</v>
      </c>
      <c r="AH191" s="54" t="s">
        <v>351</v>
      </c>
      <c r="AI191" s="50">
        <f>+IF(AH191=[12]CONTROLES!$C$50,[12]CONTROLES!$D$50,[12]CONTROLES!$D$51)</f>
        <v>15</v>
      </c>
      <c r="AJ191" s="50" t="s">
        <v>357</v>
      </c>
      <c r="AK191" s="50">
        <f>+IF(AJ191=[12]CONTROLES!$C$52,[12]CONTROLES!$D$52,[12]CONTROLES!$D$53)</f>
        <v>15</v>
      </c>
      <c r="AL191" s="50" t="s">
        <v>360</v>
      </c>
      <c r="AM191" s="50">
        <f>+IF(AL191=[12]CONTROLES!$C$54,[12]CONTROLES!$D$54,[12]CONTROLES!$D$55)</f>
        <v>15</v>
      </c>
      <c r="AN191" s="50" t="s">
        <v>363</v>
      </c>
      <c r="AO191" s="50">
        <f>+IF(AN191=[12]CONTROLES!$C$56,[12]CONTROLES!$D$56,IF(AN191=[12]CONTROLES!$C$57,[12]CONTROLES!$D$57,[12]CONTROLES!$D$58))</f>
        <v>15</v>
      </c>
      <c r="AP191" s="50" t="s">
        <v>367</v>
      </c>
      <c r="AQ191" s="50">
        <f>+IF(AP191=[12]CONTROLES!$C$59,[12]CONTROLES!$D$59,[12]CONTROLES!$D$60)</f>
        <v>15</v>
      </c>
      <c r="AR191" s="50" t="s">
        <v>370</v>
      </c>
      <c r="AS191" s="50">
        <f>+IF(AR191=[12]CONTROLES!$C$61,[12]CONTROLES!$D$61,[12]CONTROLES!$D$62)</f>
        <v>15</v>
      </c>
      <c r="AT191" s="50" t="s">
        <v>373</v>
      </c>
      <c r="AU191" s="50">
        <f>+IF(AT191=[12]CONTROLES!$C$63,[12]CONTROLES!$D$63,IF(AT191=[12]CONTROLES!$C$64,[12]CONTROLES!$D$64,[12]CONTROLES!$D$65))</f>
        <v>10</v>
      </c>
      <c r="AV191" s="50">
        <f t="shared" si="86"/>
        <v>100</v>
      </c>
      <c r="AW191" s="180" t="str">
        <f t="shared" si="87"/>
        <v>Fuerte</v>
      </c>
      <c r="AX191" s="303"/>
      <c r="AY191" s="303"/>
      <c r="AZ191" s="303"/>
      <c r="BA191" s="303"/>
      <c r="BB191" s="301"/>
      <c r="BC191" s="314"/>
      <c r="BD191" s="307"/>
      <c r="BE191" s="135"/>
      <c r="BF191" s="135"/>
      <c r="BG191" s="217"/>
      <c r="BH191" s="225"/>
      <c r="BI191" s="225"/>
      <c r="BJ191" s="135"/>
      <c r="BK191" s="135"/>
      <c r="BL191" s="135"/>
      <c r="BM191" s="307"/>
      <c r="BN191" s="129"/>
      <c r="BO191" s="135"/>
      <c r="BP191" s="135"/>
      <c r="BQ191" s="135"/>
      <c r="BR191" s="138"/>
      <c r="BS191" s="138"/>
      <c r="BT191" s="138"/>
      <c r="BU191" s="138"/>
      <c r="BV191" s="138"/>
      <c r="BW191" s="129"/>
      <c r="BX191" s="135"/>
      <c r="BY191" s="135"/>
      <c r="BZ191" s="135"/>
      <c r="CA191" s="138"/>
      <c r="CB191" s="138"/>
      <c r="CC191" s="138"/>
      <c r="CD191" s="138"/>
      <c r="CE191" s="138"/>
      <c r="CF191" s="129"/>
      <c r="CG191" s="135"/>
      <c r="CH191" s="135"/>
      <c r="CI191" s="135"/>
      <c r="CJ191" s="138"/>
      <c r="CK191" s="138"/>
      <c r="CL191" s="138"/>
      <c r="CM191" s="138"/>
      <c r="CN191" s="138"/>
      <c r="CO191" s="129"/>
      <c r="CP191" s="135"/>
      <c r="CQ191" s="135"/>
      <c r="CR191" s="135"/>
      <c r="CS191" s="138"/>
      <c r="CT191" s="138"/>
      <c r="CU191" s="138"/>
      <c r="CV191" s="138"/>
      <c r="CW191" s="138"/>
      <c r="CX191" s="129"/>
      <c r="CY191" s="135"/>
      <c r="CZ191" s="135"/>
      <c r="DA191" s="135"/>
      <c r="DB191" s="138"/>
      <c r="DC191" s="138"/>
      <c r="DD191" s="138"/>
      <c r="DE191" s="138"/>
      <c r="DF191" s="138"/>
      <c r="DG191" s="129"/>
      <c r="DH191" s="135"/>
      <c r="DI191" s="135"/>
      <c r="DJ191" s="135"/>
      <c r="DK191" s="138"/>
      <c r="DL191" s="138"/>
      <c r="DM191" s="138"/>
      <c r="DN191" s="138"/>
      <c r="DO191" s="138"/>
      <c r="DP191" s="129"/>
      <c r="DQ191" s="135"/>
      <c r="DR191" s="135"/>
      <c r="DS191" s="135"/>
      <c r="DT191" s="138"/>
      <c r="DU191" s="138"/>
      <c r="DV191" s="138"/>
      <c r="DW191" s="138"/>
      <c r="DX191" s="138"/>
      <c r="DY191" s="129"/>
      <c r="DZ191" s="135"/>
      <c r="EA191" s="135"/>
      <c r="EB191" s="135"/>
      <c r="EC191" s="138"/>
      <c r="ED191" s="138"/>
      <c r="EE191" s="138"/>
      <c r="EF191" s="138"/>
      <c r="EG191" s="138"/>
      <c r="EH191" s="129"/>
      <c r="EI191" s="135"/>
      <c r="EJ191" s="135"/>
      <c r="EK191" s="135"/>
      <c r="EL191" s="138"/>
      <c r="EM191" s="138"/>
      <c r="EN191" s="138"/>
      <c r="EO191" s="138"/>
      <c r="EP191" s="138"/>
      <c r="EQ191" s="129"/>
      <c r="ER191" s="135"/>
      <c r="ES191" s="135"/>
      <c r="ET191" s="135"/>
      <c r="EU191" s="138"/>
      <c r="EV191" s="138"/>
      <c r="EW191" s="138"/>
      <c r="EX191" s="138"/>
      <c r="EY191" s="138"/>
      <c r="EZ191" s="129"/>
      <c r="FA191" s="135"/>
      <c r="FB191" s="135"/>
      <c r="FC191" s="135"/>
      <c r="FD191" s="138"/>
      <c r="FE191" s="138"/>
      <c r="FF191" s="138"/>
      <c r="FG191" s="138"/>
      <c r="FH191" s="138"/>
      <c r="FI191" s="129"/>
      <c r="FJ191" s="135"/>
      <c r="FK191" s="135"/>
      <c r="FL191" s="135"/>
      <c r="FM191" s="138"/>
      <c r="FN191" s="138"/>
      <c r="FO191" s="138"/>
      <c r="FP191" s="138"/>
      <c r="FQ191" s="138"/>
      <c r="FR191" s="138"/>
      <c r="FS191" s="129"/>
      <c r="FT191" s="132"/>
      <c r="FU191" s="132"/>
      <c r="FV191" s="132"/>
      <c r="FW191" s="133"/>
      <c r="FX191" s="132"/>
      <c r="FY191" s="138"/>
      <c r="FZ191" s="138"/>
      <c r="GA191" s="132"/>
      <c r="GB191" s="132"/>
      <c r="GC191" s="132"/>
      <c r="GD191" s="132"/>
      <c r="GE191" s="132"/>
      <c r="GF191" s="129"/>
      <c r="GG191" s="132"/>
      <c r="GH191" s="132"/>
      <c r="GI191" s="132"/>
      <c r="GJ191" s="133"/>
      <c r="GK191" s="132"/>
      <c r="GL191" s="138"/>
      <c r="GM191" s="138"/>
      <c r="GN191" s="132"/>
      <c r="GO191" s="132"/>
      <c r="GP191" s="132"/>
      <c r="GQ191" s="132"/>
      <c r="GR191" s="132"/>
      <c r="GS191" s="129"/>
      <c r="GT191" s="132"/>
      <c r="GU191" s="132"/>
      <c r="GV191" s="132"/>
      <c r="GW191" s="133"/>
      <c r="GX191" s="132"/>
      <c r="GY191" s="138"/>
      <c r="GZ191" s="138"/>
      <c r="HA191" s="132"/>
      <c r="HB191" s="132"/>
      <c r="HC191" s="132"/>
      <c r="HD191" s="132"/>
    </row>
    <row r="192" spans="1:212" ht="17.25" customHeight="1" x14ac:dyDescent="0.2">
      <c r="A192" s="336"/>
      <c r="B192" s="396"/>
      <c r="C192" s="400"/>
      <c r="D192" s="400"/>
      <c r="E192" s="396"/>
      <c r="F192" s="396"/>
      <c r="G192" s="396"/>
      <c r="H192" s="397"/>
      <c r="I192" s="396"/>
      <c r="J192" s="398"/>
      <c r="K192" s="324"/>
      <c r="L192" s="399"/>
      <c r="M192" s="328"/>
      <c r="N192" s="329"/>
      <c r="O192" s="329"/>
      <c r="P192" s="392"/>
      <c r="Q192" s="393"/>
      <c r="R192" s="53"/>
      <c r="S192" s="50"/>
      <c r="T192" s="202" t="str">
        <f t="shared" si="70"/>
        <v>Tipo Control</v>
      </c>
      <c r="U192" s="54" t="s">
        <v>158</v>
      </c>
      <c r="V192" s="55">
        <f>+IF(U192='[12]Tabla Valoración controles'!$D$4,'[12]Tabla Valoración controles'!$F$4,IF('[12]208-PLA-Ft-78 Mapa Gestión'!U192='[12]Tabla Valoración controles'!$D$5,'[12]Tabla Valoración controles'!$F$5,IF(U192=[12]FORMULAS!$A$10,0,'[12]Tabla Valoración controles'!$F$6)))</f>
        <v>0</v>
      </c>
      <c r="W192" s="54"/>
      <c r="X192" s="56">
        <f>+IF(W192='[12]Tabla Valoración controles'!$D$7,'[12]Tabla Valoración controles'!$F$7,IF(U192=[12]FORMULAS!$A$10,0,'[12]Tabla Valoración controles'!$F$8))</f>
        <v>0</v>
      </c>
      <c r="Y192" s="54"/>
      <c r="Z192" s="55">
        <f>+IF(Y192='[12]Tabla Valoración controles'!$D$9,'[12]Tabla Valoración controles'!$F$9,IF(U192=[12]FORMULAS!$A$10,0,'[12]Tabla Valoración controles'!$F$10))</f>
        <v>0</v>
      </c>
      <c r="AA192" s="54"/>
      <c r="AB192" s="55">
        <f>+IF(AA192='[12]Tabla Valoración controles'!$D$9,'[12]Tabla Valoración controles'!$F$9,IF(W192=[12]FORMULAS!$A$10,0,'[12]Tabla Valoración controles'!$F$10))</f>
        <v>0</v>
      </c>
      <c r="AC192" s="54"/>
      <c r="AD192" s="55">
        <f>+IF(AC192='[12]Tabla Valoración controles'!$D$13,'[12]Tabla Valoración controles'!$F$13,'[12]Tabla Valoración controles'!$F$14)</f>
        <v>0</v>
      </c>
      <c r="AE192" s="100">
        <f t="shared" si="78"/>
        <v>0</v>
      </c>
      <c r="AF192" s="100">
        <f t="shared" ref="AF192:AF195" si="107">+AF191*AE192</f>
        <v>0</v>
      </c>
      <c r="AG192" s="100">
        <f t="shared" si="98"/>
        <v>0</v>
      </c>
      <c r="AH192" s="54"/>
      <c r="AI192" s="50">
        <f>+IF(AH192=[12]CONTROLES!$C$50,[12]CONTROLES!$D$50,[12]CONTROLES!$D$51)</f>
        <v>0</v>
      </c>
      <c r="AJ192" s="50"/>
      <c r="AK192" s="50">
        <f>+IF(AJ192=[12]CONTROLES!$C$52,[12]CONTROLES!$D$52,[12]CONTROLES!$D$53)</f>
        <v>0</v>
      </c>
      <c r="AL192" s="50"/>
      <c r="AM192" s="50">
        <f>+IF(AL192=[12]CONTROLES!$C$54,[12]CONTROLES!$D$54,[12]CONTROLES!$D$55)</f>
        <v>0</v>
      </c>
      <c r="AN192" s="50"/>
      <c r="AO192" s="50">
        <f>+IF(AN192=[12]CONTROLES!$C$56,[12]CONTROLES!$D$56,IF(AN192=[12]CONTROLES!$C$57,[12]CONTROLES!$D$57,[12]CONTROLES!$D$58))</f>
        <v>0</v>
      </c>
      <c r="AP192" s="50"/>
      <c r="AQ192" s="50">
        <f>+IF(AP192=[12]CONTROLES!$C$59,[12]CONTROLES!$D$59,[12]CONTROLES!$D$60)</f>
        <v>0</v>
      </c>
      <c r="AR192" s="50"/>
      <c r="AS192" s="50">
        <f>+IF(AR192=[12]CONTROLES!$C$61,[12]CONTROLES!$D$61,[12]CONTROLES!$D$62)</f>
        <v>0</v>
      </c>
      <c r="AT192" s="50"/>
      <c r="AU192" s="50">
        <f>+IF(AT192=[12]CONTROLES!$C$63,[12]CONTROLES!$D$63,IF(AT192=[12]CONTROLES!$C$64,[12]CONTROLES!$D$64,[12]CONTROLES!$D$65))</f>
        <v>0</v>
      </c>
      <c r="AV192" s="50">
        <f t="shared" si="86"/>
        <v>0</v>
      </c>
      <c r="AW192" s="50" t="str">
        <f t="shared" si="87"/>
        <v>Débil</v>
      </c>
      <c r="AX192" s="303"/>
      <c r="AY192" s="303"/>
      <c r="AZ192" s="303"/>
      <c r="BA192" s="303"/>
      <c r="BB192" s="301"/>
      <c r="BC192" s="314"/>
      <c r="BD192" s="307"/>
      <c r="BE192" s="135"/>
      <c r="BF192" s="135"/>
      <c r="BG192" s="217"/>
      <c r="BH192" s="225"/>
      <c r="BI192" s="225"/>
      <c r="BJ192" s="135"/>
      <c r="BK192" s="135"/>
      <c r="BL192" s="135"/>
      <c r="BM192" s="307"/>
      <c r="BN192" s="129"/>
      <c r="BO192" s="135"/>
      <c r="BP192" s="135"/>
      <c r="BQ192" s="135"/>
      <c r="BR192" s="138"/>
      <c r="BS192" s="138"/>
      <c r="BT192" s="138"/>
      <c r="BU192" s="138"/>
      <c r="BV192" s="138"/>
      <c r="BW192" s="129"/>
      <c r="BX192" s="135"/>
      <c r="BY192" s="135"/>
      <c r="BZ192" s="135"/>
      <c r="CA192" s="138"/>
      <c r="CB192" s="138"/>
      <c r="CC192" s="138"/>
      <c r="CD192" s="138"/>
      <c r="CE192" s="138"/>
      <c r="CF192" s="129"/>
      <c r="CG192" s="135"/>
      <c r="CH192" s="135"/>
      <c r="CI192" s="135"/>
      <c r="CJ192" s="138"/>
      <c r="CK192" s="138"/>
      <c r="CL192" s="138"/>
      <c r="CM192" s="138"/>
      <c r="CN192" s="138"/>
      <c r="CO192" s="129"/>
      <c r="CP192" s="135"/>
      <c r="CQ192" s="135"/>
      <c r="CR192" s="135"/>
      <c r="CS192" s="138"/>
      <c r="CT192" s="138"/>
      <c r="CU192" s="138"/>
      <c r="CV192" s="138"/>
      <c r="CW192" s="138"/>
      <c r="CX192" s="129"/>
      <c r="CY192" s="135"/>
      <c r="CZ192" s="135"/>
      <c r="DA192" s="135"/>
      <c r="DB192" s="138"/>
      <c r="DC192" s="138"/>
      <c r="DD192" s="138"/>
      <c r="DE192" s="138"/>
      <c r="DF192" s="138"/>
      <c r="DG192" s="129"/>
      <c r="DH192" s="135"/>
      <c r="DI192" s="135"/>
      <c r="DJ192" s="135"/>
      <c r="DK192" s="138"/>
      <c r="DL192" s="138"/>
      <c r="DM192" s="138"/>
      <c r="DN192" s="138"/>
      <c r="DO192" s="138"/>
      <c r="DP192" s="129"/>
      <c r="DQ192" s="135"/>
      <c r="DR192" s="135"/>
      <c r="DS192" s="135"/>
      <c r="DT192" s="138"/>
      <c r="DU192" s="138"/>
      <c r="DV192" s="138"/>
      <c r="DW192" s="138"/>
      <c r="DX192" s="138"/>
      <c r="DY192" s="129"/>
      <c r="DZ192" s="135"/>
      <c r="EA192" s="135"/>
      <c r="EB192" s="135"/>
      <c r="EC192" s="138"/>
      <c r="ED192" s="138"/>
      <c r="EE192" s="138"/>
      <c r="EF192" s="138"/>
      <c r="EG192" s="138"/>
      <c r="EH192" s="129"/>
      <c r="EI192" s="135"/>
      <c r="EJ192" s="135"/>
      <c r="EK192" s="135"/>
      <c r="EL192" s="138"/>
      <c r="EM192" s="138"/>
      <c r="EN192" s="138"/>
      <c r="EO192" s="138"/>
      <c r="EP192" s="138"/>
      <c r="EQ192" s="129"/>
      <c r="ER192" s="135"/>
      <c r="ES192" s="135"/>
      <c r="ET192" s="135"/>
      <c r="EU192" s="138"/>
      <c r="EV192" s="138"/>
      <c r="EW192" s="138"/>
      <c r="EX192" s="138"/>
      <c r="EY192" s="138"/>
      <c r="EZ192" s="129"/>
      <c r="FA192" s="135"/>
      <c r="FB192" s="135"/>
      <c r="FC192" s="135"/>
      <c r="FD192" s="138"/>
      <c r="FE192" s="138"/>
      <c r="FF192" s="138"/>
      <c r="FG192" s="138"/>
      <c r="FH192" s="138"/>
      <c r="FI192" s="129"/>
      <c r="FJ192" s="135"/>
      <c r="FK192" s="135"/>
      <c r="FL192" s="135"/>
      <c r="FM192" s="138"/>
      <c r="FN192" s="138"/>
      <c r="FO192" s="138"/>
      <c r="FP192" s="138"/>
      <c r="FQ192" s="138"/>
      <c r="FR192" s="138"/>
      <c r="FS192" s="129"/>
      <c r="FT192" s="132"/>
      <c r="FU192" s="132"/>
      <c r="FV192" s="132"/>
      <c r="FW192" s="133"/>
      <c r="FX192" s="132"/>
      <c r="FY192" s="138"/>
      <c r="FZ192" s="138"/>
      <c r="GA192" s="132"/>
      <c r="GB192" s="132"/>
      <c r="GC192" s="132"/>
      <c r="GD192" s="132"/>
      <c r="GE192" s="132"/>
      <c r="GF192" s="129"/>
      <c r="GG192" s="132"/>
      <c r="GH192" s="132"/>
      <c r="GI192" s="132"/>
      <c r="GJ192" s="133"/>
      <c r="GK192" s="132"/>
      <c r="GL192" s="138"/>
      <c r="GM192" s="138"/>
      <c r="GN192" s="132"/>
      <c r="GO192" s="132"/>
      <c r="GP192" s="132"/>
      <c r="GQ192" s="132"/>
      <c r="GR192" s="132"/>
      <c r="GS192" s="129"/>
      <c r="GT192" s="132"/>
      <c r="GU192" s="132"/>
      <c r="GV192" s="132"/>
      <c r="GW192" s="133"/>
      <c r="GX192" s="132"/>
      <c r="GY192" s="138"/>
      <c r="GZ192" s="138"/>
      <c r="HA192" s="132"/>
      <c r="HB192" s="132"/>
      <c r="HC192" s="132"/>
      <c r="HD192" s="132"/>
    </row>
    <row r="193" spans="1:212" ht="17.25" customHeight="1" x14ac:dyDescent="0.2">
      <c r="A193" s="336"/>
      <c r="B193" s="396"/>
      <c r="C193" s="400"/>
      <c r="D193" s="400"/>
      <c r="E193" s="396"/>
      <c r="F193" s="396"/>
      <c r="G193" s="396"/>
      <c r="H193" s="397"/>
      <c r="I193" s="396"/>
      <c r="J193" s="398"/>
      <c r="K193" s="324"/>
      <c r="L193" s="399"/>
      <c r="M193" s="328"/>
      <c r="N193" s="329"/>
      <c r="O193" s="329"/>
      <c r="P193" s="392"/>
      <c r="Q193" s="393"/>
      <c r="R193" s="53"/>
      <c r="S193" s="50"/>
      <c r="T193" s="202" t="str">
        <f t="shared" si="70"/>
        <v>Tipo Control</v>
      </c>
      <c r="U193" s="54" t="s">
        <v>158</v>
      </c>
      <c r="V193" s="55">
        <f>+IF(U193='[12]Tabla Valoración controles'!$D$4,'[12]Tabla Valoración controles'!$F$4,IF('[12]208-PLA-Ft-78 Mapa Gestión'!U193='[12]Tabla Valoración controles'!$D$5,'[12]Tabla Valoración controles'!$F$5,IF(U193=[12]FORMULAS!$A$10,0,'[12]Tabla Valoración controles'!$F$6)))</f>
        <v>0</v>
      </c>
      <c r="W193" s="54"/>
      <c r="X193" s="56">
        <f>+IF(W193='[12]Tabla Valoración controles'!$D$7,'[12]Tabla Valoración controles'!$F$7,IF(U193=[12]FORMULAS!$A$10,0,'[12]Tabla Valoración controles'!$F$8))</f>
        <v>0</v>
      </c>
      <c r="Y193" s="54"/>
      <c r="Z193" s="55">
        <f>+IF(Y193='[12]Tabla Valoración controles'!$D$9,'[12]Tabla Valoración controles'!$F$9,IF(U193=[12]FORMULAS!$A$10,0,'[12]Tabla Valoración controles'!$F$10))</f>
        <v>0</v>
      </c>
      <c r="AA193" s="54"/>
      <c r="AB193" s="55">
        <f>+IF(AA193='[12]Tabla Valoración controles'!$D$9,'[12]Tabla Valoración controles'!$F$9,IF(W193=[12]FORMULAS!$A$10,0,'[12]Tabla Valoración controles'!$F$10))</f>
        <v>0</v>
      </c>
      <c r="AC193" s="54"/>
      <c r="AD193" s="55">
        <f>+IF(AC193='[12]Tabla Valoración controles'!$D$13,'[12]Tabla Valoración controles'!$F$13,'[12]Tabla Valoración controles'!$F$14)</f>
        <v>0</v>
      </c>
      <c r="AE193" s="100">
        <f t="shared" si="78"/>
        <v>0</v>
      </c>
      <c r="AF193" s="100">
        <f t="shared" si="107"/>
        <v>0</v>
      </c>
      <c r="AG193" s="100">
        <f t="shared" si="98"/>
        <v>0</v>
      </c>
      <c r="AH193" s="54"/>
      <c r="AI193" s="50">
        <f>+IF(AH193=[12]CONTROLES!$C$50,[12]CONTROLES!$D$50,[12]CONTROLES!$D$51)</f>
        <v>0</v>
      </c>
      <c r="AJ193" s="50"/>
      <c r="AK193" s="50">
        <f>+IF(AJ193=[12]CONTROLES!$C$52,[12]CONTROLES!$D$52,[12]CONTROLES!$D$53)</f>
        <v>0</v>
      </c>
      <c r="AL193" s="50"/>
      <c r="AM193" s="50">
        <f>+IF(AL193=[12]CONTROLES!$C$54,[12]CONTROLES!$D$54,[12]CONTROLES!$D$55)</f>
        <v>0</v>
      </c>
      <c r="AN193" s="50"/>
      <c r="AO193" s="50">
        <f>+IF(AN193=[12]CONTROLES!$C$56,[12]CONTROLES!$D$56,IF(AN193=[12]CONTROLES!$C$57,[12]CONTROLES!$D$57,[12]CONTROLES!$D$58))</f>
        <v>0</v>
      </c>
      <c r="AP193" s="50"/>
      <c r="AQ193" s="50">
        <f>+IF(AP193=[12]CONTROLES!$C$59,[12]CONTROLES!$D$59,[12]CONTROLES!$D$60)</f>
        <v>0</v>
      </c>
      <c r="AR193" s="50"/>
      <c r="AS193" s="50">
        <f>+IF(AR193=[12]CONTROLES!$C$61,[12]CONTROLES!$D$61,[12]CONTROLES!$D$62)</f>
        <v>0</v>
      </c>
      <c r="AT193" s="50"/>
      <c r="AU193" s="50">
        <f>+IF(AT193=[12]CONTROLES!$C$63,[12]CONTROLES!$D$63,IF(AT193=[12]CONTROLES!$C$64,[12]CONTROLES!$D$64,[12]CONTROLES!$D$65))</f>
        <v>0</v>
      </c>
      <c r="AV193" s="50">
        <f t="shared" si="86"/>
        <v>0</v>
      </c>
      <c r="AW193" s="50" t="str">
        <f t="shared" si="87"/>
        <v>Débil</v>
      </c>
      <c r="AX193" s="303"/>
      <c r="AY193" s="303"/>
      <c r="AZ193" s="303"/>
      <c r="BA193" s="303"/>
      <c r="BB193" s="301"/>
      <c r="BC193" s="314"/>
      <c r="BD193" s="307"/>
      <c r="BE193" s="135"/>
      <c r="BF193" s="135"/>
      <c r="BG193" s="217"/>
      <c r="BH193" s="225"/>
      <c r="BI193" s="225"/>
      <c r="BJ193" s="135"/>
      <c r="BK193" s="135"/>
      <c r="BL193" s="135"/>
      <c r="BM193" s="307"/>
      <c r="BN193" s="129"/>
      <c r="BO193" s="135"/>
      <c r="BP193" s="135"/>
      <c r="BQ193" s="135"/>
      <c r="BR193" s="138"/>
      <c r="BS193" s="138"/>
      <c r="BT193" s="138"/>
      <c r="BU193" s="138"/>
      <c r="BV193" s="138"/>
      <c r="BW193" s="129"/>
      <c r="BX193" s="135"/>
      <c r="BY193" s="135"/>
      <c r="BZ193" s="135"/>
      <c r="CA193" s="138"/>
      <c r="CB193" s="138"/>
      <c r="CC193" s="138"/>
      <c r="CD193" s="138"/>
      <c r="CE193" s="138"/>
      <c r="CF193" s="129"/>
      <c r="CG193" s="135"/>
      <c r="CH193" s="135"/>
      <c r="CI193" s="135"/>
      <c r="CJ193" s="138"/>
      <c r="CK193" s="138"/>
      <c r="CL193" s="138"/>
      <c r="CM193" s="138"/>
      <c r="CN193" s="138"/>
      <c r="CO193" s="129"/>
      <c r="CP193" s="135"/>
      <c r="CQ193" s="135"/>
      <c r="CR193" s="135"/>
      <c r="CS193" s="138"/>
      <c r="CT193" s="138"/>
      <c r="CU193" s="138"/>
      <c r="CV193" s="138"/>
      <c r="CW193" s="138"/>
      <c r="CX193" s="129"/>
      <c r="CY193" s="135"/>
      <c r="CZ193" s="135"/>
      <c r="DA193" s="135"/>
      <c r="DB193" s="138"/>
      <c r="DC193" s="138"/>
      <c r="DD193" s="138"/>
      <c r="DE193" s="138"/>
      <c r="DF193" s="138"/>
      <c r="DG193" s="129"/>
      <c r="DH193" s="135"/>
      <c r="DI193" s="135"/>
      <c r="DJ193" s="135"/>
      <c r="DK193" s="138"/>
      <c r="DL193" s="138"/>
      <c r="DM193" s="138"/>
      <c r="DN193" s="138"/>
      <c r="DO193" s="138"/>
      <c r="DP193" s="129"/>
      <c r="DQ193" s="135"/>
      <c r="DR193" s="135"/>
      <c r="DS193" s="135"/>
      <c r="DT193" s="138"/>
      <c r="DU193" s="138"/>
      <c r="DV193" s="138"/>
      <c r="DW193" s="138"/>
      <c r="DX193" s="138"/>
      <c r="DY193" s="129"/>
      <c r="DZ193" s="135"/>
      <c r="EA193" s="135"/>
      <c r="EB193" s="135"/>
      <c r="EC193" s="138"/>
      <c r="ED193" s="138"/>
      <c r="EE193" s="138"/>
      <c r="EF193" s="138"/>
      <c r="EG193" s="138"/>
      <c r="EH193" s="129"/>
      <c r="EI193" s="135"/>
      <c r="EJ193" s="135"/>
      <c r="EK193" s="135"/>
      <c r="EL193" s="138"/>
      <c r="EM193" s="138"/>
      <c r="EN193" s="138"/>
      <c r="EO193" s="138"/>
      <c r="EP193" s="138"/>
      <c r="EQ193" s="129"/>
      <c r="ER193" s="135"/>
      <c r="ES193" s="135"/>
      <c r="ET193" s="135"/>
      <c r="EU193" s="138"/>
      <c r="EV193" s="138"/>
      <c r="EW193" s="138"/>
      <c r="EX193" s="138"/>
      <c r="EY193" s="138"/>
      <c r="EZ193" s="129"/>
      <c r="FA193" s="135"/>
      <c r="FB193" s="135"/>
      <c r="FC193" s="135"/>
      <c r="FD193" s="138"/>
      <c r="FE193" s="138"/>
      <c r="FF193" s="138"/>
      <c r="FG193" s="138"/>
      <c r="FH193" s="138"/>
      <c r="FI193" s="129"/>
      <c r="FJ193" s="135"/>
      <c r="FK193" s="135"/>
      <c r="FL193" s="135"/>
      <c r="FM193" s="138"/>
      <c r="FN193" s="138"/>
      <c r="FO193" s="138"/>
      <c r="FP193" s="138"/>
      <c r="FQ193" s="138"/>
      <c r="FR193" s="138"/>
      <c r="FS193" s="129"/>
      <c r="FT193" s="132"/>
      <c r="FU193" s="132"/>
      <c r="FV193" s="132"/>
      <c r="FW193" s="133"/>
      <c r="FX193" s="132"/>
      <c r="FY193" s="138"/>
      <c r="FZ193" s="138"/>
      <c r="GA193" s="132"/>
      <c r="GB193" s="132"/>
      <c r="GC193" s="132"/>
      <c r="GD193" s="132"/>
      <c r="GE193" s="132"/>
      <c r="GF193" s="129"/>
      <c r="GG193" s="132"/>
      <c r="GH193" s="132"/>
      <c r="GI193" s="132"/>
      <c r="GJ193" s="133"/>
      <c r="GK193" s="132"/>
      <c r="GL193" s="138"/>
      <c r="GM193" s="138"/>
      <c r="GN193" s="132"/>
      <c r="GO193" s="132"/>
      <c r="GP193" s="132"/>
      <c r="GQ193" s="132"/>
      <c r="GR193" s="132"/>
      <c r="GS193" s="129"/>
      <c r="GT193" s="132"/>
      <c r="GU193" s="132"/>
      <c r="GV193" s="132"/>
      <c r="GW193" s="133"/>
      <c r="GX193" s="132"/>
      <c r="GY193" s="138"/>
      <c r="GZ193" s="138"/>
      <c r="HA193" s="132"/>
      <c r="HB193" s="132"/>
      <c r="HC193" s="132"/>
      <c r="HD193" s="132"/>
    </row>
    <row r="194" spans="1:212" ht="17.25" customHeight="1" x14ac:dyDescent="0.2">
      <c r="A194" s="336"/>
      <c r="B194" s="396"/>
      <c r="C194" s="400"/>
      <c r="D194" s="400"/>
      <c r="E194" s="396"/>
      <c r="F194" s="396"/>
      <c r="G194" s="396"/>
      <c r="H194" s="397"/>
      <c r="I194" s="396"/>
      <c r="J194" s="398"/>
      <c r="K194" s="324"/>
      <c r="L194" s="399"/>
      <c r="M194" s="328"/>
      <c r="N194" s="329"/>
      <c r="O194" s="329"/>
      <c r="P194" s="392"/>
      <c r="Q194" s="393"/>
      <c r="R194" s="53"/>
      <c r="S194" s="50"/>
      <c r="T194" s="202" t="str">
        <f t="shared" si="70"/>
        <v>Tipo Control</v>
      </c>
      <c r="U194" s="54" t="s">
        <v>158</v>
      </c>
      <c r="V194" s="55">
        <f>+IF(U194='[12]Tabla Valoración controles'!$D$4,'[12]Tabla Valoración controles'!$F$4,IF('[12]208-PLA-Ft-78 Mapa Gestión'!U194='[12]Tabla Valoración controles'!$D$5,'[12]Tabla Valoración controles'!$F$5,IF(U194=[12]FORMULAS!$A$10,0,'[12]Tabla Valoración controles'!$F$6)))</f>
        <v>0</v>
      </c>
      <c r="W194" s="54"/>
      <c r="X194" s="56">
        <f>+IF(W194='[12]Tabla Valoración controles'!$D$7,'[12]Tabla Valoración controles'!$F$7,IF(U194=[12]FORMULAS!$A$10,0,'[12]Tabla Valoración controles'!$F$8))</f>
        <v>0</v>
      </c>
      <c r="Y194" s="54"/>
      <c r="Z194" s="55">
        <f>+IF(Y194='[12]Tabla Valoración controles'!$D$9,'[12]Tabla Valoración controles'!$F$9,IF(U194=[12]FORMULAS!$A$10,0,'[12]Tabla Valoración controles'!$F$10))</f>
        <v>0</v>
      </c>
      <c r="AA194" s="54"/>
      <c r="AB194" s="55">
        <f>+IF(AA194='[12]Tabla Valoración controles'!$D$9,'[12]Tabla Valoración controles'!$F$9,IF(W194=[12]FORMULAS!$A$10,0,'[12]Tabla Valoración controles'!$F$10))</f>
        <v>0</v>
      </c>
      <c r="AC194" s="54"/>
      <c r="AD194" s="55">
        <f>+IF(AC194='[12]Tabla Valoración controles'!$D$13,'[12]Tabla Valoración controles'!$F$13,'[12]Tabla Valoración controles'!$F$14)</f>
        <v>0</v>
      </c>
      <c r="AE194" s="100">
        <f t="shared" si="78"/>
        <v>0</v>
      </c>
      <c r="AF194" s="100">
        <f t="shared" si="107"/>
        <v>0</v>
      </c>
      <c r="AG194" s="100">
        <f t="shared" si="98"/>
        <v>0</v>
      </c>
      <c r="AH194" s="54"/>
      <c r="AI194" s="50">
        <f>+IF(AH194=[12]CONTROLES!$C$50,[12]CONTROLES!$D$50,[12]CONTROLES!$D$51)</f>
        <v>0</v>
      </c>
      <c r="AJ194" s="50"/>
      <c r="AK194" s="50">
        <f>+IF(AJ194=[12]CONTROLES!$C$52,[12]CONTROLES!$D$52,[12]CONTROLES!$D$53)</f>
        <v>0</v>
      </c>
      <c r="AL194" s="50"/>
      <c r="AM194" s="50">
        <f>+IF(AL194=[12]CONTROLES!$C$54,[12]CONTROLES!$D$54,[12]CONTROLES!$D$55)</f>
        <v>0</v>
      </c>
      <c r="AN194" s="50"/>
      <c r="AO194" s="50">
        <f>+IF(AN194=[12]CONTROLES!$C$56,[12]CONTROLES!$D$56,IF(AN194=[12]CONTROLES!$C$57,[12]CONTROLES!$D$57,[12]CONTROLES!$D$58))</f>
        <v>0</v>
      </c>
      <c r="AP194" s="50"/>
      <c r="AQ194" s="50">
        <f>+IF(AP194=[12]CONTROLES!$C$59,[12]CONTROLES!$D$59,[12]CONTROLES!$D$60)</f>
        <v>0</v>
      </c>
      <c r="AR194" s="50"/>
      <c r="AS194" s="50">
        <f>+IF(AR194=[12]CONTROLES!$C$61,[12]CONTROLES!$D$61,[12]CONTROLES!$D$62)</f>
        <v>0</v>
      </c>
      <c r="AT194" s="50"/>
      <c r="AU194" s="50">
        <f>+IF(AT194=[12]CONTROLES!$C$63,[12]CONTROLES!$D$63,IF(AT194=[12]CONTROLES!$C$64,[12]CONTROLES!$D$64,[12]CONTROLES!$D$65))</f>
        <v>0</v>
      </c>
      <c r="AV194" s="50">
        <f t="shared" si="86"/>
        <v>0</v>
      </c>
      <c r="AW194" s="50" t="str">
        <f t="shared" si="87"/>
        <v>Débil</v>
      </c>
      <c r="AX194" s="303"/>
      <c r="AY194" s="303"/>
      <c r="AZ194" s="303"/>
      <c r="BA194" s="303"/>
      <c r="BB194" s="301"/>
      <c r="BC194" s="314"/>
      <c r="BD194" s="307"/>
      <c r="BE194" s="135"/>
      <c r="BF194" s="135"/>
      <c r="BG194" s="217"/>
      <c r="BH194" s="225"/>
      <c r="BI194" s="225"/>
      <c r="BJ194" s="135"/>
      <c r="BK194" s="135"/>
      <c r="BL194" s="135"/>
      <c r="BM194" s="307"/>
      <c r="BN194" s="129"/>
      <c r="BO194" s="135"/>
      <c r="BP194" s="135"/>
      <c r="BQ194" s="135"/>
      <c r="BR194" s="138"/>
      <c r="BS194" s="138"/>
      <c r="BT194" s="138"/>
      <c r="BU194" s="138"/>
      <c r="BV194" s="138"/>
      <c r="BW194" s="129"/>
      <c r="BX194" s="135"/>
      <c r="BY194" s="135"/>
      <c r="BZ194" s="135"/>
      <c r="CA194" s="138"/>
      <c r="CB194" s="138"/>
      <c r="CC194" s="138"/>
      <c r="CD194" s="138"/>
      <c r="CE194" s="138"/>
      <c r="CF194" s="129"/>
      <c r="CG194" s="135"/>
      <c r="CH194" s="135"/>
      <c r="CI194" s="135"/>
      <c r="CJ194" s="138"/>
      <c r="CK194" s="138"/>
      <c r="CL194" s="138"/>
      <c r="CM194" s="138"/>
      <c r="CN194" s="138"/>
      <c r="CO194" s="129"/>
      <c r="CP194" s="135"/>
      <c r="CQ194" s="135"/>
      <c r="CR194" s="135"/>
      <c r="CS194" s="138"/>
      <c r="CT194" s="138"/>
      <c r="CU194" s="138"/>
      <c r="CV194" s="138"/>
      <c r="CW194" s="138"/>
      <c r="CX194" s="129"/>
      <c r="CY194" s="135"/>
      <c r="CZ194" s="135"/>
      <c r="DA194" s="135"/>
      <c r="DB194" s="138"/>
      <c r="DC194" s="138"/>
      <c r="DD194" s="138"/>
      <c r="DE194" s="138"/>
      <c r="DF194" s="138"/>
      <c r="DG194" s="129"/>
      <c r="DH194" s="135"/>
      <c r="DI194" s="135"/>
      <c r="DJ194" s="135"/>
      <c r="DK194" s="138"/>
      <c r="DL194" s="138"/>
      <c r="DM194" s="138"/>
      <c r="DN194" s="138"/>
      <c r="DO194" s="138"/>
      <c r="DP194" s="129"/>
      <c r="DQ194" s="135"/>
      <c r="DR194" s="135"/>
      <c r="DS194" s="135"/>
      <c r="DT194" s="138"/>
      <c r="DU194" s="138"/>
      <c r="DV194" s="138"/>
      <c r="DW194" s="138"/>
      <c r="DX194" s="138"/>
      <c r="DY194" s="129"/>
      <c r="DZ194" s="135"/>
      <c r="EA194" s="135"/>
      <c r="EB194" s="135"/>
      <c r="EC194" s="138"/>
      <c r="ED194" s="138"/>
      <c r="EE194" s="138"/>
      <c r="EF194" s="138"/>
      <c r="EG194" s="138"/>
      <c r="EH194" s="129"/>
      <c r="EI194" s="135"/>
      <c r="EJ194" s="135"/>
      <c r="EK194" s="135"/>
      <c r="EL194" s="138"/>
      <c r="EM194" s="138"/>
      <c r="EN194" s="138"/>
      <c r="EO194" s="138"/>
      <c r="EP194" s="138"/>
      <c r="EQ194" s="129"/>
      <c r="ER194" s="135"/>
      <c r="ES194" s="135"/>
      <c r="ET194" s="135"/>
      <c r="EU194" s="138"/>
      <c r="EV194" s="138"/>
      <c r="EW194" s="138"/>
      <c r="EX194" s="138"/>
      <c r="EY194" s="138"/>
      <c r="EZ194" s="129"/>
      <c r="FA194" s="135"/>
      <c r="FB194" s="135"/>
      <c r="FC194" s="135"/>
      <c r="FD194" s="138"/>
      <c r="FE194" s="138"/>
      <c r="FF194" s="138"/>
      <c r="FG194" s="138"/>
      <c r="FH194" s="138"/>
      <c r="FI194" s="129"/>
      <c r="FJ194" s="135"/>
      <c r="FK194" s="135"/>
      <c r="FL194" s="135"/>
      <c r="FM194" s="138"/>
      <c r="FN194" s="138"/>
      <c r="FO194" s="138"/>
      <c r="FP194" s="138"/>
      <c r="FQ194" s="138"/>
      <c r="FR194" s="138"/>
      <c r="FS194" s="129"/>
      <c r="FT194" s="132"/>
      <c r="FU194" s="132"/>
      <c r="FV194" s="132"/>
      <c r="FW194" s="133"/>
      <c r="FX194" s="132"/>
      <c r="FY194" s="138"/>
      <c r="FZ194" s="138"/>
      <c r="GA194" s="132"/>
      <c r="GB194" s="132"/>
      <c r="GC194" s="132"/>
      <c r="GD194" s="132"/>
      <c r="GE194" s="132"/>
      <c r="GF194" s="129"/>
      <c r="GG194" s="132"/>
      <c r="GH194" s="132"/>
      <c r="GI194" s="132"/>
      <c r="GJ194" s="133"/>
      <c r="GK194" s="132"/>
      <c r="GL194" s="138"/>
      <c r="GM194" s="138"/>
      <c r="GN194" s="132"/>
      <c r="GO194" s="132"/>
      <c r="GP194" s="132"/>
      <c r="GQ194" s="132"/>
      <c r="GR194" s="132"/>
      <c r="GS194" s="129"/>
      <c r="GT194" s="132"/>
      <c r="GU194" s="132"/>
      <c r="GV194" s="132"/>
      <c r="GW194" s="133"/>
      <c r="GX194" s="132"/>
      <c r="GY194" s="138"/>
      <c r="GZ194" s="138"/>
      <c r="HA194" s="132"/>
      <c r="HB194" s="132"/>
      <c r="HC194" s="132"/>
      <c r="HD194" s="132"/>
    </row>
    <row r="195" spans="1:212" ht="17.25" customHeight="1" x14ac:dyDescent="0.2">
      <c r="A195" s="336"/>
      <c r="B195" s="396"/>
      <c r="C195" s="400"/>
      <c r="D195" s="400"/>
      <c r="E195" s="396"/>
      <c r="F195" s="396"/>
      <c r="G195" s="396"/>
      <c r="H195" s="397"/>
      <c r="I195" s="396"/>
      <c r="J195" s="398"/>
      <c r="K195" s="324"/>
      <c r="L195" s="399"/>
      <c r="M195" s="328"/>
      <c r="N195" s="329"/>
      <c r="O195" s="329"/>
      <c r="P195" s="392"/>
      <c r="Q195" s="393"/>
      <c r="R195" s="53"/>
      <c r="S195" s="50"/>
      <c r="T195" s="202" t="str">
        <f t="shared" si="70"/>
        <v>Tipo Control</v>
      </c>
      <c r="U195" s="54" t="s">
        <v>158</v>
      </c>
      <c r="V195" s="55">
        <f>+IF(U195='[12]Tabla Valoración controles'!$D$4,'[12]Tabla Valoración controles'!$F$4,IF('[12]208-PLA-Ft-78 Mapa Gestión'!U195='[12]Tabla Valoración controles'!$D$5,'[12]Tabla Valoración controles'!$F$5,IF(U195=[12]FORMULAS!$A$10,0,'[12]Tabla Valoración controles'!$F$6)))</f>
        <v>0</v>
      </c>
      <c r="W195" s="54"/>
      <c r="X195" s="56">
        <f>+IF(W195='[12]Tabla Valoración controles'!$D$7,'[12]Tabla Valoración controles'!$F$7,IF(U195=[12]FORMULAS!$A$10,0,'[12]Tabla Valoración controles'!$F$8))</f>
        <v>0</v>
      </c>
      <c r="Y195" s="54"/>
      <c r="Z195" s="55">
        <f>+IF(Y195='[12]Tabla Valoración controles'!$D$9,'[12]Tabla Valoración controles'!$F$9,IF(U195=[12]FORMULAS!$A$10,0,'[12]Tabla Valoración controles'!$F$10))</f>
        <v>0</v>
      </c>
      <c r="AA195" s="54"/>
      <c r="AB195" s="55">
        <f>+IF(AA195='[12]Tabla Valoración controles'!$D$9,'[12]Tabla Valoración controles'!$F$9,IF(W195=[12]FORMULAS!$A$10,0,'[12]Tabla Valoración controles'!$F$10))</f>
        <v>0</v>
      </c>
      <c r="AC195" s="54"/>
      <c r="AD195" s="55">
        <f>+IF(AC195='[12]Tabla Valoración controles'!$D$13,'[12]Tabla Valoración controles'!$F$13,'[12]Tabla Valoración controles'!$F$14)</f>
        <v>0</v>
      </c>
      <c r="AE195" s="100">
        <f t="shared" si="78"/>
        <v>0</v>
      </c>
      <c r="AF195" s="100">
        <f t="shared" si="107"/>
        <v>0</v>
      </c>
      <c r="AG195" s="100">
        <f t="shared" si="98"/>
        <v>0</v>
      </c>
      <c r="AH195" s="54"/>
      <c r="AI195" s="50">
        <f>+IF(AH195=[12]CONTROLES!$C$50,[12]CONTROLES!$D$50,[12]CONTROLES!$D$51)</f>
        <v>0</v>
      </c>
      <c r="AJ195" s="50"/>
      <c r="AK195" s="50">
        <f>+IF(AJ195=[12]CONTROLES!$C$52,[12]CONTROLES!$D$52,[12]CONTROLES!$D$53)</f>
        <v>0</v>
      </c>
      <c r="AL195" s="50"/>
      <c r="AM195" s="50">
        <f>+IF(AL195=[12]CONTROLES!$C$54,[12]CONTROLES!$D$54,[12]CONTROLES!$D$55)</f>
        <v>0</v>
      </c>
      <c r="AN195" s="50"/>
      <c r="AO195" s="50">
        <f>+IF(AN195=[12]CONTROLES!$C$56,[12]CONTROLES!$D$56,IF(AN195=[12]CONTROLES!$C$57,[12]CONTROLES!$D$57,[12]CONTROLES!$D$58))</f>
        <v>0</v>
      </c>
      <c r="AP195" s="50"/>
      <c r="AQ195" s="50">
        <f>+IF(AP195=[12]CONTROLES!$C$59,[12]CONTROLES!$D$59,[12]CONTROLES!$D$60)</f>
        <v>0</v>
      </c>
      <c r="AR195" s="50"/>
      <c r="AS195" s="50">
        <f>+IF(AR195=[12]CONTROLES!$C$61,[12]CONTROLES!$D$61,[12]CONTROLES!$D$62)</f>
        <v>0</v>
      </c>
      <c r="AT195" s="50"/>
      <c r="AU195" s="50">
        <f>+IF(AT195=[12]CONTROLES!$C$63,[12]CONTROLES!$D$63,IF(AT195=[12]CONTROLES!$C$64,[12]CONTROLES!$D$64,[12]CONTROLES!$D$65))</f>
        <v>0</v>
      </c>
      <c r="AV195" s="50">
        <f t="shared" si="86"/>
        <v>0</v>
      </c>
      <c r="AW195" s="50" t="str">
        <f t="shared" si="87"/>
        <v>Débil</v>
      </c>
      <c r="AX195" s="303"/>
      <c r="AY195" s="303"/>
      <c r="AZ195" s="303"/>
      <c r="BA195" s="303"/>
      <c r="BB195" s="301"/>
      <c r="BC195" s="314"/>
      <c r="BD195" s="307"/>
      <c r="BE195" s="135"/>
      <c r="BF195" s="135"/>
      <c r="BG195" s="217"/>
      <c r="BH195" s="225"/>
      <c r="BI195" s="225"/>
      <c r="BJ195" s="135"/>
      <c r="BK195" s="135"/>
      <c r="BL195" s="135"/>
      <c r="BM195" s="307"/>
      <c r="BN195" s="129"/>
      <c r="BO195" s="135"/>
      <c r="BP195" s="135"/>
      <c r="BQ195" s="135"/>
      <c r="BR195" s="138"/>
      <c r="BS195" s="138"/>
      <c r="BT195" s="138"/>
      <c r="BU195" s="138"/>
      <c r="BV195" s="138"/>
      <c r="BW195" s="129"/>
      <c r="BX195" s="135"/>
      <c r="BY195" s="135"/>
      <c r="BZ195" s="135"/>
      <c r="CA195" s="138"/>
      <c r="CB195" s="138"/>
      <c r="CC195" s="138"/>
      <c r="CD195" s="138"/>
      <c r="CE195" s="138"/>
      <c r="CF195" s="129"/>
      <c r="CG195" s="135"/>
      <c r="CH195" s="135"/>
      <c r="CI195" s="135"/>
      <c r="CJ195" s="138"/>
      <c r="CK195" s="138"/>
      <c r="CL195" s="138"/>
      <c r="CM195" s="138"/>
      <c r="CN195" s="138"/>
      <c r="CO195" s="129"/>
      <c r="CP195" s="135"/>
      <c r="CQ195" s="135"/>
      <c r="CR195" s="135"/>
      <c r="CS195" s="138"/>
      <c r="CT195" s="138"/>
      <c r="CU195" s="138"/>
      <c r="CV195" s="138"/>
      <c r="CW195" s="138"/>
      <c r="CX195" s="129"/>
      <c r="CY195" s="135"/>
      <c r="CZ195" s="135"/>
      <c r="DA195" s="135"/>
      <c r="DB195" s="138"/>
      <c r="DC195" s="138"/>
      <c r="DD195" s="138"/>
      <c r="DE195" s="138"/>
      <c r="DF195" s="138"/>
      <c r="DG195" s="129"/>
      <c r="DH195" s="135"/>
      <c r="DI195" s="135"/>
      <c r="DJ195" s="135"/>
      <c r="DK195" s="138"/>
      <c r="DL195" s="138"/>
      <c r="DM195" s="138"/>
      <c r="DN195" s="138"/>
      <c r="DO195" s="138"/>
      <c r="DP195" s="129"/>
      <c r="DQ195" s="135"/>
      <c r="DR195" s="135"/>
      <c r="DS195" s="135"/>
      <c r="DT195" s="138"/>
      <c r="DU195" s="138"/>
      <c r="DV195" s="138"/>
      <c r="DW195" s="138"/>
      <c r="DX195" s="138"/>
      <c r="DY195" s="129"/>
      <c r="DZ195" s="135"/>
      <c r="EA195" s="135"/>
      <c r="EB195" s="135"/>
      <c r="EC195" s="138"/>
      <c r="ED195" s="138"/>
      <c r="EE195" s="138"/>
      <c r="EF195" s="138"/>
      <c r="EG195" s="138"/>
      <c r="EH195" s="129"/>
      <c r="EI195" s="135"/>
      <c r="EJ195" s="135"/>
      <c r="EK195" s="135"/>
      <c r="EL195" s="138"/>
      <c r="EM195" s="138"/>
      <c r="EN195" s="138"/>
      <c r="EO195" s="138"/>
      <c r="EP195" s="138"/>
      <c r="EQ195" s="129"/>
      <c r="ER195" s="135"/>
      <c r="ES195" s="135"/>
      <c r="ET195" s="135"/>
      <c r="EU195" s="138"/>
      <c r="EV195" s="138"/>
      <c r="EW195" s="138"/>
      <c r="EX195" s="138"/>
      <c r="EY195" s="138"/>
      <c r="EZ195" s="129"/>
      <c r="FA195" s="135"/>
      <c r="FB195" s="135"/>
      <c r="FC195" s="135"/>
      <c r="FD195" s="138"/>
      <c r="FE195" s="138"/>
      <c r="FF195" s="138"/>
      <c r="FG195" s="138"/>
      <c r="FH195" s="138"/>
      <c r="FI195" s="129"/>
      <c r="FJ195" s="135"/>
      <c r="FK195" s="135"/>
      <c r="FL195" s="135"/>
      <c r="FM195" s="138"/>
      <c r="FN195" s="138"/>
      <c r="FO195" s="138"/>
      <c r="FP195" s="138"/>
      <c r="FQ195" s="138"/>
      <c r="FR195" s="138"/>
      <c r="FS195" s="129"/>
      <c r="FT195" s="132"/>
      <c r="FU195" s="132"/>
      <c r="FV195" s="132"/>
      <c r="FW195" s="133"/>
      <c r="FX195" s="132"/>
      <c r="FY195" s="138"/>
      <c r="FZ195" s="138"/>
      <c r="GA195" s="132"/>
      <c r="GB195" s="132"/>
      <c r="GC195" s="132"/>
      <c r="GD195" s="132"/>
      <c r="GE195" s="132"/>
      <c r="GF195" s="129"/>
      <c r="GG195" s="132"/>
      <c r="GH195" s="132"/>
      <c r="GI195" s="132"/>
      <c r="GJ195" s="133"/>
      <c r="GK195" s="132"/>
      <c r="GL195" s="138"/>
      <c r="GM195" s="138"/>
      <c r="GN195" s="132"/>
      <c r="GO195" s="132"/>
      <c r="GP195" s="132"/>
      <c r="GQ195" s="132"/>
      <c r="GR195" s="132"/>
      <c r="GS195" s="129"/>
      <c r="GT195" s="132"/>
      <c r="GU195" s="132"/>
      <c r="GV195" s="132"/>
      <c r="GW195" s="133"/>
      <c r="GX195" s="132"/>
      <c r="GY195" s="138"/>
      <c r="GZ195" s="138"/>
      <c r="HA195" s="132"/>
      <c r="HB195" s="132"/>
      <c r="HC195" s="132"/>
      <c r="HD195" s="132"/>
    </row>
    <row r="196" spans="1:212" ht="67.5" customHeight="1" x14ac:dyDescent="0.2">
      <c r="A196" s="336">
        <v>32</v>
      </c>
      <c r="B196" s="396" t="s">
        <v>179</v>
      </c>
      <c r="C196" s="400" t="str">
        <f>VLOOKUP(B196,[12]FORMULAS!$A$30:$B$46,2,0)</f>
        <v>Garantizar la disponibilidad de la información contenida en los documentos de archivo de las dependencias de la Caja de la Vivienda Popular.</v>
      </c>
      <c r="D196" s="400" t="str">
        <f>VLOOKUP(B196,[12]FORMULAS!$A$30:$C$46,3,0)</f>
        <v xml:space="preserve">Subdirector Administrativo </v>
      </c>
      <c r="E196" s="396" t="s">
        <v>113</v>
      </c>
      <c r="F196" s="396" t="s">
        <v>676</v>
      </c>
      <c r="G196" s="396" t="s">
        <v>677</v>
      </c>
      <c r="H196" s="397" t="s">
        <v>678</v>
      </c>
      <c r="I196" s="396" t="s">
        <v>264</v>
      </c>
      <c r="J196" s="398">
        <v>5000</v>
      </c>
      <c r="K196" s="324" t="str">
        <f>VLOOKUP(L196,'Tabla probabilidad'!$D$3:$E$8,2,0)</f>
        <v>Alta</v>
      </c>
      <c r="L196" s="399">
        <v>0.8</v>
      </c>
      <c r="M196" s="328" t="s">
        <v>89</v>
      </c>
      <c r="N196" s="329" t="str">
        <f>VLOOKUP(M196,'Tabla Impacto'!$D$3:$F$8,3,0)</f>
        <v>Menor</v>
      </c>
      <c r="O196" s="329">
        <f>VLOOKUP(M196,'Tabla Impacto'!$D$3:$F$8,2,0)</f>
        <v>0.4</v>
      </c>
      <c r="P196" s="392" t="str">
        <f t="shared" ref="P196" si="108">CONCATENATE(N196,K196)</f>
        <v>MenorAlta</v>
      </c>
      <c r="Q196" s="393" t="str">
        <f>VLOOKUP(P196,[12]FORMULAS!$K$17:$L$42,2,0)</f>
        <v>Moderado</v>
      </c>
      <c r="R196" s="53">
        <v>1</v>
      </c>
      <c r="S196" s="50" t="s">
        <v>679</v>
      </c>
      <c r="T196" s="202" t="str">
        <f t="shared" si="70"/>
        <v>Preventivo</v>
      </c>
      <c r="U196" s="54" t="s">
        <v>13</v>
      </c>
      <c r="V196" s="55">
        <f>+IF(U196='[12]Tabla Valoración controles'!$D$4,'[12]Tabla Valoración controles'!$F$4,IF('[12]208-PLA-Ft-78 Mapa Gestión'!U196='[12]Tabla Valoración controles'!$D$5,'[12]Tabla Valoración controles'!$F$5,IF(U196=[12]FORMULAS!$A$10,0,'[12]Tabla Valoración controles'!$F$6)))</f>
        <v>0.25</v>
      </c>
      <c r="W196" s="54" t="s">
        <v>8</v>
      </c>
      <c r="X196" s="56">
        <f>+IF(W196='[12]Tabla Valoración controles'!$D$7,'[12]Tabla Valoración controles'!$F$7,IF(U196=[12]FORMULAS!$A$10,0,'[12]Tabla Valoración controles'!$F$8))</f>
        <v>0.15</v>
      </c>
      <c r="Y196" s="54" t="s">
        <v>18</v>
      </c>
      <c r="Z196" s="55">
        <f>+IF(Y196='[12]Tabla Valoración controles'!$D$9,'[12]Tabla Valoración controles'!$F$9,IF(U196=[12]FORMULAS!$A$10,0,'[12]Tabla Valoración controles'!$F$10))</f>
        <v>0</v>
      </c>
      <c r="AA196" s="54" t="s">
        <v>21</v>
      </c>
      <c r="AB196" s="55">
        <f>+IF(AA196='[12]Tabla Valoración controles'!$D$9,'[12]Tabla Valoración controles'!$F$9,IF(W196=[12]FORMULAS!$A$10,0,'[12]Tabla Valoración controles'!$F$10))</f>
        <v>0</v>
      </c>
      <c r="AC196" s="54" t="s">
        <v>100</v>
      </c>
      <c r="AD196" s="55">
        <f>+IF(AC196='[12]Tabla Valoración controles'!$D$13,'[12]Tabla Valoración controles'!$F$13,'[12]Tabla Valoración controles'!$F$14)</f>
        <v>0</v>
      </c>
      <c r="AE196" s="100">
        <f t="shared" si="78"/>
        <v>0.4</v>
      </c>
      <c r="AF196" s="100" t="e">
        <f>+IF(T196=[12]FORMULAS!$A$8,'[12]208-PLA-Ft-78 Mapa Gestión'!AE196*'[12]208-PLA-Ft-78 Mapa Gestión'!L196:L201,'[12]208-PLA-Ft-78 Mapa Gestión'!AE196*'[12]208-PLA-Ft-78 Mapa Gestión'!O196:O201)</f>
        <v>#N/A</v>
      </c>
      <c r="AG196" s="100">
        <f>+IF(T196=[12]FORMULAS!$A$8,'[12]208-PLA-Ft-78 Mapa Gestión'!L196:L201-'[12]208-PLA-Ft-78 Mapa Gestión'!AF196,0)</f>
        <v>0</v>
      </c>
      <c r="AH196" s="54" t="s">
        <v>351</v>
      </c>
      <c r="AI196" s="50">
        <f>+IF(AH196=[12]CONTROLES!$C$50,[12]CONTROLES!$D$50,[12]CONTROLES!$D$51)</f>
        <v>15</v>
      </c>
      <c r="AJ196" s="50" t="s">
        <v>357</v>
      </c>
      <c r="AK196" s="50">
        <f>+IF(AJ196=[12]CONTROLES!$C$52,[12]CONTROLES!$D$52,[12]CONTROLES!$D$53)</f>
        <v>15</v>
      </c>
      <c r="AL196" s="50" t="s">
        <v>360</v>
      </c>
      <c r="AM196" s="50">
        <f>+IF(AL196=[12]CONTROLES!$C$54,[12]CONTROLES!$D$54,[12]CONTROLES!$D$55)</f>
        <v>15</v>
      </c>
      <c r="AN196" s="50" t="s">
        <v>363</v>
      </c>
      <c r="AO196" s="50">
        <f>+IF(AN196=[12]CONTROLES!$C$56,[12]CONTROLES!$D$56,IF(AN196=[12]CONTROLES!$C$57,[12]CONTROLES!$D$57,[12]CONTROLES!$D$58))</f>
        <v>15</v>
      </c>
      <c r="AP196" s="50" t="s">
        <v>367</v>
      </c>
      <c r="AQ196" s="50">
        <f>+IF(AP196=[12]CONTROLES!$C$59,[12]CONTROLES!$D$59,[12]CONTROLES!$D$60)</f>
        <v>15</v>
      </c>
      <c r="AR196" s="50" t="s">
        <v>370</v>
      </c>
      <c r="AS196" s="50">
        <f>+IF(AR196=[12]CONTROLES!$C$61,[12]CONTROLES!$D$61,[12]CONTROLES!$D$62)</f>
        <v>15</v>
      </c>
      <c r="AT196" s="50" t="s">
        <v>373</v>
      </c>
      <c r="AU196" s="50">
        <f>+IF(AT196=[12]CONTROLES!$C$63,[12]CONTROLES!$D$63,IF(AT196=[12]CONTROLES!$C$64,[12]CONTROLES!$D$64,[12]CONTROLES!$D$65))</f>
        <v>10</v>
      </c>
      <c r="AV196" s="50">
        <f t="shared" si="86"/>
        <v>100</v>
      </c>
      <c r="AW196" s="50" t="str">
        <f t="shared" si="87"/>
        <v>Fuerte</v>
      </c>
      <c r="AX196" s="302">
        <f>+AG201</f>
        <v>0</v>
      </c>
      <c r="AY196" s="302" t="s">
        <v>98</v>
      </c>
      <c r="AZ196" s="302" t="s">
        <v>74</v>
      </c>
      <c r="BA196" s="302" t="e">
        <f>+IF(T196=[8]FORMULAS!B195,'[8]208-PLA-Ft-78 Mapa Gestión'!AG201,'[8]208-PLA-Ft-78 Mapa Gestión'!O196:O201)</f>
        <v>#N/A</v>
      </c>
      <c r="BB196" s="301" t="str">
        <f>CONCATENATE(AZ196,AY196)</f>
        <v>ModeradoMedia</v>
      </c>
      <c r="BC196" s="314" t="str">
        <f>VLOOKUP(BB196,[8]FORMULAS!$K$17:$L$42,2,0)</f>
        <v>Moderado</v>
      </c>
      <c r="BD196" s="307" t="s">
        <v>164</v>
      </c>
      <c r="BE196" s="135" t="s">
        <v>680</v>
      </c>
      <c r="BF196" s="135" t="s">
        <v>681</v>
      </c>
      <c r="BG196" s="217" t="s">
        <v>327</v>
      </c>
      <c r="BH196" s="225">
        <v>45292</v>
      </c>
      <c r="BI196" s="225">
        <v>45351</v>
      </c>
      <c r="BJ196" s="135" t="s">
        <v>682</v>
      </c>
      <c r="BK196" s="135" t="s">
        <v>682</v>
      </c>
      <c r="BL196" s="135" t="s">
        <v>236</v>
      </c>
      <c r="BM196" s="307"/>
      <c r="BN196" s="129"/>
      <c r="BO196" s="132"/>
      <c r="BP196" s="135"/>
      <c r="BQ196" s="132"/>
      <c r="BR196" s="150"/>
      <c r="BS196" s="150"/>
      <c r="BT196" s="150"/>
      <c r="BU196" s="150"/>
      <c r="BV196" s="150"/>
      <c r="BW196" s="129"/>
      <c r="BX196" s="132"/>
      <c r="BY196" s="135"/>
      <c r="BZ196" s="132"/>
      <c r="CA196" s="150"/>
      <c r="CB196" s="150"/>
      <c r="CC196" s="150"/>
      <c r="CD196" s="150"/>
      <c r="CE196" s="150"/>
      <c r="CF196" s="129"/>
      <c r="CG196" s="132"/>
      <c r="CH196" s="135"/>
      <c r="CI196" s="132"/>
      <c r="CJ196" s="150"/>
      <c r="CK196" s="150"/>
      <c r="CL196" s="150"/>
      <c r="CM196" s="150"/>
      <c r="CN196" s="150"/>
      <c r="CO196" s="129"/>
      <c r="CP196" s="132"/>
      <c r="CQ196" s="135"/>
      <c r="CR196" s="132"/>
      <c r="CS196" s="150"/>
      <c r="CT196" s="150"/>
      <c r="CU196" s="150"/>
      <c r="CV196" s="150"/>
      <c r="CW196" s="150"/>
      <c r="CX196" s="129"/>
      <c r="CY196" s="132"/>
      <c r="CZ196" s="135"/>
      <c r="DA196" s="132"/>
      <c r="DB196" s="150"/>
      <c r="DC196" s="150"/>
      <c r="DD196" s="150"/>
      <c r="DE196" s="150"/>
      <c r="DF196" s="150"/>
      <c r="DG196" s="129"/>
      <c r="DH196" s="132"/>
      <c r="DI196" s="135"/>
      <c r="DJ196" s="132"/>
      <c r="DK196" s="150"/>
      <c r="DL196" s="150"/>
      <c r="DM196" s="150"/>
      <c r="DN196" s="150"/>
      <c r="DO196" s="150"/>
      <c r="DP196" s="129"/>
      <c r="DQ196" s="132"/>
      <c r="DR196" s="135"/>
      <c r="DS196" s="132"/>
      <c r="DT196" s="150"/>
      <c r="DU196" s="150"/>
      <c r="DV196" s="150"/>
      <c r="DW196" s="150"/>
      <c r="DX196" s="150"/>
      <c r="DY196" s="129"/>
      <c r="DZ196" s="132"/>
      <c r="EA196" s="135"/>
      <c r="EB196" s="132"/>
      <c r="EC196" s="150"/>
      <c r="ED196" s="150"/>
      <c r="EE196" s="150"/>
      <c r="EF196" s="150"/>
      <c r="EG196" s="150"/>
      <c r="EH196" s="129"/>
      <c r="EI196" s="132"/>
      <c r="EJ196" s="135"/>
      <c r="EK196" s="132"/>
      <c r="EL196" s="150"/>
      <c r="EM196" s="150"/>
      <c r="EN196" s="150"/>
      <c r="EO196" s="150"/>
      <c r="EP196" s="150"/>
      <c r="EQ196" s="129"/>
      <c r="ER196" s="132"/>
      <c r="ES196" s="135"/>
      <c r="ET196" s="132"/>
      <c r="EU196" s="150"/>
      <c r="EV196" s="150"/>
      <c r="EW196" s="150"/>
      <c r="EX196" s="150"/>
      <c r="EY196" s="150"/>
      <c r="EZ196" s="129"/>
      <c r="FA196" s="132"/>
      <c r="FB196" s="135"/>
      <c r="FC196" s="132"/>
      <c r="FD196" s="150"/>
      <c r="FE196" s="150"/>
      <c r="FF196" s="150"/>
      <c r="FG196" s="150"/>
      <c r="FH196" s="150"/>
      <c r="FI196" s="129"/>
      <c r="FJ196" s="132"/>
      <c r="FK196" s="135"/>
      <c r="FL196" s="132"/>
      <c r="FM196" s="150"/>
      <c r="FN196" s="150"/>
      <c r="FO196" s="150"/>
      <c r="FP196" s="150"/>
      <c r="FQ196" s="150"/>
      <c r="FR196" s="150"/>
      <c r="FS196" s="129"/>
      <c r="FT196" s="132"/>
      <c r="FU196" s="132"/>
      <c r="FV196" s="132"/>
      <c r="FW196" s="133"/>
      <c r="FX196" s="132"/>
      <c r="FY196" s="150"/>
      <c r="FZ196" s="150"/>
      <c r="GA196" s="132"/>
      <c r="GB196" s="132"/>
      <c r="GC196" s="132"/>
      <c r="GD196" s="132"/>
      <c r="GE196" s="132"/>
      <c r="GF196" s="129"/>
      <c r="GG196" s="132"/>
      <c r="GH196" s="132"/>
      <c r="GI196" s="132"/>
      <c r="GJ196" s="133"/>
      <c r="GK196" s="132"/>
      <c r="GL196" s="150"/>
      <c r="GM196" s="150"/>
      <c r="GN196" s="132"/>
      <c r="GO196" s="132"/>
      <c r="GP196" s="132"/>
      <c r="GQ196" s="132"/>
      <c r="GR196" s="132"/>
      <c r="GS196" s="129"/>
      <c r="GT196" s="132"/>
      <c r="GU196" s="132"/>
      <c r="GV196" s="132"/>
      <c r="GW196" s="133"/>
      <c r="GX196" s="132"/>
      <c r="GY196" s="150"/>
      <c r="GZ196" s="150"/>
      <c r="HA196" s="132"/>
      <c r="HB196" s="132"/>
      <c r="HC196" s="132"/>
      <c r="HD196" s="132"/>
    </row>
    <row r="197" spans="1:212" ht="67.5" customHeight="1" x14ac:dyDescent="0.2">
      <c r="A197" s="336"/>
      <c r="B197" s="396"/>
      <c r="C197" s="400"/>
      <c r="D197" s="400"/>
      <c r="E197" s="396"/>
      <c r="F197" s="396"/>
      <c r="G197" s="396"/>
      <c r="H197" s="397"/>
      <c r="I197" s="396"/>
      <c r="J197" s="398"/>
      <c r="K197" s="324"/>
      <c r="L197" s="399"/>
      <c r="M197" s="328"/>
      <c r="N197" s="329"/>
      <c r="O197" s="329"/>
      <c r="P197" s="392"/>
      <c r="Q197" s="393"/>
      <c r="R197" s="53">
        <v>2</v>
      </c>
      <c r="S197" s="50" t="s">
        <v>683</v>
      </c>
      <c r="T197" s="202" t="str">
        <f t="shared" si="70"/>
        <v>Preventivo</v>
      </c>
      <c r="U197" s="54" t="s">
        <v>13</v>
      </c>
      <c r="V197" s="55">
        <f>+IF(U197='[12]Tabla Valoración controles'!$D$4,'[12]Tabla Valoración controles'!$F$4,IF('[12]208-PLA-Ft-78 Mapa Gestión'!U197='[12]Tabla Valoración controles'!$D$5,'[12]Tabla Valoración controles'!$F$5,IF(U197=[12]FORMULAS!$A$10,0,'[12]Tabla Valoración controles'!$F$6)))</f>
        <v>0.25</v>
      </c>
      <c r="W197" s="54" t="s">
        <v>8</v>
      </c>
      <c r="X197" s="56">
        <f>+IF(W197='[12]Tabla Valoración controles'!$D$7,'[12]Tabla Valoración controles'!$F$7,IF(U197=[12]FORMULAS!$A$10,0,'[12]Tabla Valoración controles'!$F$8))</f>
        <v>0.15</v>
      </c>
      <c r="Y197" s="54" t="s">
        <v>18</v>
      </c>
      <c r="Z197" s="55">
        <f>+IF(Y197='[12]Tabla Valoración controles'!$D$9,'[12]Tabla Valoración controles'!$F$9,IF(U197=[12]FORMULAS!$A$10,0,'[12]Tabla Valoración controles'!$F$10))</f>
        <v>0</v>
      </c>
      <c r="AA197" s="54" t="s">
        <v>21</v>
      </c>
      <c r="AB197" s="55">
        <f>+IF(AA197='[12]Tabla Valoración controles'!$D$9,'[12]Tabla Valoración controles'!$F$9,IF(W197=[12]FORMULAS!$A$10,0,'[12]Tabla Valoración controles'!$F$10))</f>
        <v>0</v>
      </c>
      <c r="AC197" s="54" t="s">
        <v>100</v>
      </c>
      <c r="AD197" s="55">
        <f>+IF(AC197='[12]Tabla Valoración controles'!$D$13,'[12]Tabla Valoración controles'!$F$13,'[12]Tabla Valoración controles'!$F$14)</f>
        <v>0</v>
      </c>
      <c r="AE197" s="100">
        <f t="shared" si="78"/>
        <v>0.4</v>
      </c>
      <c r="AF197" s="100">
        <f t="shared" ref="AF197" si="109">+AE197*AG196</f>
        <v>0</v>
      </c>
      <c r="AG197" s="100">
        <f t="shared" ref="AG197" si="110">+AG196-AF197</f>
        <v>0</v>
      </c>
      <c r="AH197" s="54" t="s">
        <v>351</v>
      </c>
      <c r="AI197" s="50">
        <f>+IF(AH197=[12]CONTROLES!$C$50,[12]CONTROLES!$D$50,[12]CONTROLES!$D$51)</f>
        <v>15</v>
      </c>
      <c r="AJ197" s="50" t="s">
        <v>357</v>
      </c>
      <c r="AK197" s="50">
        <f>+IF(AJ197=[12]CONTROLES!$C$52,[12]CONTROLES!$D$52,[12]CONTROLES!$D$53)</f>
        <v>15</v>
      </c>
      <c r="AL197" s="50" t="s">
        <v>360</v>
      </c>
      <c r="AM197" s="50">
        <f>+IF(AL197=[12]CONTROLES!$C$54,[12]CONTROLES!$D$54,[12]CONTROLES!$D$55)</f>
        <v>15</v>
      </c>
      <c r="AN197" s="50" t="s">
        <v>363</v>
      </c>
      <c r="AO197" s="50">
        <f>+IF(AN197=[12]CONTROLES!$C$56,[12]CONTROLES!$D$56,IF(AN197=[12]CONTROLES!$C$57,[12]CONTROLES!$D$57,[12]CONTROLES!$D$58))</f>
        <v>15</v>
      </c>
      <c r="AP197" s="50" t="s">
        <v>367</v>
      </c>
      <c r="AQ197" s="50">
        <f>+IF(AP197=[12]CONTROLES!$C$59,[12]CONTROLES!$D$59,[12]CONTROLES!$D$60)</f>
        <v>15</v>
      </c>
      <c r="AR197" s="50" t="s">
        <v>370</v>
      </c>
      <c r="AS197" s="50">
        <f>+IF(AR197=[12]CONTROLES!$C$61,[12]CONTROLES!$D$61,[12]CONTROLES!$D$62)</f>
        <v>15</v>
      </c>
      <c r="AT197" s="50" t="s">
        <v>373</v>
      </c>
      <c r="AU197" s="50">
        <f>+IF(AT197=[12]CONTROLES!$C$63,[12]CONTROLES!$D$63,IF(AT197=[12]CONTROLES!$C$64,[12]CONTROLES!$D$64,[12]CONTROLES!$D$65))</f>
        <v>10</v>
      </c>
      <c r="AV197" s="50">
        <f t="shared" si="86"/>
        <v>100</v>
      </c>
      <c r="AW197" s="50" t="str">
        <f t="shared" si="87"/>
        <v>Fuerte</v>
      </c>
      <c r="AX197" s="303"/>
      <c r="AY197" s="303"/>
      <c r="AZ197" s="303"/>
      <c r="BA197" s="303"/>
      <c r="BB197" s="301"/>
      <c r="BC197" s="314"/>
      <c r="BD197" s="307"/>
      <c r="BE197" s="135"/>
      <c r="BF197" s="135"/>
      <c r="BG197" s="217"/>
      <c r="BH197" s="225"/>
      <c r="BI197" s="225"/>
      <c r="BJ197" s="135"/>
      <c r="BK197" s="135"/>
      <c r="BL197" s="135"/>
      <c r="BM197" s="307"/>
      <c r="BN197" s="129"/>
      <c r="BO197" s="135"/>
      <c r="BP197" s="135"/>
      <c r="BQ197" s="135"/>
      <c r="BR197" s="138"/>
      <c r="BS197" s="138"/>
      <c r="BT197" s="138"/>
      <c r="BU197" s="138"/>
      <c r="BV197" s="138"/>
      <c r="BW197" s="129"/>
      <c r="BX197" s="135"/>
      <c r="BY197" s="135"/>
      <c r="BZ197" s="135"/>
      <c r="CA197" s="138"/>
      <c r="CB197" s="138"/>
      <c r="CC197" s="138"/>
      <c r="CD197" s="138"/>
      <c r="CE197" s="138"/>
      <c r="CF197" s="129"/>
      <c r="CG197" s="135"/>
      <c r="CH197" s="135"/>
      <c r="CI197" s="135"/>
      <c r="CJ197" s="138"/>
      <c r="CK197" s="138"/>
      <c r="CL197" s="138"/>
      <c r="CM197" s="138"/>
      <c r="CN197" s="138"/>
      <c r="CO197" s="129"/>
      <c r="CP197" s="135"/>
      <c r="CQ197" s="135"/>
      <c r="CR197" s="135"/>
      <c r="CS197" s="138"/>
      <c r="CT197" s="138"/>
      <c r="CU197" s="138"/>
      <c r="CV197" s="138"/>
      <c r="CW197" s="138"/>
      <c r="CX197" s="129"/>
      <c r="CY197" s="135"/>
      <c r="CZ197" s="135"/>
      <c r="DA197" s="135"/>
      <c r="DB197" s="138"/>
      <c r="DC197" s="138"/>
      <c r="DD197" s="138"/>
      <c r="DE197" s="138"/>
      <c r="DF197" s="138"/>
      <c r="DG197" s="129"/>
      <c r="DH197" s="135"/>
      <c r="DI197" s="135"/>
      <c r="DJ197" s="135"/>
      <c r="DK197" s="138"/>
      <c r="DL197" s="138"/>
      <c r="DM197" s="138"/>
      <c r="DN197" s="138"/>
      <c r="DO197" s="138"/>
      <c r="DP197" s="129"/>
      <c r="DQ197" s="135"/>
      <c r="DR197" s="135"/>
      <c r="DS197" s="135"/>
      <c r="DT197" s="138"/>
      <c r="DU197" s="138"/>
      <c r="DV197" s="138"/>
      <c r="DW197" s="138"/>
      <c r="DX197" s="138"/>
      <c r="DY197" s="129"/>
      <c r="DZ197" s="135"/>
      <c r="EA197" s="135"/>
      <c r="EB197" s="135"/>
      <c r="EC197" s="138"/>
      <c r="ED197" s="138"/>
      <c r="EE197" s="138"/>
      <c r="EF197" s="138"/>
      <c r="EG197" s="138"/>
      <c r="EH197" s="129"/>
      <c r="EI197" s="135"/>
      <c r="EJ197" s="135"/>
      <c r="EK197" s="135"/>
      <c r="EL197" s="138"/>
      <c r="EM197" s="138"/>
      <c r="EN197" s="138"/>
      <c r="EO197" s="138"/>
      <c r="EP197" s="138"/>
      <c r="EQ197" s="129"/>
      <c r="ER197" s="135"/>
      <c r="ES197" s="135"/>
      <c r="ET197" s="135"/>
      <c r="EU197" s="138"/>
      <c r="EV197" s="138"/>
      <c r="EW197" s="138"/>
      <c r="EX197" s="138"/>
      <c r="EY197" s="138"/>
      <c r="EZ197" s="129"/>
      <c r="FA197" s="135"/>
      <c r="FB197" s="135"/>
      <c r="FC197" s="135"/>
      <c r="FD197" s="138"/>
      <c r="FE197" s="138"/>
      <c r="FF197" s="138"/>
      <c r="FG197" s="138"/>
      <c r="FH197" s="138"/>
      <c r="FI197" s="129"/>
      <c r="FJ197" s="135"/>
      <c r="FK197" s="135"/>
      <c r="FL197" s="135"/>
      <c r="FM197" s="138"/>
      <c r="FN197" s="138"/>
      <c r="FO197" s="138"/>
      <c r="FP197" s="138"/>
      <c r="FQ197" s="138"/>
      <c r="FR197" s="138"/>
      <c r="FS197" s="129"/>
      <c r="FT197" s="132"/>
      <c r="FU197" s="132"/>
      <c r="FV197" s="132"/>
      <c r="FW197" s="133"/>
      <c r="FX197" s="132"/>
      <c r="FY197" s="138"/>
      <c r="FZ197" s="138"/>
      <c r="GA197" s="132"/>
      <c r="GB197" s="132"/>
      <c r="GC197" s="132"/>
      <c r="GD197" s="132"/>
      <c r="GE197" s="132"/>
      <c r="GF197" s="129"/>
      <c r="GG197" s="132"/>
      <c r="GH197" s="132"/>
      <c r="GI197" s="132"/>
      <c r="GJ197" s="133"/>
      <c r="GK197" s="132"/>
      <c r="GL197" s="138"/>
      <c r="GM197" s="138"/>
      <c r="GN197" s="132"/>
      <c r="GO197" s="132"/>
      <c r="GP197" s="132"/>
      <c r="GQ197" s="132"/>
      <c r="GR197" s="132"/>
      <c r="GS197" s="129"/>
      <c r="GT197" s="132"/>
      <c r="GU197" s="132"/>
      <c r="GV197" s="132"/>
      <c r="GW197" s="133"/>
      <c r="GX197" s="132"/>
      <c r="GY197" s="138"/>
      <c r="GZ197" s="138"/>
      <c r="HA197" s="132"/>
      <c r="HB197" s="132"/>
      <c r="HC197" s="132"/>
      <c r="HD197" s="132"/>
    </row>
    <row r="198" spans="1:212" ht="17.25" customHeight="1" x14ac:dyDescent="0.2">
      <c r="A198" s="336"/>
      <c r="B198" s="396"/>
      <c r="C198" s="400"/>
      <c r="D198" s="400"/>
      <c r="E198" s="396"/>
      <c r="F198" s="396"/>
      <c r="G198" s="396"/>
      <c r="H198" s="397"/>
      <c r="I198" s="396"/>
      <c r="J198" s="398"/>
      <c r="K198" s="324"/>
      <c r="L198" s="399"/>
      <c r="M198" s="328"/>
      <c r="N198" s="329"/>
      <c r="O198" s="329"/>
      <c r="P198" s="392"/>
      <c r="Q198" s="393"/>
      <c r="R198" s="53"/>
      <c r="S198" s="50"/>
      <c r="T198" s="202" t="str">
        <f t="shared" si="70"/>
        <v>Tipo Control</v>
      </c>
      <c r="U198" s="54" t="s">
        <v>158</v>
      </c>
      <c r="V198" s="55">
        <f>+IF(U198='[12]Tabla Valoración controles'!$D$4,'[12]Tabla Valoración controles'!$F$4,IF('[12]208-PLA-Ft-78 Mapa Gestión'!U198='[12]Tabla Valoración controles'!$D$5,'[12]Tabla Valoración controles'!$F$5,IF(U198=[12]FORMULAS!$A$10,0,'[12]Tabla Valoración controles'!$F$6)))</f>
        <v>0</v>
      </c>
      <c r="W198" s="54"/>
      <c r="X198" s="56">
        <f>+IF(W198='[12]Tabla Valoración controles'!$D$7,'[12]Tabla Valoración controles'!$F$7,IF(U198=[12]FORMULAS!$A$10,0,'[12]Tabla Valoración controles'!$F$8))</f>
        <v>0</v>
      </c>
      <c r="Y198" s="54"/>
      <c r="Z198" s="55">
        <f>+IF(Y198='[12]Tabla Valoración controles'!$D$9,'[12]Tabla Valoración controles'!$F$9,IF(U198=[12]FORMULAS!$A$10,0,'[12]Tabla Valoración controles'!$F$10))</f>
        <v>0</v>
      </c>
      <c r="AA198" s="54"/>
      <c r="AB198" s="55">
        <f>+IF(AA198='[12]Tabla Valoración controles'!$D$9,'[12]Tabla Valoración controles'!$F$9,IF(W198=[12]FORMULAS!$A$10,0,'[12]Tabla Valoración controles'!$F$10))</f>
        <v>0</v>
      </c>
      <c r="AC198" s="54"/>
      <c r="AD198" s="55">
        <f>+IF(AC198='[12]Tabla Valoración controles'!$D$13,'[12]Tabla Valoración controles'!$F$13,'[12]Tabla Valoración controles'!$F$14)</f>
        <v>0</v>
      </c>
      <c r="AE198" s="100">
        <f t="shared" si="78"/>
        <v>0</v>
      </c>
      <c r="AF198" s="100">
        <f t="shared" ref="AF198:AF201" si="111">+AF197*AE198</f>
        <v>0</v>
      </c>
      <c r="AG198" s="100">
        <f t="shared" si="98"/>
        <v>0</v>
      </c>
      <c r="AH198" s="54"/>
      <c r="AI198" s="50">
        <f>+IF(AH198=[12]CONTROLES!$C$50,[12]CONTROLES!$D$50,[12]CONTROLES!$D$51)</f>
        <v>0</v>
      </c>
      <c r="AJ198" s="50"/>
      <c r="AK198" s="50">
        <f>+IF(AJ198=[12]CONTROLES!$C$52,[12]CONTROLES!$D$52,[12]CONTROLES!$D$53)</f>
        <v>0</v>
      </c>
      <c r="AL198" s="50"/>
      <c r="AM198" s="50">
        <f>+IF(AL198=[12]CONTROLES!$C$54,[12]CONTROLES!$D$54,[12]CONTROLES!$D$55)</f>
        <v>0</v>
      </c>
      <c r="AN198" s="50"/>
      <c r="AO198" s="50">
        <f>+IF(AN198=[12]CONTROLES!$C$56,[12]CONTROLES!$D$56,IF(AN198=[12]CONTROLES!$C$57,[12]CONTROLES!$D$57,[12]CONTROLES!$D$58))</f>
        <v>0</v>
      </c>
      <c r="AP198" s="50"/>
      <c r="AQ198" s="50">
        <f>+IF(AP198=[12]CONTROLES!$C$59,[12]CONTROLES!$D$59,[12]CONTROLES!$D$60)</f>
        <v>0</v>
      </c>
      <c r="AR198" s="50"/>
      <c r="AS198" s="50">
        <f>+IF(AR198=[12]CONTROLES!$C$61,[12]CONTROLES!$D$61,[12]CONTROLES!$D$62)</f>
        <v>0</v>
      </c>
      <c r="AT198" s="50"/>
      <c r="AU198" s="50">
        <f>+IF(AT198=[12]CONTROLES!$C$63,[12]CONTROLES!$D$63,IF(AT198=[12]CONTROLES!$C$64,[12]CONTROLES!$D$64,[12]CONTROLES!$D$65))</f>
        <v>0</v>
      </c>
      <c r="AV198" s="50">
        <f t="shared" si="86"/>
        <v>0</v>
      </c>
      <c r="AW198" s="50" t="str">
        <f t="shared" si="87"/>
        <v>Débil</v>
      </c>
      <c r="AX198" s="303"/>
      <c r="AY198" s="303"/>
      <c r="AZ198" s="303"/>
      <c r="BA198" s="303"/>
      <c r="BB198" s="301"/>
      <c r="BC198" s="314"/>
      <c r="BD198" s="307"/>
      <c r="BE198" s="135"/>
      <c r="BF198" s="135"/>
      <c r="BG198" s="217"/>
      <c r="BH198" s="225"/>
      <c r="BI198" s="225"/>
      <c r="BJ198" s="135"/>
      <c r="BK198" s="135"/>
      <c r="BL198" s="135"/>
      <c r="BM198" s="307"/>
      <c r="BN198" s="129"/>
      <c r="BO198" s="135"/>
      <c r="BP198" s="135"/>
      <c r="BQ198" s="135"/>
      <c r="BR198" s="138"/>
      <c r="BS198" s="138"/>
      <c r="BT198" s="138"/>
      <c r="BU198" s="138"/>
      <c r="BV198" s="138"/>
      <c r="BW198" s="129"/>
      <c r="BX198" s="135"/>
      <c r="BY198" s="135"/>
      <c r="BZ198" s="135"/>
      <c r="CA198" s="138"/>
      <c r="CB198" s="138"/>
      <c r="CC198" s="138"/>
      <c r="CD198" s="138"/>
      <c r="CE198" s="138"/>
      <c r="CF198" s="129"/>
      <c r="CG198" s="135"/>
      <c r="CH198" s="135"/>
      <c r="CI198" s="135"/>
      <c r="CJ198" s="138"/>
      <c r="CK198" s="138"/>
      <c r="CL198" s="138"/>
      <c r="CM198" s="138"/>
      <c r="CN198" s="138"/>
      <c r="CO198" s="129"/>
      <c r="CP198" s="135"/>
      <c r="CQ198" s="135"/>
      <c r="CR198" s="135"/>
      <c r="CS198" s="138"/>
      <c r="CT198" s="138"/>
      <c r="CU198" s="138"/>
      <c r="CV198" s="138"/>
      <c r="CW198" s="138"/>
      <c r="CX198" s="129"/>
      <c r="CY198" s="135"/>
      <c r="CZ198" s="135"/>
      <c r="DA198" s="135"/>
      <c r="DB198" s="138"/>
      <c r="DC198" s="138"/>
      <c r="DD198" s="138"/>
      <c r="DE198" s="138"/>
      <c r="DF198" s="138"/>
      <c r="DG198" s="129"/>
      <c r="DH198" s="135"/>
      <c r="DI198" s="135"/>
      <c r="DJ198" s="135"/>
      <c r="DK198" s="138"/>
      <c r="DL198" s="138"/>
      <c r="DM198" s="138"/>
      <c r="DN198" s="138"/>
      <c r="DO198" s="138"/>
      <c r="DP198" s="129"/>
      <c r="DQ198" s="135"/>
      <c r="DR198" s="135"/>
      <c r="DS198" s="135"/>
      <c r="DT198" s="138"/>
      <c r="DU198" s="138"/>
      <c r="DV198" s="138"/>
      <c r="DW198" s="138"/>
      <c r="DX198" s="138"/>
      <c r="DY198" s="129"/>
      <c r="DZ198" s="135"/>
      <c r="EA198" s="135"/>
      <c r="EB198" s="135"/>
      <c r="EC198" s="138"/>
      <c r="ED198" s="138"/>
      <c r="EE198" s="138"/>
      <c r="EF198" s="138"/>
      <c r="EG198" s="138"/>
      <c r="EH198" s="129"/>
      <c r="EI198" s="135"/>
      <c r="EJ198" s="135"/>
      <c r="EK198" s="135"/>
      <c r="EL198" s="138"/>
      <c r="EM198" s="138"/>
      <c r="EN198" s="138"/>
      <c r="EO198" s="138"/>
      <c r="EP198" s="138"/>
      <c r="EQ198" s="129"/>
      <c r="ER198" s="135"/>
      <c r="ES198" s="135"/>
      <c r="ET198" s="135"/>
      <c r="EU198" s="138"/>
      <c r="EV198" s="138"/>
      <c r="EW198" s="138"/>
      <c r="EX198" s="138"/>
      <c r="EY198" s="138"/>
      <c r="EZ198" s="129"/>
      <c r="FA198" s="135"/>
      <c r="FB198" s="135"/>
      <c r="FC198" s="135"/>
      <c r="FD198" s="138"/>
      <c r="FE198" s="138"/>
      <c r="FF198" s="138"/>
      <c r="FG198" s="138"/>
      <c r="FH198" s="138"/>
      <c r="FI198" s="129"/>
      <c r="FJ198" s="135"/>
      <c r="FK198" s="135"/>
      <c r="FL198" s="135"/>
      <c r="FM198" s="138"/>
      <c r="FN198" s="138"/>
      <c r="FO198" s="138"/>
      <c r="FP198" s="138"/>
      <c r="FQ198" s="138"/>
      <c r="FR198" s="138"/>
      <c r="FS198" s="129"/>
      <c r="FT198" s="132"/>
      <c r="FU198" s="132"/>
      <c r="FV198" s="132"/>
      <c r="FW198" s="133"/>
      <c r="FX198" s="132"/>
      <c r="FY198" s="138"/>
      <c r="FZ198" s="138"/>
      <c r="GA198" s="132"/>
      <c r="GB198" s="132"/>
      <c r="GC198" s="132"/>
      <c r="GD198" s="132"/>
      <c r="GE198" s="132"/>
      <c r="GF198" s="129"/>
      <c r="GG198" s="132"/>
      <c r="GH198" s="132"/>
      <c r="GI198" s="132"/>
      <c r="GJ198" s="133"/>
      <c r="GK198" s="132"/>
      <c r="GL198" s="138"/>
      <c r="GM198" s="138"/>
      <c r="GN198" s="132"/>
      <c r="GO198" s="132"/>
      <c r="GP198" s="132"/>
      <c r="GQ198" s="132"/>
      <c r="GR198" s="132"/>
      <c r="GS198" s="129"/>
      <c r="GT198" s="132"/>
      <c r="GU198" s="132"/>
      <c r="GV198" s="132"/>
      <c r="GW198" s="133"/>
      <c r="GX198" s="132"/>
      <c r="GY198" s="138"/>
      <c r="GZ198" s="138"/>
      <c r="HA198" s="132"/>
      <c r="HB198" s="132"/>
      <c r="HC198" s="132"/>
      <c r="HD198" s="132"/>
    </row>
    <row r="199" spans="1:212" ht="17.25" customHeight="1" x14ac:dyDescent="0.2">
      <c r="A199" s="336"/>
      <c r="B199" s="396"/>
      <c r="C199" s="400"/>
      <c r="D199" s="400"/>
      <c r="E199" s="396"/>
      <c r="F199" s="396"/>
      <c r="G199" s="396"/>
      <c r="H199" s="397"/>
      <c r="I199" s="396"/>
      <c r="J199" s="398"/>
      <c r="K199" s="324"/>
      <c r="L199" s="399"/>
      <c r="M199" s="328"/>
      <c r="N199" s="329"/>
      <c r="O199" s="329"/>
      <c r="P199" s="392"/>
      <c r="Q199" s="393"/>
      <c r="R199" s="53"/>
      <c r="S199" s="50"/>
      <c r="T199" s="202" t="str">
        <f t="shared" si="70"/>
        <v>Tipo Control</v>
      </c>
      <c r="U199" s="54" t="s">
        <v>158</v>
      </c>
      <c r="V199" s="55">
        <f>+IF(U199='[12]Tabla Valoración controles'!$D$4,'[12]Tabla Valoración controles'!$F$4,IF('[12]208-PLA-Ft-78 Mapa Gestión'!U199='[12]Tabla Valoración controles'!$D$5,'[12]Tabla Valoración controles'!$F$5,IF(U199=[12]FORMULAS!$A$10,0,'[12]Tabla Valoración controles'!$F$6)))</f>
        <v>0</v>
      </c>
      <c r="W199" s="54"/>
      <c r="X199" s="56">
        <f>+IF(W199='[12]Tabla Valoración controles'!$D$7,'[12]Tabla Valoración controles'!$F$7,IF(U199=[12]FORMULAS!$A$10,0,'[12]Tabla Valoración controles'!$F$8))</f>
        <v>0</v>
      </c>
      <c r="Y199" s="54"/>
      <c r="Z199" s="55">
        <f>+IF(Y199='[12]Tabla Valoración controles'!$D$9,'[12]Tabla Valoración controles'!$F$9,IF(U199=[12]FORMULAS!$A$10,0,'[12]Tabla Valoración controles'!$F$10))</f>
        <v>0</v>
      </c>
      <c r="AA199" s="54"/>
      <c r="AB199" s="55">
        <f>+IF(AA199='[12]Tabla Valoración controles'!$D$9,'[12]Tabla Valoración controles'!$F$9,IF(W199=[12]FORMULAS!$A$10,0,'[12]Tabla Valoración controles'!$F$10))</f>
        <v>0</v>
      </c>
      <c r="AC199" s="54"/>
      <c r="AD199" s="55">
        <f>+IF(AC199='[12]Tabla Valoración controles'!$D$13,'[12]Tabla Valoración controles'!$F$13,'[12]Tabla Valoración controles'!$F$14)</f>
        <v>0</v>
      </c>
      <c r="AE199" s="100">
        <f t="shared" si="78"/>
        <v>0</v>
      </c>
      <c r="AF199" s="100">
        <f t="shared" si="111"/>
        <v>0</v>
      </c>
      <c r="AG199" s="100">
        <f t="shared" si="98"/>
        <v>0</v>
      </c>
      <c r="AH199" s="54"/>
      <c r="AI199" s="50">
        <f>+IF(AH199=[12]CONTROLES!$C$50,[12]CONTROLES!$D$50,[12]CONTROLES!$D$51)</f>
        <v>0</v>
      </c>
      <c r="AJ199" s="50"/>
      <c r="AK199" s="50">
        <f>+IF(AJ199=[12]CONTROLES!$C$52,[12]CONTROLES!$D$52,[12]CONTROLES!$D$53)</f>
        <v>0</v>
      </c>
      <c r="AL199" s="50"/>
      <c r="AM199" s="50">
        <f>+IF(AL199=[12]CONTROLES!$C$54,[12]CONTROLES!$D$54,[12]CONTROLES!$D$55)</f>
        <v>0</v>
      </c>
      <c r="AN199" s="50"/>
      <c r="AO199" s="50">
        <f>+IF(AN199=[12]CONTROLES!$C$56,[12]CONTROLES!$D$56,IF(AN199=[12]CONTROLES!$C$57,[12]CONTROLES!$D$57,[12]CONTROLES!$D$58))</f>
        <v>0</v>
      </c>
      <c r="AP199" s="50"/>
      <c r="AQ199" s="50">
        <f>+IF(AP199=[12]CONTROLES!$C$59,[12]CONTROLES!$D$59,[12]CONTROLES!$D$60)</f>
        <v>0</v>
      </c>
      <c r="AR199" s="50"/>
      <c r="AS199" s="50">
        <f>+IF(AR199=[12]CONTROLES!$C$61,[12]CONTROLES!$D$61,[12]CONTROLES!$D$62)</f>
        <v>0</v>
      </c>
      <c r="AT199" s="50"/>
      <c r="AU199" s="50">
        <f>+IF(AT199=[12]CONTROLES!$C$63,[12]CONTROLES!$D$63,IF(AT199=[12]CONTROLES!$C$64,[12]CONTROLES!$D$64,[12]CONTROLES!$D$65))</f>
        <v>0</v>
      </c>
      <c r="AV199" s="50">
        <f t="shared" si="86"/>
        <v>0</v>
      </c>
      <c r="AW199" s="50" t="str">
        <f t="shared" si="87"/>
        <v>Débil</v>
      </c>
      <c r="AX199" s="303"/>
      <c r="AY199" s="303"/>
      <c r="AZ199" s="303"/>
      <c r="BA199" s="303"/>
      <c r="BB199" s="301"/>
      <c r="BC199" s="314"/>
      <c r="BD199" s="307"/>
      <c r="BE199" s="135"/>
      <c r="BF199" s="135"/>
      <c r="BG199" s="217"/>
      <c r="BH199" s="225"/>
      <c r="BI199" s="225"/>
      <c r="BJ199" s="135"/>
      <c r="BK199" s="135"/>
      <c r="BL199" s="135"/>
      <c r="BM199" s="307"/>
      <c r="BN199" s="129"/>
      <c r="BO199" s="135"/>
      <c r="BP199" s="135"/>
      <c r="BQ199" s="135"/>
      <c r="BR199" s="138"/>
      <c r="BS199" s="138"/>
      <c r="BT199" s="138"/>
      <c r="BU199" s="138"/>
      <c r="BV199" s="138"/>
      <c r="BW199" s="129"/>
      <c r="BX199" s="135"/>
      <c r="BY199" s="135"/>
      <c r="BZ199" s="135"/>
      <c r="CA199" s="138"/>
      <c r="CB199" s="138"/>
      <c r="CC199" s="138"/>
      <c r="CD199" s="138"/>
      <c r="CE199" s="138"/>
      <c r="CF199" s="129"/>
      <c r="CG199" s="135"/>
      <c r="CH199" s="135"/>
      <c r="CI199" s="135"/>
      <c r="CJ199" s="138"/>
      <c r="CK199" s="138"/>
      <c r="CL199" s="138"/>
      <c r="CM199" s="138"/>
      <c r="CN199" s="138"/>
      <c r="CO199" s="129"/>
      <c r="CP199" s="135"/>
      <c r="CQ199" s="135"/>
      <c r="CR199" s="135"/>
      <c r="CS199" s="138"/>
      <c r="CT199" s="138"/>
      <c r="CU199" s="138"/>
      <c r="CV199" s="138"/>
      <c r="CW199" s="138"/>
      <c r="CX199" s="129"/>
      <c r="CY199" s="135"/>
      <c r="CZ199" s="135"/>
      <c r="DA199" s="135"/>
      <c r="DB199" s="138"/>
      <c r="DC199" s="138"/>
      <c r="DD199" s="138"/>
      <c r="DE199" s="138"/>
      <c r="DF199" s="138"/>
      <c r="DG199" s="129"/>
      <c r="DH199" s="135"/>
      <c r="DI199" s="135"/>
      <c r="DJ199" s="135"/>
      <c r="DK199" s="138"/>
      <c r="DL199" s="138"/>
      <c r="DM199" s="138"/>
      <c r="DN199" s="138"/>
      <c r="DO199" s="138"/>
      <c r="DP199" s="129"/>
      <c r="DQ199" s="135"/>
      <c r="DR199" s="135"/>
      <c r="DS199" s="135"/>
      <c r="DT199" s="138"/>
      <c r="DU199" s="138"/>
      <c r="DV199" s="138"/>
      <c r="DW199" s="138"/>
      <c r="DX199" s="138"/>
      <c r="DY199" s="129"/>
      <c r="DZ199" s="135"/>
      <c r="EA199" s="135"/>
      <c r="EB199" s="135"/>
      <c r="EC199" s="138"/>
      <c r="ED199" s="138"/>
      <c r="EE199" s="138"/>
      <c r="EF199" s="138"/>
      <c r="EG199" s="138"/>
      <c r="EH199" s="129"/>
      <c r="EI199" s="135"/>
      <c r="EJ199" s="135"/>
      <c r="EK199" s="135"/>
      <c r="EL199" s="138"/>
      <c r="EM199" s="138"/>
      <c r="EN199" s="138"/>
      <c r="EO199" s="138"/>
      <c r="EP199" s="138"/>
      <c r="EQ199" s="129"/>
      <c r="ER199" s="135"/>
      <c r="ES199" s="135"/>
      <c r="ET199" s="135"/>
      <c r="EU199" s="138"/>
      <c r="EV199" s="138"/>
      <c r="EW199" s="138"/>
      <c r="EX199" s="138"/>
      <c r="EY199" s="138"/>
      <c r="EZ199" s="129"/>
      <c r="FA199" s="135"/>
      <c r="FB199" s="135"/>
      <c r="FC199" s="135"/>
      <c r="FD199" s="138"/>
      <c r="FE199" s="138"/>
      <c r="FF199" s="138"/>
      <c r="FG199" s="138"/>
      <c r="FH199" s="138"/>
      <c r="FI199" s="129"/>
      <c r="FJ199" s="135"/>
      <c r="FK199" s="135"/>
      <c r="FL199" s="135"/>
      <c r="FM199" s="138"/>
      <c r="FN199" s="138"/>
      <c r="FO199" s="138"/>
      <c r="FP199" s="138"/>
      <c r="FQ199" s="138"/>
      <c r="FR199" s="138"/>
      <c r="FS199" s="129"/>
      <c r="FT199" s="132"/>
      <c r="FU199" s="132"/>
      <c r="FV199" s="132"/>
      <c r="FW199" s="133"/>
      <c r="FX199" s="132"/>
      <c r="FY199" s="138"/>
      <c r="FZ199" s="138"/>
      <c r="GA199" s="132"/>
      <c r="GB199" s="132"/>
      <c r="GC199" s="132"/>
      <c r="GD199" s="132"/>
      <c r="GE199" s="132"/>
      <c r="GF199" s="129"/>
      <c r="GG199" s="132"/>
      <c r="GH199" s="132"/>
      <c r="GI199" s="132"/>
      <c r="GJ199" s="133"/>
      <c r="GK199" s="132"/>
      <c r="GL199" s="138"/>
      <c r="GM199" s="138"/>
      <c r="GN199" s="132"/>
      <c r="GO199" s="132"/>
      <c r="GP199" s="132"/>
      <c r="GQ199" s="132"/>
      <c r="GR199" s="132"/>
      <c r="GS199" s="129"/>
      <c r="GT199" s="132"/>
      <c r="GU199" s="132"/>
      <c r="GV199" s="132"/>
      <c r="GW199" s="133"/>
      <c r="GX199" s="132"/>
      <c r="GY199" s="138"/>
      <c r="GZ199" s="138"/>
      <c r="HA199" s="132"/>
      <c r="HB199" s="132"/>
      <c r="HC199" s="132"/>
      <c r="HD199" s="132"/>
    </row>
    <row r="200" spans="1:212" ht="17.25" customHeight="1" x14ac:dyDescent="0.2">
      <c r="A200" s="336"/>
      <c r="B200" s="396"/>
      <c r="C200" s="400"/>
      <c r="D200" s="400"/>
      <c r="E200" s="396"/>
      <c r="F200" s="396"/>
      <c r="G200" s="396"/>
      <c r="H200" s="397"/>
      <c r="I200" s="396"/>
      <c r="J200" s="398"/>
      <c r="K200" s="324"/>
      <c r="L200" s="399"/>
      <c r="M200" s="328"/>
      <c r="N200" s="329"/>
      <c r="O200" s="329"/>
      <c r="P200" s="392"/>
      <c r="Q200" s="393"/>
      <c r="R200" s="53"/>
      <c r="S200" s="50"/>
      <c r="T200" s="202" t="str">
        <f t="shared" si="70"/>
        <v>Tipo Control</v>
      </c>
      <c r="U200" s="54" t="s">
        <v>158</v>
      </c>
      <c r="V200" s="55">
        <f>+IF(U200='[12]Tabla Valoración controles'!$D$4,'[12]Tabla Valoración controles'!$F$4,IF('[12]208-PLA-Ft-78 Mapa Gestión'!U200='[12]Tabla Valoración controles'!$D$5,'[12]Tabla Valoración controles'!$F$5,IF(U200=[12]FORMULAS!$A$10,0,'[12]Tabla Valoración controles'!$F$6)))</f>
        <v>0</v>
      </c>
      <c r="W200" s="54"/>
      <c r="X200" s="56">
        <f>+IF(W200='[12]Tabla Valoración controles'!$D$7,'[12]Tabla Valoración controles'!$F$7,IF(U200=[12]FORMULAS!$A$10,0,'[12]Tabla Valoración controles'!$F$8))</f>
        <v>0</v>
      </c>
      <c r="Y200" s="54"/>
      <c r="Z200" s="55">
        <f>+IF(Y200='[12]Tabla Valoración controles'!$D$9,'[12]Tabla Valoración controles'!$F$9,IF(U200=[12]FORMULAS!$A$10,0,'[12]Tabla Valoración controles'!$F$10))</f>
        <v>0</v>
      </c>
      <c r="AA200" s="54"/>
      <c r="AB200" s="55">
        <f>+IF(AA200='[12]Tabla Valoración controles'!$D$9,'[12]Tabla Valoración controles'!$F$9,IF(W200=[12]FORMULAS!$A$10,0,'[12]Tabla Valoración controles'!$F$10))</f>
        <v>0</v>
      </c>
      <c r="AC200" s="54"/>
      <c r="AD200" s="55">
        <f>+IF(AC200='[12]Tabla Valoración controles'!$D$13,'[12]Tabla Valoración controles'!$F$13,'[12]Tabla Valoración controles'!$F$14)</f>
        <v>0</v>
      </c>
      <c r="AE200" s="100">
        <f t="shared" si="78"/>
        <v>0</v>
      </c>
      <c r="AF200" s="100">
        <f t="shared" si="111"/>
        <v>0</v>
      </c>
      <c r="AG200" s="100">
        <f t="shared" si="98"/>
        <v>0</v>
      </c>
      <c r="AH200" s="54"/>
      <c r="AI200" s="50">
        <f>+IF(AH200=[12]CONTROLES!$C$50,[12]CONTROLES!$D$50,[12]CONTROLES!$D$51)</f>
        <v>0</v>
      </c>
      <c r="AJ200" s="50"/>
      <c r="AK200" s="50">
        <f>+IF(AJ200=[12]CONTROLES!$C$52,[12]CONTROLES!$D$52,[12]CONTROLES!$D$53)</f>
        <v>0</v>
      </c>
      <c r="AL200" s="50"/>
      <c r="AM200" s="50">
        <f>+IF(AL200=[12]CONTROLES!$C$54,[12]CONTROLES!$D$54,[12]CONTROLES!$D$55)</f>
        <v>0</v>
      </c>
      <c r="AN200" s="50"/>
      <c r="AO200" s="50">
        <f>+IF(AN200=[12]CONTROLES!$C$56,[12]CONTROLES!$D$56,IF(AN200=[12]CONTROLES!$C$57,[12]CONTROLES!$D$57,[12]CONTROLES!$D$58))</f>
        <v>0</v>
      </c>
      <c r="AP200" s="50"/>
      <c r="AQ200" s="50">
        <f>+IF(AP200=[12]CONTROLES!$C$59,[12]CONTROLES!$D$59,[12]CONTROLES!$D$60)</f>
        <v>0</v>
      </c>
      <c r="AR200" s="50"/>
      <c r="AS200" s="50">
        <f>+IF(AR200=[12]CONTROLES!$C$61,[12]CONTROLES!$D$61,[12]CONTROLES!$D$62)</f>
        <v>0</v>
      </c>
      <c r="AT200" s="50"/>
      <c r="AU200" s="50">
        <f>+IF(AT200=[12]CONTROLES!$C$63,[12]CONTROLES!$D$63,IF(AT200=[12]CONTROLES!$C$64,[12]CONTROLES!$D$64,[12]CONTROLES!$D$65))</f>
        <v>0</v>
      </c>
      <c r="AV200" s="50">
        <f t="shared" si="86"/>
        <v>0</v>
      </c>
      <c r="AW200" s="50" t="str">
        <f t="shared" si="87"/>
        <v>Débil</v>
      </c>
      <c r="AX200" s="303"/>
      <c r="AY200" s="303"/>
      <c r="AZ200" s="303"/>
      <c r="BA200" s="303"/>
      <c r="BB200" s="301"/>
      <c r="BC200" s="314"/>
      <c r="BD200" s="307"/>
      <c r="BE200" s="135"/>
      <c r="BF200" s="135"/>
      <c r="BG200" s="217"/>
      <c r="BH200" s="225"/>
      <c r="BI200" s="225"/>
      <c r="BJ200" s="135"/>
      <c r="BK200" s="135"/>
      <c r="BL200" s="135"/>
      <c r="BM200" s="307"/>
      <c r="BN200" s="129"/>
      <c r="BO200" s="135"/>
      <c r="BP200" s="135"/>
      <c r="BQ200" s="135"/>
      <c r="BR200" s="138"/>
      <c r="BS200" s="138"/>
      <c r="BT200" s="138"/>
      <c r="BU200" s="138"/>
      <c r="BV200" s="138"/>
      <c r="BW200" s="129"/>
      <c r="BX200" s="135"/>
      <c r="BY200" s="135"/>
      <c r="BZ200" s="135"/>
      <c r="CA200" s="138"/>
      <c r="CB200" s="138"/>
      <c r="CC200" s="138"/>
      <c r="CD200" s="138"/>
      <c r="CE200" s="138"/>
      <c r="CF200" s="129"/>
      <c r="CG200" s="135"/>
      <c r="CH200" s="135"/>
      <c r="CI200" s="135"/>
      <c r="CJ200" s="138"/>
      <c r="CK200" s="138"/>
      <c r="CL200" s="138"/>
      <c r="CM200" s="138"/>
      <c r="CN200" s="138"/>
      <c r="CO200" s="129"/>
      <c r="CP200" s="135"/>
      <c r="CQ200" s="135"/>
      <c r="CR200" s="135"/>
      <c r="CS200" s="138"/>
      <c r="CT200" s="138"/>
      <c r="CU200" s="138"/>
      <c r="CV200" s="138"/>
      <c r="CW200" s="138"/>
      <c r="CX200" s="129"/>
      <c r="CY200" s="135"/>
      <c r="CZ200" s="135"/>
      <c r="DA200" s="135"/>
      <c r="DB200" s="138"/>
      <c r="DC200" s="138"/>
      <c r="DD200" s="138"/>
      <c r="DE200" s="138"/>
      <c r="DF200" s="138"/>
      <c r="DG200" s="129"/>
      <c r="DH200" s="135"/>
      <c r="DI200" s="135"/>
      <c r="DJ200" s="135"/>
      <c r="DK200" s="138"/>
      <c r="DL200" s="138"/>
      <c r="DM200" s="138"/>
      <c r="DN200" s="138"/>
      <c r="DO200" s="138"/>
      <c r="DP200" s="129"/>
      <c r="DQ200" s="135"/>
      <c r="DR200" s="135"/>
      <c r="DS200" s="135"/>
      <c r="DT200" s="138"/>
      <c r="DU200" s="138"/>
      <c r="DV200" s="138"/>
      <c r="DW200" s="138"/>
      <c r="DX200" s="138"/>
      <c r="DY200" s="129"/>
      <c r="DZ200" s="135"/>
      <c r="EA200" s="135"/>
      <c r="EB200" s="135"/>
      <c r="EC200" s="138"/>
      <c r="ED200" s="138"/>
      <c r="EE200" s="138"/>
      <c r="EF200" s="138"/>
      <c r="EG200" s="138"/>
      <c r="EH200" s="129"/>
      <c r="EI200" s="135"/>
      <c r="EJ200" s="135"/>
      <c r="EK200" s="135"/>
      <c r="EL200" s="138"/>
      <c r="EM200" s="138"/>
      <c r="EN200" s="138"/>
      <c r="EO200" s="138"/>
      <c r="EP200" s="138"/>
      <c r="EQ200" s="129"/>
      <c r="ER200" s="135"/>
      <c r="ES200" s="135"/>
      <c r="ET200" s="135"/>
      <c r="EU200" s="138"/>
      <c r="EV200" s="138"/>
      <c r="EW200" s="138"/>
      <c r="EX200" s="138"/>
      <c r="EY200" s="138"/>
      <c r="EZ200" s="129"/>
      <c r="FA200" s="135"/>
      <c r="FB200" s="135"/>
      <c r="FC200" s="135"/>
      <c r="FD200" s="138"/>
      <c r="FE200" s="138"/>
      <c r="FF200" s="138"/>
      <c r="FG200" s="138"/>
      <c r="FH200" s="138"/>
      <c r="FI200" s="129"/>
      <c r="FJ200" s="135"/>
      <c r="FK200" s="135"/>
      <c r="FL200" s="135"/>
      <c r="FM200" s="138"/>
      <c r="FN200" s="138"/>
      <c r="FO200" s="138"/>
      <c r="FP200" s="138"/>
      <c r="FQ200" s="138"/>
      <c r="FR200" s="138"/>
      <c r="FS200" s="129"/>
      <c r="FT200" s="132"/>
      <c r="FU200" s="132"/>
      <c r="FV200" s="132"/>
      <c r="FW200" s="133"/>
      <c r="FX200" s="132"/>
      <c r="FY200" s="138"/>
      <c r="FZ200" s="138"/>
      <c r="GA200" s="132"/>
      <c r="GB200" s="132"/>
      <c r="GC200" s="132"/>
      <c r="GD200" s="132"/>
      <c r="GE200" s="132"/>
      <c r="GF200" s="129"/>
      <c r="GG200" s="132"/>
      <c r="GH200" s="132"/>
      <c r="GI200" s="132"/>
      <c r="GJ200" s="133"/>
      <c r="GK200" s="132"/>
      <c r="GL200" s="138"/>
      <c r="GM200" s="138"/>
      <c r="GN200" s="132"/>
      <c r="GO200" s="132"/>
      <c r="GP200" s="132"/>
      <c r="GQ200" s="132"/>
      <c r="GR200" s="132"/>
      <c r="GS200" s="129"/>
      <c r="GT200" s="132"/>
      <c r="GU200" s="132"/>
      <c r="GV200" s="132"/>
      <c r="GW200" s="133"/>
      <c r="GX200" s="132"/>
      <c r="GY200" s="138"/>
      <c r="GZ200" s="138"/>
      <c r="HA200" s="132"/>
      <c r="HB200" s="132"/>
      <c r="HC200" s="132"/>
      <c r="HD200" s="132"/>
    </row>
    <row r="201" spans="1:212" ht="17.25" customHeight="1" x14ac:dyDescent="0.2">
      <c r="A201" s="336"/>
      <c r="B201" s="396"/>
      <c r="C201" s="400"/>
      <c r="D201" s="400"/>
      <c r="E201" s="396"/>
      <c r="F201" s="396"/>
      <c r="G201" s="396"/>
      <c r="H201" s="397"/>
      <c r="I201" s="396"/>
      <c r="J201" s="398"/>
      <c r="K201" s="324"/>
      <c r="L201" s="399"/>
      <c r="M201" s="328"/>
      <c r="N201" s="329"/>
      <c r="O201" s="329"/>
      <c r="P201" s="392"/>
      <c r="Q201" s="393"/>
      <c r="R201" s="53"/>
      <c r="S201" s="50"/>
      <c r="T201" s="202" t="str">
        <f t="shared" si="70"/>
        <v>Tipo Control</v>
      </c>
      <c r="U201" s="54" t="s">
        <v>158</v>
      </c>
      <c r="V201" s="55">
        <f>+IF(U201='[12]Tabla Valoración controles'!$D$4,'[12]Tabla Valoración controles'!$F$4,IF('[12]208-PLA-Ft-78 Mapa Gestión'!U201='[12]Tabla Valoración controles'!$D$5,'[12]Tabla Valoración controles'!$F$5,IF(U201=[12]FORMULAS!$A$10,0,'[12]Tabla Valoración controles'!$F$6)))</f>
        <v>0</v>
      </c>
      <c r="W201" s="54"/>
      <c r="X201" s="56">
        <f>+IF(W201='[12]Tabla Valoración controles'!$D$7,'[12]Tabla Valoración controles'!$F$7,IF(U201=[12]FORMULAS!$A$10,0,'[12]Tabla Valoración controles'!$F$8))</f>
        <v>0</v>
      </c>
      <c r="Y201" s="54"/>
      <c r="Z201" s="55">
        <f>+IF(Y201='[12]Tabla Valoración controles'!$D$9,'[12]Tabla Valoración controles'!$F$9,IF(U201=[12]FORMULAS!$A$10,0,'[12]Tabla Valoración controles'!$F$10))</f>
        <v>0</v>
      </c>
      <c r="AA201" s="54"/>
      <c r="AB201" s="55">
        <f>+IF(AA201='[12]Tabla Valoración controles'!$D$9,'[12]Tabla Valoración controles'!$F$9,IF(W201=[12]FORMULAS!$A$10,0,'[12]Tabla Valoración controles'!$F$10))</f>
        <v>0</v>
      </c>
      <c r="AC201" s="54"/>
      <c r="AD201" s="55">
        <f>+IF(AC201='[12]Tabla Valoración controles'!$D$13,'[12]Tabla Valoración controles'!$F$13,'[12]Tabla Valoración controles'!$F$14)</f>
        <v>0</v>
      </c>
      <c r="AE201" s="100">
        <f t="shared" si="78"/>
        <v>0</v>
      </c>
      <c r="AF201" s="100">
        <f t="shared" si="111"/>
        <v>0</v>
      </c>
      <c r="AG201" s="100">
        <f t="shared" si="98"/>
        <v>0</v>
      </c>
      <c r="AH201" s="54"/>
      <c r="AI201" s="50">
        <f>+IF(AH201=[12]CONTROLES!$C$50,[12]CONTROLES!$D$50,[12]CONTROLES!$D$51)</f>
        <v>0</v>
      </c>
      <c r="AJ201" s="50"/>
      <c r="AK201" s="50">
        <f>+IF(AJ201=[12]CONTROLES!$C$52,[12]CONTROLES!$D$52,[12]CONTROLES!$D$53)</f>
        <v>0</v>
      </c>
      <c r="AL201" s="50"/>
      <c r="AM201" s="50">
        <f>+IF(AL201=[12]CONTROLES!$C$54,[12]CONTROLES!$D$54,[12]CONTROLES!$D$55)</f>
        <v>0</v>
      </c>
      <c r="AN201" s="50"/>
      <c r="AO201" s="50">
        <f>+IF(AN201=[12]CONTROLES!$C$56,[12]CONTROLES!$D$56,IF(AN201=[12]CONTROLES!$C$57,[12]CONTROLES!$D$57,[12]CONTROLES!$D$58))</f>
        <v>0</v>
      </c>
      <c r="AP201" s="50"/>
      <c r="AQ201" s="50">
        <f>+IF(AP201=[12]CONTROLES!$C$59,[12]CONTROLES!$D$59,[12]CONTROLES!$D$60)</f>
        <v>0</v>
      </c>
      <c r="AR201" s="50"/>
      <c r="AS201" s="50">
        <f>+IF(AR201=[12]CONTROLES!$C$61,[12]CONTROLES!$D$61,[12]CONTROLES!$D$62)</f>
        <v>0</v>
      </c>
      <c r="AT201" s="50"/>
      <c r="AU201" s="50">
        <f>+IF(AT201=[12]CONTROLES!$C$63,[12]CONTROLES!$D$63,IF(AT201=[12]CONTROLES!$C$64,[12]CONTROLES!$D$64,[12]CONTROLES!$D$65))</f>
        <v>0</v>
      </c>
      <c r="AV201" s="50">
        <f t="shared" si="86"/>
        <v>0</v>
      </c>
      <c r="AW201" s="50" t="str">
        <f t="shared" si="87"/>
        <v>Débil</v>
      </c>
      <c r="AX201" s="303"/>
      <c r="AY201" s="303"/>
      <c r="AZ201" s="303"/>
      <c r="BA201" s="303"/>
      <c r="BB201" s="301"/>
      <c r="BC201" s="314"/>
      <c r="BD201" s="307"/>
      <c r="BE201" s="135"/>
      <c r="BF201" s="135"/>
      <c r="BG201" s="217"/>
      <c r="BH201" s="225"/>
      <c r="BI201" s="225"/>
      <c r="BJ201" s="135"/>
      <c r="BK201" s="135"/>
      <c r="BL201" s="135"/>
      <c r="BM201" s="307"/>
      <c r="BN201" s="129"/>
      <c r="BO201" s="135"/>
      <c r="BP201" s="135"/>
      <c r="BQ201" s="135"/>
      <c r="BR201" s="138"/>
      <c r="BS201" s="138"/>
      <c r="BT201" s="138"/>
      <c r="BU201" s="138"/>
      <c r="BV201" s="138"/>
      <c r="BW201" s="129"/>
      <c r="BX201" s="135"/>
      <c r="BY201" s="135"/>
      <c r="BZ201" s="135"/>
      <c r="CA201" s="138"/>
      <c r="CB201" s="138"/>
      <c r="CC201" s="138"/>
      <c r="CD201" s="138"/>
      <c r="CE201" s="138"/>
      <c r="CF201" s="129"/>
      <c r="CG201" s="135"/>
      <c r="CH201" s="135"/>
      <c r="CI201" s="135"/>
      <c r="CJ201" s="138"/>
      <c r="CK201" s="138"/>
      <c r="CL201" s="138"/>
      <c r="CM201" s="138"/>
      <c r="CN201" s="138"/>
      <c r="CO201" s="129"/>
      <c r="CP201" s="135"/>
      <c r="CQ201" s="135"/>
      <c r="CR201" s="135"/>
      <c r="CS201" s="138"/>
      <c r="CT201" s="138"/>
      <c r="CU201" s="138"/>
      <c r="CV201" s="138"/>
      <c r="CW201" s="138"/>
      <c r="CX201" s="129"/>
      <c r="CY201" s="135"/>
      <c r="CZ201" s="135"/>
      <c r="DA201" s="135"/>
      <c r="DB201" s="138"/>
      <c r="DC201" s="138"/>
      <c r="DD201" s="138"/>
      <c r="DE201" s="138"/>
      <c r="DF201" s="138"/>
      <c r="DG201" s="129"/>
      <c r="DH201" s="135"/>
      <c r="DI201" s="135"/>
      <c r="DJ201" s="135"/>
      <c r="DK201" s="138"/>
      <c r="DL201" s="138"/>
      <c r="DM201" s="138"/>
      <c r="DN201" s="138"/>
      <c r="DO201" s="138"/>
      <c r="DP201" s="129"/>
      <c r="DQ201" s="135"/>
      <c r="DR201" s="135"/>
      <c r="DS201" s="135"/>
      <c r="DT201" s="138"/>
      <c r="DU201" s="138"/>
      <c r="DV201" s="138"/>
      <c r="DW201" s="138"/>
      <c r="DX201" s="138"/>
      <c r="DY201" s="129"/>
      <c r="DZ201" s="135"/>
      <c r="EA201" s="135"/>
      <c r="EB201" s="135"/>
      <c r="EC201" s="138"/>
      <c r="ED201" s="138"/>
      <c r="EE201" s="138"/>
      <c r="EF201" s="138"/>
      <c r="EG201" s="138"/>
      <c r="EH201" s="129"/>
      <c r="EI201" s="135"/>
      <c r="EJ201" s="135"/>
      <c r="EK201" s="135"/>
      <c r="EL201" s="138"/>
      <c r="EM201" s="138"/>
      <c r="EN201" s="138"/>
      <c r="EO201" s="138"/>
      <c r="EP201" s="138"/>
      <c r="EQ201" s="129"/>
      <c r="ER201" s="135"/>
      <c r="ES201" s="135"/>
      <c r="ET201" s="135"/>
      <c r="EU201" s="138"/>
      <c r="EV201" s="138"/>
      <c r="EW201" s="138"/>
      <c r="EX201" s="138"/>
      <c r="EY201" s="138"/>
      <c r="EZ201" s="129"/>
      <c r="FA201" s="135"/>
      <c r="FB201" s="135"/>
      <c r="FC201" s="135"/>
      <c r="FD201" s="138"/>
      <c r="FE201" s="138"/>
      <c r="FF201" s="138"/>
      <c r="FG201" s="138"/>
      <c r="FH201" s="138"/>
      <c r="FI201" s="129"/>
      <c r="FJ201" s="135"/>
      <c r="FK201" s="135"/>
      <c r="FL201" s="135"/>
      <c r="FM201" s="138"/>
      <c r="FN201" s="138"/>
      <c r="FO201" s="138"/>
      <c r="FP201" s="138"/>
      <c r="FQ201" s="138"/>
      <c r="FR201" s="138"/>
      <c r="FS201" s="129"/>
      <c r="FT201" s="132"/>
      <c r="FU201" s="132"/>
      <c r="FV201" s="132"/>
      <c r="FW201" s="133"/>
      <c r="FX201" s="132"/>
      <c r="FY201" s="138"/>
      <c r="FZ201" s="138"/>
      <c r="GA201" s="132"/>
      <c r="GB201" s="132"/>
      <c r="GC201" s="132"/>
      <c r="GD201" s="132"/>
      <c r="GE201" s="132"/>
      <c r="GF201" s="129"/>
      <c r="GG201" s="132"/>
      <c r="GH201" s="132"/>
      <c r="GI201" s="132"/>
      <c r="GJ201" s="133"/>
      <c r="GK201" s="132"/>
      <c r="GL201" s="138"/>
      <c r="GM201" s="138"/>
      <c r="GN201" s="132"/>
      <c r="GO201" s="132"/>
      <c r="GP201" s="132"/>
      <c r="GQ201" s="132"/>
      <c r="GR201" s="132"/>
      <c r="GS201" s="129"/>
      <c r="GT201" s="132"/>
      <c r="GU201" s="132"/>
      <c r="GV201" s="132"/>
      <c r="GW201" s="133"/>
      <c r="GX201" s="132"/>
      <c r="GY201" s="138"/>
      <c r="GZ201" s="138"/>
      <c r="HA201" s="132"/>
      <c r="HB201" s="132"/>
      <c r="HC201" s="132"/>
      <c r="HD201" s="132"/>
    </row>
    <row r="202" spans="1:212" ht="67.5" customHeight="1" x14ac:dyDescent="0.2">
      <c r="A202" s="336">
        <v>33</v>
      </c>
      <c r="B202" s="396" t="s">
        <v>176</v>
      </c>
      <c r="C202" s="400" t="str">
        <f>VLOOKUP(B202,[12]FORMULAS!$A$30:$B$46,2,0)</f>
        <v>Administrar de manera eficiente y eficaz la infraestructura física, los bienes y servicios que requieran todos los procesos de la entidad como apoyo a su gestión, garantizando que se encuentren en óptimas condiciones para el cumplimiento y desarrollo de sus funciones.</v>
      </c>
      <c r="D202" s="400" t="str">
        <f>VLOOKUP(B202,[12]FORMULAS!$A$30:$C$46,3,0)</f>
        <v xml:space="preserve">Subdirector Administrativo </v>
      </c>
      <c r="E202" s="396" t="s">
        <v>113</v>
      </c>
      <c r="F202" s="396" t="s">
        <v>684</v>
      </c>
      <c r="G202" s="396" t="s">
        <v>685</v>
      </c>
      <c r="H202" s="397" t="s">
        <v>686</v>
      </c>
      <c r="I202" s="396" t="s">
        <v>261</v>
      </c>
      <c r="J202" s="398">
        <v>12</v>
      </c>
      <c r="K202" s="324" t="str">
        <f>VLOOKUP(L202,'Tabla probabilidad'!$D$3:$E$8,2,0)</f>
        <v>Baja</v>
      </c>
      <c r="L202" s="399">
        <v>0.4</v>
      </c>
      <c r="M202" s="328" t="s">
        <v>88</v>
      </c>
      <c r="N202" s="329" t="str">
        <f>VLOOKUP(M202,'Tabla Impacto'!$D$3:$F$8,3,0)</f>
        <v>Leve</v>
      </c>
      <c r="O202" s="329">
        <f>VLOOKUP(M202,'Tabla Impacto'!$D$3:$F$8,2,0)</f>
        <v>0.2</v>
      </c>
      <c r="P202" s="392" t="str">
        <f t="shared" ref="P202" si="112">CONCATENATE(N202,K202)</f>
        <v>LeveBaja</v>
      </c>
      <c r="Q202" s="393" t="str">
        <f>VLOOKUP(P202,[12]FORMULAS!$K$17:$L$42,2,0)</f>
        <v>Bajo</v>
      </c>
      <c r="R202" s="53">
        <v>1</v>
      </c>
      <c r="S202" s="50" t="s">
        <v>687</v>
      </c>
      <c r="T202" s="202" t="str">
        <f t="shared" si="70"/>
        <v>Preventivo</v>
      </c>
      <c r="U202" s="54" t="s">
        <v>13</v>
      </c>
      <c r="V202" s="55">
        <f>+IF(U202='[12]Tabla Valoración controles'!$D$4,'[12]Tabla Valoración controles'!$F$4,IF('[12]208-PLA-Ft-78 Mapa Gestión'!U202='[12]Tabla Valoración controles'!$D$5,'[12]Tabla Valoración controles'!$F$5,IF(U202=[12]FORMULAS!$A$10,0,'[12]Tabla Valoración controles'!$F$6)))</f>
        <v>0.25</v>
      </c>
      <c r="W202" s="54" t="s">
        <v>8</v>
      </c>
      <c r="X202" s="56">
        <f>+IF(W202='[12]Tabla Valoración controles'!$D$7,'[12]Tabla Valoración controles'!$F$7,IF(U202=[12]FORMULAS!$A$10,0,'[12]Tabla Valoración controles'!$F$8))</f>
        <v>0.15</v>
      </c>
      <c r="Y202" s="54" t="s">
        <v>18</v>
      </c>
      <c r="Z202" s="55">
        <f>+IF(Y202='[12]Tabla Valoración controles'!$D$9,'[12]Tabla Valoración controles'!$F$9,IF(U202=[12]FORMULAS!$A$10,0,'[12]Tabla Valoración controles'!$F$10))</f>
        <v>0</v>
      </c>
      <c r="AA202" s="54" t="s">
        <v>21</v>
      </c>
      <c r="AB202" s="55">
        <f>+IF(AA202='[12]Tabla Valoración controles'!$D$9,'[12]Tabla Valoración controles'!$F$9,IF(W202=[12]FORMULAS!$A$10,0,'[12]Tabla Valoración controles'!$F$10))</f>
        <v>0</v>
      </c>
      <c r="AC202" s="54" t="s">
        <v>100</v>
      </c>
      <c r="AD202" s="55">
        <f>+IF(AC202='[12]Tabla Valoración controles'!$D$13,'[12]Tabla Valoración controles'!$F$13,'[12]Tabla Valoración controles'!$F$14)</f>
        <v>0</v>
      </c>
      <c r="AE202" s="100">
        <f t="shared" si="78"/>
        <v>0.4</v>
      </c>
      <c r="AF202" s="100" t="e">
        <f>+IF(T202=[12]FORMULAS!$A$8,'[12]208-PLA-Ft-78 Mapa Gestión'!AE202*'[12]208-PLA-Ft-78 Mapa Gestión'!L202:L207,'[12]208-PLA-Ft-78 Mapa Gestión'!AE202*'[12]208-PLA-Ft-78 Mapa Gestión'!O202:O207)</f>
        <v>#N/A</v>
      </c>
      <c r="AG202" s="100">
        <f>+IF(T202=[12]FORMULAS!$A$8,'[12]208-PLA-Ft-78 Mapa Gestión'!L202:L207-'[12]208-PLA-Ft-78 Mapa Gestión'!AF202,0)</f>
        <v>0</v>
      </c>
      <c r="AH202" s="54" t="s">
        <v>351</v>
      </c>
      <c r="AI202" s="50">
        <f>+IF(AH202=[12]CONTROLES!$C$50,[12]CONTROLES!$D$50,[12]CONTROLES!$D$51)</f>
        <v>15</v>
      </c>
      <c r="AJ202" s="50" t="s">
        <v>357</v>
      </c>
      <c r="AK202" s="50">
        <f>+IF(AJ202=[12]CONTROLES!$C$52,[12]CONTROLES!$D$52,[12]CONTROLES!$D$53)</f>
        <v>15</v>
      </c>
      <c r="AL202" s="50" t="s">
        <v>360</v>
      </c>
      <c r="AM202" s="50">
        <f>+IF(AL202=[12]CONTROLES!$C$54,[12]CONTROLES!$D$54,[12]CONTROLES!$D$55)</f>
        <v>15</v>
      </c>
      <c r="AN202" s="50" t="s">
        <v>363</v>
      </c>
      <c r="AO202" s="50">
        <f>+IF(AN202=[12]CONTROLES!$C$56,[12]CONTROLES!$D$56,IF(AN202=[12]CONTROLES!$C$57,[12]CONTROLES!$D$57,[12]CONTROLES!$D$58))</f>
        <v>15</v>
      </c>
      <c r="AP202" s="50" t="s">
        <v>367</v>
      </c>
      <c r="AQ202" s="50">
        <f>+IF(AP202=[12]CONTROLES!$C$59,[12]CONTROLES!$D$59,[12]CONTROLES!$D$60)</f>
        <v>15</v>
      </c>
      <c r="AR202" s="50" t="s">
        <v>370</v>
      </c>
      <c r="AS202" s="50">
        <f>+IF(AR202=[12]CONTROLES!$C$61,[12]CONTROLES!$D$61,[12]CONTROLES!$D$62)</f>
        <v>15</v>
      </c>
      <c r="AT202" s="50" t="s">
        <v>373</v>
      </c>
      <c r="AU202" s="50">
        <f>+IF(AT202=[12]CONTROLES!$C$63,[12]CONTROLES!$D$63,IF(AT202=[12]CONTROLES!$C$64,[12]CONTROLES!$D$64,[12]CONTROLES!$D$65))</f>
        <v>10</v>
      </c>
      <c r="AV202" s="50">
        <f t="shared" si="86"/>
        <v>100</v>
      </c>
      <c r="AW202" s="50" t="str">
        <f t="shared" si="87"/>
        <v>Fuerte</v>
      </c>
      <c r="AX202" s="302">
        <f>+AG207</f>
        <v>0</v>
      </c>
      <c r="AY202" s="302" t="s">
        <v>47</v>
      </c>
      <c r="AZ202" s="302" t="s">
        <v>153</v>
      </c>
      <c r="BA202" s="302" t="e">
        <f>+IF(T202=[9]FORMULAS!B201,'[9]208-PLA-Ft-78 Mapa Gestión'!AG207,'[9]208-PLA-Ft-78 Mapa Gestión'!O202:O207)</f>
        <v>#N/A</v>
      </c>
      <c r="BB202" s="301" t="str">
        <f>CONCATENATE(AZ202,AY202)</f>
        <v>LeveBaja</v>
      </c>
      <c r="BC202" s="314" t="str">
        <f>VLOOKUP(BB202,[9]FORMULAS!$K$17:$L$42,2,0)</f>
        <v>Bajo</v>
      </c>
      <c r="BD202" s="307" t="s">
        <v>164</v>
      </c>
      <c r="BE202" s="135" t="s">
        <v>688</v>
      </c>
      <c r="BF202" s="135" t="s">
        <v>689</v>
      </c>
      <c r="BG202" s="217" t="s">
        <v>322</v>
      </c>
      <c r="BH202" s="225">
        <v>45292</v>
      </c>
      <c r="BI202" s="225">
        <v>45351</v>
      </c>
      <c r="BJ202" s="135" t="s">
        <v>690</v>
      </c>
      <c r="BK202" s="135" t="s">
        <v>691</v>
      </c>
      <c r="BL202" s="135" t="s">
        <v>236</v>
      </c>
      <c r="BM202" s="307"/>
      <c r="BN202" s="129"/>
      <c r="BO202" s="151"/>
      <c r="BP202" s="151"/>
      <c r="BQ202" s="152"/>
      <c r="BR202" s="152"/>
      <c r="BS202" s="152"/>
      <c r="BT202" s="152"/>
      <c r="BU202" s="152"/>
      <c r="BV202" s="152"/>
      <c r="BW202" s="129"/>
      <c r="BX202" s="151"/>
      <c r="BY202" s="151"/>
      <c r="BZ202" s="152"/>
      <c r="CA202" s="152"/>
      <c r="CB202" s="152"/>
      <c r="CC202" s="152"/>
      <c r="CD202" s="152"/>
      <c r="CE202" s="152"/>
      <c r="CF202" s="129"/>
      <c r="CG202" s="151"/>
      <c r="CH202" s="151"/>
      <c r="CI202" s="152"/>
      <c r="CJ202" s="152"/>
      <c r="CK202" s="152"/>
      <c r="CL202" s="152"/>
      <c r="CM202" s="152"/>
      <c r="CN202" s="152"/>
      <c r="CO202" s="129"/>
      <c r="CP202" s="151"/>
      <c r="CQ202" s="151"/>
      <c r="CR202" s="152"/>
      <c r="CS202" s="152"/>
      <c r="CT202" s="152"/>
      <c r="CU202" s="152"/>
      <c r="CV202" s="152"/>
      <c r="CW202" s="152"/>
      <c r="CX202" s="129"/>
      <c r="CY202" s="151"/>
      <c r="CZ202" s="151"/>
      <c r="DA202" s="152"/>
      <c r="DB202" s="152"/>
      <c r="DC202" s="152"/>
      <c r="DD202" s="152"/>
      <c r="DE202" s="152"/>
      <c r="DF202" s="152"/>
      <c r="DG202" s="129"/>
      <c r="DH202" s="151"/>
      <c r="DI202" s="151"/>
      <c r="DJ202" s="152"/>
      <c r="DK202" s="152"/>
      <c r="DL202" s="152"/>
      <c r="DM202" s="152"/>
      <c r="DN202" s="152"/>
      <c r="DO202" s="152"/>
      <c r="DP202" s="129"/>
      <c r="DQ202" s="151"/>
      <c r="DR202" s="151"/>
      <c r="DS202" s="152"/>
      <c r="DT202" s="152"/>
      <c r="DU202" s="152"/>
      <c r="DV202" s="152"/>
      <c r="DW202" s="152"/>
      <c r="DX202" s="152"/>
      <c r="DY202" s="129"/>
      <c r="DZ202" s="151"/>
      <c r="EA202" s="151"/>
      <c r="EB202" s="152"/>
      <c r="EC202" s="152"/>
      <c r="ED202" s="152"/>
      <c r="EE202" s="152"/>
      <c r="EF202" s="152"/>
      <c r="EG202" s="152"/>
      <c r="EH202" s="129"/>
      <c r="EI202" s="151"/>
      <c r="EJ202" s="151"/>
      <c r="EK202" s="152"/>
      <c r="EL202" s="152"/>
      <c r="EM202" s="152"/>
      <c r="EN202" s="152"/>
      <c r="EO202" s="152"/>
      <c r="EP202" s="152"/>
      <c r="EQ202" s="129"/>
      <c r="ER202" s="151"/>
      <c r="ES202" s="151"/>
      <c r="ET202" s="152"/>
      <c r="EU202" s="152"/>
      <c r="EV202" s="152"/>
      <c r="EW202" s="152"/>
      <c r="EX202" s="152"/>
      <c r="EY202" s="152"/>
      <c r="EZ202" s="129"/>
      <c r="FA202" s="151"/>
      <c r="FB202" s="151"/>
      <c r="FC202" s="152"/>
      <c r="FD202" s="152"/>
      <c r="FE202" s="152"/>
      <c r="FF202" s="152"/>
      <c r="FG202" s="152"/>
      <c r="FH202" s="152"/>
      <c r="FI202" s="129"/>
      <c r="FJ202" s="151"/>
      <c r="FK202" s="151"/>
      <c r="FL202" s="152"/>
      <c r="FM202" s="152"/>
      <c r="FN202" s="152"/>
      <c r="FO202" s="152"/>
      <c r="FP202" s="152"/>
      <c r="FQ202" s="152"/>
      <c r="FR202" s="152"/>
      <c r="FS202" s="129"/>
      <c r="FT202" s="132"/>
      <c r="FU202" s="132"/>
      <c r="FV202" s="132"/>
      <c r="FW202" s="133"/>
      <c r="FX202" s="132"/>
      <c r="FY202" s="152"/>
      <c r="FZ202" s="152"/>
      <c r="GA202" s="132"/>
      <c r="GB202" s="132"/>
      <c r="GC202" s="132"/>
      <c r="GD202" s="132"/>
      <c r="GE202" s="132"/>
      <c r="GF202" s="129"/>
      <c r="GG202" s="132"/>
      <c r="GH202" s="132"/>
      <c r="GI202" s="132"/>
      <c r="GJ202" s="133"/>
      <c r="GK202" s="132"/>
      <c r="GL202" s="152"/>
      <c r="GM202" s="152"/>
      <c r="GN202" s="132"/>
      <c r="GO202" s="132"/>
      <c r="GP202" s="132"/>
      <c r="GQ202" s="132"/>
      <c r="GR202" s="132"/>
      <c r="GS202" s="129"/>
      <c r="GT202" s="132"/>
      <c r="GU202" s="132"/>
      <c r="GV202" s="132"/>
      <c r="GW202" s="133"/>
      <c r="GX202" s="132"/>
      <c r="GY202" s="152"/>
      <c r="GZ202" s="152"/>
      <c r="HA202" s="132"/>
      <c r="HB202" s="132"/>
      <c r="HC202" s="132"/>
      <c r="HD202" s="132"/>
    </row>
    <row r="203" spans="1:212" ht="17.25" customHeight="1" x14ac:dyDescent="0.2">
      <c r="A203" s="336"/>
      <c r="B203" s="396"/>
      <c r="C203" s="400"/>
      <c r="D203" s="400"/>
      <c r="E203" s="396"/>
      <c r="F203" s="396"/>
      <c r="G203" s="396"/>
      <c r="H203" s="397"/>
      <c r="I203" s="396"/>
      <c r="J203" s="398"/>
      <c r="K203" s="324"/>
      <c r="L203" s="399"/>
      <c r="M203" s="328"/>
      <c r="N203" s="329"/>
      <c r="O203" s="329"/>
      <c r="P203" s="392"/>
      <c r="Q203" s="393"/>
      <c r="R203" s="53"/>
      <c r="S203" s="50"/>
      <c r="T203" s="202" t="str">
        <f t="shared" ref="T203:T238" si="113">+U203</f>
        <v>Tipo Control</v>
      </c>
      <c r="U203" s="54" t="s">
        <v>158</v>
      </c>
      <c r="V203" s="55">
        <f>+IF(U203='[12]Tabla Valoración controles'!$D$4,'[12]Tabla Valoración controles'!$F$4,IF('[12]208-PLA-Ft-78 Mapa Gestión'!U203='[12]Tabla Valoración controles'!$D$5,'[12]Tabla Valoración controles'!$F$5,IF(U203=[12]FORMULAS!$A$10,0,'[12]Tabla Valoración controles'!$F$6)))</f>
        <v>0</v>
      </c>
      <c r="W203" s="54"/>
      <c r="X203" s="56">
        <f>+IF(W203='[12]Tabla Valoración controles'!$D$7,'[12]Tabla Valoración controles'!$F$7,IF(U203=[12]FORMULAS!$A$10,0,'[12]Tabla Valoración controles'!$F$8))</f>
        <v>0</v>
      </c>
      <c r="Y203" s="54"/>
      <c r="Z203" s="55">
        <f>+IF(Y203='[12]Tabla Valoración controles'!$D$9,'[12]Tabla Valoración controles'!$F$9,IF(U203=[12]FORMULAS!$A$10,0,'[12]Tabla Valoración controles'!$F$10))</f>
        <v>0</v>
      </c>
      <c r="AA203" s="54"/>
      <c r="AB203" s="55">
        <f>+IF(AA203='[12]Tabla Valoración controles'!$D$9,'[12]Tabla Valoración controles'!$F$9,IF(W203=[12]FORMULAS!$A$10,0,'[12]Tabla Valoración controles'!$F$10))</f>
        <v>0</v>
      </c>
      <c r="AC203" s="54"/>
      <c r="AD203" s="55">
        <f>+IF(AC203='[12]Tabla Valoración controles'!$D$13,'[12]Tabla Valoración controles'!$F$13,'[12]Tabla Valoración controles'!$F$14)</f>
        <v>0</v>
      </c>
      <c r="AE203" s="100">
        <f t="shared" si="78"/>
        <v>0</v>
      </c>
      <c r="AF203" s="100">
        <f t="shared" ref="AF203" si="114">+AE203*AG202</f>
        <v>0</v>
      </c>
      <c r="AG203" s="100">
        <f t="shared" ref="AG203" si="115">+AG202-AF203</f>
        <v>0</v>
      </c>
      <c r="AH203" s="54"/>
      <c r="AI203" s="50">
        <f>+IF(AH203=[12]CONTROLES!$C$50,[12]CONTROLES!$D$50,[12]CONTROLES!$D$51)</f>
        <v>0</v>
      </c>
      <c r="AJ203" s="50"/>
      <c r="AK203" s="50">
        <f>+IF(AJ203=[12]CONTROLES!$C$52,[12]CONTROLES!$D$52,[12]CONTROLES!$D$53)</f>
        <v>0</v>
      </c>
      <c r="AL203" s="50"/>
      <c r="AM203" s="50">
        <f>+IF(AL203=[12]CONTROLES!$C$54,[12]CONTROLES!$D$54,[12]CONTROLES!$D$55)</f>
        <v>0</v>
      </c>
      <c r="AN203" s="50"/>
      <c r="AO203" s="50">
        <f>+IF(AN203=[12]CONTROLES!$C$56,[12]CONTROLES!$D$56,IF(AN203=[12]CONTROLES!$C$57,[12]CONTROLES!$D$57,[12]CONTROLES!$D$58))</f>
        <v>0</v>
      </c>
      <c r="AP203" s="50"/>
      <c r="AQ203" s="50">
        <f>+IF(AP203=[12]CONTROLES!$C$59,[12]CONTROLES!$D$59,[12]CONTROLES!$D$60)</f>
        <v>0</v>
      </c>
      <c r="AR203" s="50"/>
      <c r="AS203" s="50">
        <f>+IF(AR203=[12]CONTROLES!$C$61,[12]CONTROLES!$D$61,[12]CONTROLES!$D$62)</f>
        <v>0</v>
      </c>
      <c r="AT203" s="50"/>
      <c r="AU203" s="50">
        <f>+IF(AT203=[12]CONTROLES!$C$63,[12]CONTROLES!$D$63,IF(AT203=[12]CONTROLES!$C$64,[12]CONTROLES!$D$64,[12]CONTROLES!$D$65))</f>
        <v>0</v>
      </c>
      <c r="AV203" s="50">
        <f t="shared" si="86"/>
        <v>0</v>
      </c>
      <c r="AW203" s="50" t="str">
        <f t="shared" si="87"/>
        <v>Débil</v>
      </c>
      <c r="AX203" s="303"/>
      <c r="AY203" s="303"/>
      <c r="AZ203" s="303"/>
      <c r="BA203" s="303"/>
      <c r="BB203" s="301"/>
      <c r="BC203" s="314"/>
      <c r="BD203" s="307"/>
      <c r="BE203" s="135"/>
      <c r="BF203" s="135"/>
      <c r="BG203" s="217"/>
      <c r="BH203" s="225"/>
      <c r="BI203" s="225"/>
      <c r="BJ203" s="135"/>
      <c r="BK203" s="135"/>
      <c r="BL203" s="135"/>
      <c r="BM203" s="307"/>
      <c r="BN203" s="129"/>
      <c r="BO203" s="135"/>
      <c r="BP203" s="135"/>
      <c r="BQ203" s="135"/>
      <c r="BR203" s="138"/>
      <c r="BS203" s="138"/>
      <c r="BT203" s="138"/>
      <c r="BU203" s="138"/>
      <c r="BV203" s="138"/>
      <c r="BW203" s="129"/>
      <c r="BX203" s="135"/>
      <c r="BY203" s="135"/>
      <c r="BZ203" s="135"/>
      <c r="CA203" s="138"/>
      <c r="CB203" s="138"/>
      <c r="CC203" s="138"/>
      <c r="CD203" s="138"/>
      <c r="CE203" s="138"/>
      <c r="CF203" s="129"/>
      <c r="CG203" s="135"/>
      <c r="CH203" s="135"/>
      <c r="CI203" s="135"/>
      <c r="CJ203" s="138"/>
      <c r="CK203" s="138"/>
      <c r="CL203" s="138"/>
      <c r="CM203" s="138"/>
      <c r="CN203" s="138"/>
      <c r="CO203" s="129"/>
      <c r="CP203" s="135"/>
      <c r="CQ203" s="135"/>
      <c r="CR203" s="135"/>
      <c r="CS203" s="138"/>
      <c r="CT203" s="138"/>
      <c r="CU203" s="138"/>
      <c r="CV203" s="138"/>
      <c r="CW203" s="138"/>
      <c r="CX203" s="129"/>
      <c r="CY203" s="135"/>
      <c r="CZ203" s="135"/>
      <c r="DA203" s="135"/>
      <c r="DB203" s="138"/>
      <c r="DC203" s="138"/>
      <c r="DD203" s="138"/>
      <c r="DE203" s="138"/>
      <c r="DF203" s="138"/>
      <c r="DG203" s="129"/>
      <c r="DH203" s="135"/>
      <c r="DI203" s="135"/>
      <c r="DJ203" s="135"/>
      <c r="DK203" s="138"/>
      <c r="DL203" s="138"/>
      <c r="DM203" s="138"/>
      <c r="DN203" s="138"/>
      <c r="DO203" s="138"/>
      <c r="DP203" s="129"/>
      <c r="DQ203" s="135"/>
      <c r="DR203" s="135"/>
      <c r="DS203" s="135"/>
      <c r="DT203" s="138"/>
      <c r="DU203" s="138"/>
      <c r="DV203" s="138"/>
      <c r="DW203" s="138"/>
      <c r="DX203" s="138"/>
      <c r="DY203" s="129"/>
      <c r="DZ203" s="135"/>
      <c r="EA203" s="135"/>
      <c r="EB203" s="135"/>
      <c r="EC203" s="138"/>
      <c r="ED203" s="138"/>
      <c r="EE203" s="138"/>
      <c r="EF203" s="138"/>
      <c r="EG203" s="138"/>
      <c r="EH203" s="129"/>
      <c r="EI203" s="135"/>
      <c r="EJ203" s="135"/>
      <c r="EK203" s="135"/>
      <c r="EL203" s="138"/>
      <c r="EM203" s="138"/>
      <c r="EN203" s="138"/>
      <c r="EO203" s="138"/>
      <c r="EP203" s="138"/>
      <c r="EQ203" s="129"/>
      <c r="ER203" s="135"/>
      <c r="ES203" s="135"/>
      <c r="ET203" s="135"/>
      <c r="EU203" s="138"/>
      <c r="EV203" s="138"/>
      <c r="EW203" s="138"/>
      <c r="EX203" s="138"/>
      <c r="EY203" s="138"/>
      <c r="EZ203" s="129"/>
      <c r="FA203" s="135"/>
      <c r="FB203" s="135"/>
      <c r="FC203" s="135"/>
      <c r="FD203" s="138"/>
      <c r="FE203" s="138"/>
      <c r="FF203" s="138"/>
      <c r="FG203" s="138"/>
      <c r="FH203" s="138"/>
      <c r="FI203" s="129"/>
      <c r="FJ203" s="135"/>
      <c r="FK203" s="135"/>
      <c r="FL203" s="135"/>
      <c r="FM203" s="138"/>
      <c r="FN203" s="138"/>
      <c r="FO203" s="138"/>
      <c r="FP203" s="138"/>
      <c r="FQ203" s="138"/>
      <c r="FR203" s="138"/>
      <c r="FS203" s="129"/>
      <c r="FT203" s="132"/>
      <c r="FU203" s="132"/>
      <c r="FV203" s="132"/>
      <c r="FW203" s="133"/>
      <c r="FX203" s="132"/>
      <c r="FY203" s="138"/>
      <c r="FZ203" s="138"/>
      <c r="GA203" s="132"/>
      <c r="GB203" s="132"/>
      <c r="GC203" s="132"/>
      <c r="GD203" s="132"/>
      <c r="GE203" s="132"/>
      <c r="GF203" s="129"/>
      <c r="GG203" s="132"/>
      <c r="GH203" s="132"/>
      <c r="GI203" s="132"/>
      <c r="GJ203" s="133"/>
      <c r="GK203" s="132"/>
      <c r="GL203" s="138"/>
      <c r="GM203" s="138"/>
      <c r="GN203" s="132"/>
      <c r="GO203" s="132"/>
      <c r="GP203" s="132"/>
      <c r="GQ203" s="132"/>
      <c r="GR203" s="132"/>
      <c r="GS203" s="129"/>
      <c r="GT203" s="132"/>
      <c r="GU203" s="132"/>
      <c r="GV203" s="132"/>
      <c r="GW203" s="133"/>
      <c r="GX203" s="132"/>
      <c r="GY203" s="138"/>
      <c r="GZ203" s="138"/>
      <c r="HA203" s="132"/>
      <c r="HB203" s="132"/>
      <c r="HC203" s="132"/>
      <c r="HD203" s="132"/>
    </row>
    <row r="204" spans="1:212" ht="17.25" customHeight="1" x14ac:dyDescent="0.2">
      <c r="A204" s="336"/>
      <c r="B204" s="396"/>
      <c r="C204" s="400"/>
      <c r="D204" s="400"/>
      <c r="E204" s="396"/>
      <c r="F204" s="396"/>
      <c r="G204" s="396"/>
      <c r="H204" s="397"/>
      <c r="I204" s="396"/>
      <c r="J204" s="398"/>
      <c r="K204" s="324"/>
      <c r="L204" s="399"/>
      <c r="M204" s="328"/>
      <c r="N204" s="329"/>
      <c r="O204" s="329"/>
      <c r="P204" s="392"/>
      <c r="Q204" s="393"/>
      <c r="R204" s="53"/>
      <c r="S204" s="50"/>
      <c r="T204" s="202" t="str">
        <f t="shared" si="113"/>
        <v>Tipo Control</v>
      </c>
      <c r="U204" s="54" t="s">
        <v>158</v>
      </c>
      <c r="V204" s="55">
        <f>+IF(U204='[12]Tabla Valoración controles'!$D$4,'[12]Tabla Valoración controles'!$F$4,IF('[12]208-PLA-Ft-78 Mapa Gestión'!U204='[12]Tabla Valoración controles'!$D$5,'[12]Tabla Valoración controles'!$F$5,IF(U204=[12]FORMULAS!$A$10,0,'[12]Tabla Valoración controles'!$F$6)))</f>
        <v>0</v>
      </c>
      <c r="W204" s="54"/>
      <c r="X204" s="56">
        <f>+IF(W204='[12]Tabla Valoración controles'!$D$7,'[12]Tabla Valoración controles'!$F$7,IF(U204=[12]FORMULAS!$A$10,0,'[12]Tabla Valoración controles'!$F$8))</f>
        <v>0</v>
      </c>
      <c r="Y204" s="54"/>
      <c r="Z204" s="55">
        <f>+IF(Y204='[12]Tabla Valoración controles'!$D$9,'[12]Tabla Valoración controles'!$F$9,IF(U204=[12]FORMULAS!$A$10,0,'[12]Tabla Valoración controles'!$F$10))</f>
        <v>0</v>
      </c>
      <c r="AA204" s="54"/>
      <c r="AB204" s="55">
        <f>+IF(AA204='[12]Tabla Valoración controles'!$D$9,'[12]Tabla Valoración controles'!$F$9,IF(W204=[12]FORMULAS!$A$10,0,'[12]Tabla Valoración controles'!$F$10))</f>
        <v>0</v>
      </c>
      <c r="AC204" s="54"/>
      <c r="AD204" s="55">
        <f>+IF(AC204='[12]Tabla Valoración controles'!$D$13,'[12]Tabla Valoración controles'!$F$13,'[12]Tabla Valoración controles'!$F$14)</f>
        <v>0</v>
      </c>
      <c r="AE204" s="100">
        <f t="shared" si="78"/>
        <v>0</v>
      </c>
      <c r="AF204" s="100">
        <f t="shared" ref="AF204:AF207" si="116">+AF203*AE204</f>
        <v>0</v>
      </c>
      <c r="AG204" s="100">
        <f t="shared" si="98"/>
        <v>0</v>
      </c>
      <c r="AH204" s="54"/>
      <c r="AI204" s="50">
        <f>+IF(AH204=[12]CONTROLES!$C$50,[12]CONTROLES!$D$50,[12]CONTROLES!$D$51)</f>
        <v>0</v>
      </c>
      <c r="AJ204" s="50"/>
      <c r="AK204" s="50">
        <f>+IF(AJ204=[12]CONTROLES!$C$52,[12]CONTROLES!$D$52,[12]CONTROLES!$D$53)</f>
        <v>0</v>
      </c>
      <c r="AL204" s="50"/>
      <c r="AM204" s="50">
        <f>+IF(AL204=[12]CONTROLES!$C$54,[12]CONTROLES!$D$54,[12]CONTROLES!$D$55)</f>
        <v>0</v>
      </c>
      <c r="AN204" s="50"/>
      <c r="AO204" s="50">
        <f>+IF(AN204=[12]CONTROLES!$C$56,[12]CONTROLES!$D$56,IF(AN204=[12]CONTROLES!$C$57,[12]CONTROLES!$D$57,[12]CONTROLES!$D$58))</f>
        <v>0</v>
      </c>
      <c r="AP204" s="50"/>
      <c r="AQ204" s="50">
        <f>+IF(AP204=[12]CONTROLES!$C$59,[12]CONTROLES!$D$59,[12]CONTROLES!$D$60)</f>
        <v>0</v>
      </c>
      <c r="AR204" s="50"/>
      <c r="AS204" s="50">
        <f>+IF(AR204=[12]CONTROLES!$C$61,[12]CONTROLES!$D$61,[12]CONTROLES!$D$62)</f>
        <v>0</v>
      </c>
      <c r="AT204" s="50"/>
      <c r="AU204" s="50">
        <f>+IF(AT204=[12]CONTROLES!$C$63,[12]CONTROLES!$D$63,IF(AT204=[12]CONTROLES!$C$64,[12]CONTROLES!$D$64,[12]CONTROLES!$D$65))</f>
        <v>0</v>
      </c>
      <c r="AV204" s="50">
        <f t="shared" si="86"/>
        <v>0</v>
      </c>
      <c r="AW204" s="50" t="str">
        <f t="shared" si="87"/>
        <v>Débil</v>
      </c>
      <c r="AX204" s="303"/>
      <c r="AY204" s="303"/>
      <c r="AZ204" s="303"/>
      <c r="BA204" s="303"/>
      <c r="BB204" s="301"/>
      <c r="BC204" s="314"/>
      <c r="BD204" s="307"/>
      <c r="BE204" s="135"/>
      <c r="BF204" s="135"/>
      <c r="BG204" s="217"/>
      <c r="BH204" s="225"/>
      <c r="BI204" s="225"/>
      <c r="BJ204" s="135"/>
      <c r="BK204" s="135"/>
      <c r="BL204" s="135"/>
      <c r="BM204" s="307"/>
      <c r="BN204" s="129"/>
      <c r="BO204" s="135"/>
      <c r="BP204" s="135"/>
      <c r="BQ204" s="135"/>
      <c r="BR204" s="138"/>
      <c r="BS204" s="138"/>
      <c r="BT204" s="138"/>
      <c r="BU204" s="138"/>
      <c r="BV204" s="138"/>
      <c r="BW204" s="129"/>
      <c r="BX204" s="135"/>
      <c r="BY204" s="135"/>
      <c r="BZ204" s="135"/>
      <c r="CA204" s="138"/>
      <c r="CB204" s="138"/>
      <c r="CC204" s="138"/>
      <c r="CD204" s="138"/>
      <c r="CE204" s="138"/>
      <c r="CF204" s="129"/>
      <c r="CG204" s="135"/>
      <c r="CH204" s="135"/>
      <c r="CI204" s="135"/>
      <c r="CJ204" s="138"/>
      <c r="CK204" s="138"/>
      <c r="CL204" s="138"/>
      <c r="CM204" s="138"/>
      <c r="CN204" s="138"/>
      <c r="CO204" s="129"/>
      <c r="CP204" s="135"/>
      <c r="CQ204" s="135"/>
      <c r="CR204" s="135"/>
      <c r="CS204" s="138"/>
      <c r="CT204" s="138"/>
      <c r="CU204" s="138"/>
      <c r="CV204" s="138"/>
      <c r="CW204" s="138"/>
      <c r="CX204" s="129"/>
      <c r="CY204" s="135"/>
      <c r="CZ204" s="135"/>
      <c r="DA204" s="135"/>
      <c r="DB204" s="138"/>
      <c r="DC204" s="138"/>
      <c r="DD204" s="138"/>
      <c r="DE204" s="138"/>
      <c r="DF204" s="138"/>
      <c r="DG204" s="129"/>
      <c r="DH204" s="135"/>
      <c r="DI204" s="135"/>
      <c r="DJ204" s="135"/>
      <c r="DK204" s="138"/>
      <c r="DL204" s="138"/>
      <c r="DM204" s="138"/>
      <c r="DN204" s="138"/>
      <c r="DO204" s="138"/>
      <c r="DP204" s="129"/>
      <c r="DQ204" s="135"/>
      <c r="DR204" s="135"/>
      <c r="DS204" s="135"/>
      <c r="DT204" s="138"/>
      <c r="DU204" s="138"/>
      <c r="DV204" s="138"/>
      <c r="DW204" s="138"/>
      <c r="DX204" s="138"/>
      <c r="DY204" s="129"/>
      <c r="DZ204" s="135"/>
      <c r="EA204" s="135"/>
      <c r="EB204" s="135"/>
      <c r="EC204" s="138"/>
      <c r="ED204" s="138"/>
      <c r="EE204" s="138"/>
      <c r="EF204" s="138"/>
      <c r="EG204" s="138"/>
      <c r="EH204" s="129"/>
      <c r="EI204" s="135"/>
      <c r="EJ204" s="135"/>
      <c r="EK204" s="135"/>
      <c r="EL204" s="138"/>
      <c r="EM204" s="138"/>
      <c r="EN204" s="138"/>
      <c r="EO204" s="138"/>
      <c r="EP204" s="138"/>
      <c r="EQ204" s="129"/>
      <c r="ER204" s="135"/>
      <c r="ES204" s="135"/>
      <c r="ET204" s="135"/>
      <c r="EU204" s="138"/>
      <c r="EV204" s="138"/>
      <c r="EW204" s="138"/>
      <c r="EX204" s="138"/>
      <c r="EY204" s="138"/>
      <c r="EZ204" s="129"/>
      <c r="FA204" s="135"/>
      <c r="FB204" s="135"/>
      <c r="FC204" s="135"/>
      <c r="FD204" s="138"/>
      <c r="FE204" s="138"/>
      <c r="FF204" s="138"/>
      <c r="FG204" s="138"/>
      <c r="FH204" s="138"/>
      <c r="FI204" s="129"/>
      <c r="FJ204" s="135"/>
      <c r="FK204" s="135"/>
      <c r="FL204" s="135"/>
      <c r="FM204" s="138"/>
      <c r="FN204" s="138"/>
      <c r="FO204" s="138"/>
      <c r="FP204" s="138"/>
      <c r="FQ204" s="138"/>
      <c r="FR204" s="138"/>
      <c r="FS204" s="129"/>
      <c r="FT204" s="132"/>
      <c r="FU204" s="132"/>
      <c r="FV204" s="132"/>
      <c r="FW204" s="133"/>
      <c r="FX204" s="132"/>
      <c r="FY204" s="138"/>
      <c r="FZ204" s="138"/>
      <c r="GA204" s="132"/>
      <c r="GB204" s="132"/>
      <c r="GC204" s="132"/>
      <c r="GD204" s="132"/>
      <c r="GE204" s="132"/>
      <c r="GF204" s="129"/>
      <c r="GG204" s="132"/>
      <c r="GH204" s="132"/>
      <c r="GI204" s="132"/>
      <c r="GJ204" s="133"/>
      <c r="GK204" s="132"/>
      <c r="GL204" s="138"/>
      <c r="GM204" s="138"/>
      <c r="GN204" s="132"/>
      <c r="GO204" s="132"/>
      <c r="GP204" s="132"/>
      <c r="GQ204" s="132"/>
      <c r="GR204" s="132"/>
      <c r="GS204" s="129"/>
      <c r="GT204" s="132"/>
      <c r="GU204" s="132"/>
      <c r="GV204" s="132"/>
      <c r="GW204" s="133"/>
      <c r="GX204" s="132"/>
      <c r="GY204" s="138"/>
      <c r="GZ204" s="138"/>
      <c r="HA204" s="132"/>
      <c r="HB204" s="132"/>
      <c r="HC204" s="132"/>
      <c r="HD204" s="132"/>
    </row>
    <row r="205" spans="1:212" ht="17.25" customHeight="1" x14ac:dyDescent="0.2">
      <c r="A205" s="336"/>
      <c r="B205" s="396"/>
      <c r="C205" s="400"/>
      <c r="D205" s="400"/>
      <c r="E205" s="396"/>
      <c r="F205" s="396"/>
      <c r="G205" s="396"/>
      <c r="H205" s="397"/>
      <c r="I205" s="396"/>
      <c r="J205" s="398"/>
      <c r="K205" s="324"/>
      <c r="L205" s="399"/>
      <c r="M205" s="328"/>
      <c r="N205" s="329"/>
      <c r="O205" s="329"/>
      <c r="P205" s="392"/>
      <c r="Q205" s="393"/>
      <c r="R205" s="53"/>
      <c r="S205" s="50"/>
      <c r="T205" s="202" t="str">
        <f t="shared" si="113"/>
        <v>Tipo Control</v>
      </c>
      <c r="U205" s="54" t="s">
        <v>158</v>
      </c>
      <c r="V205" s="55">
        <f>+IF(U205='[12]Tabla Valoración controles'!$D$4,'[12]Tabla Valoración controles'!$F$4,IF('[12]208-PLA-Ft-78 Mapa Gestión'!U205='[12]Tabla Valoración controles'!$D$5,'[12]Tabla Valoración controles'!$F$5,IF(U205=[12]FORMULAS!$A$10,0,'[12]Tabla Valoración controles'!$F$6)))</f>
        <v>0</v>
      </c>
      <c r="W205" s="54"/>
      <c r="X205" s="56">
        <f>+IF(W205='[12]Tabla Valoración controles'!$D$7,'[12]Tabla Valoración controles'!$F$7,IF(U205=[12]FORMULAS!$A$10,0,'[12]Tabla Valoración controles'!$F$8))</f>
        <v>0</v>
      </c>
      <c r="Y205" s="54"/>
      <c r="Z205" s="55">
        <f>+IF(Y205='[12]Tabla Valoración controles'!$D$9,'[12]Tabla Valoración controles'!$F$9,IF(U205=[12]FORMULAS!$A$10,0,'[12]Tabla Valoración controles'!$F$10))</f>
        <v>0</v>
      </c>
      <c r="AA205" s="54"/>
      <c r="AB205" s="55">
        <f>+IF(AA205='[12]Tabla Valoración controles'!$D$9,'[12]Tabla Valoración controles'!$F$9,IF(W205=[12]FORMULAS!$A$10,0,'[12]Tabla Valoración controles'!$F$10))</f>
        <v>0</v>
      </c>
      <c r="AC205" s="54"/>
      <c r="AD205" s="55">
        <f>+IF(AC205='[12]Tabla Valoración controles'!$D$13,'[12]Tabla Valoración controles'!$F$13,'[12]Tabla Valoración controles'!$F$14)</f>
        <v>0</v>
      </c>
      <c r="AE205" s="100">
        <f t="shared" si="78"/>
        <v>0</v>
      </c>
      <c r="AF205" s="100">
        <f t="shared" si="116"/>
        <v>0</v>
      </c>
      <c r="AG205" s="100">
        <f t="shared" si="98"/>
        <v>0</v>
      </c>
      <c r="AH205" s="54"/>
      <c r="AI205" s="50">
        <f>+IF(AH205=[12]CONTROLES!$C$50,[12]CONTROLES!$D$50,[12]CONTROLES!$D$51)</f>
        <v>0</v>
      </c>
      <c r="AJ205" s="50"/>
      <c r="AK205" s="50">
        <f>+IF(AJ205=[12]CONTROLES!$C$52,[12]CONTROLES!$D$52,[12]CONTROLES!$D$53)</f>
        <v>0</v>
      </c>
      <c r="AL205" s="50"/>
      <c r="AM205" s="50">
        <f>+IF(AL205=[12]CONTROLES!$C$54,[12]CONTROLES!$D$54,[12]CONTROLES!$D$55)</f>
        <v>0</v>
      </c>
      <c r="AN205" s="50"/>
      <c r="AO205" s="50">
        <f>+IF(AN205=[12]CONTROLES!$C$56,[12]CONTROLES!$D$56,IF(AN205=[12]CONTROLES!$C$57,[12]CONTROLES!$D$57,[12]CONTROLES!$D$58))</f>
        <v>0</v>
      </c>
      <c r="AP205" s="50"/>
      <c r="AQ205" s="50">
        <f>+IF(AP205=[12]CONTROLES!$C$59,[12]CONTROLES!$D$59,[12]CONTROLES!$D$60)</f>
        <v>0</v>
      </c>
      <c r="AR205" s="50"/>
      <c r="AS205" s="50">
        <f>+IF(AR205=[12]CONTROLES!$C$61,[12]CONTROLES!$D$61,[12]CONTROLES!$D$62)</f>
        <v>0</v>
      </c>
      <c r="AT205" s="50"/>
      <c r="AU205" s="50">
        <f>+IF(AT205=[12]CONTROLES!$C$63,[12]CONTROLES!$D$63,IF(AT205=[12]CONTROLES!$C$64,[12]CONTROLES!$D$64,[12]CONTROLES!$D$65))</f>
        <v>0</v>
      </c>
      <c r="AV205" s="50">
        <f t="shared" si="86"/>
        <v>0</v>
      </c>
      <c r="AW205" s="50" t="str">
        <f t="shared" si="87"/>
        <v>Débil</v>
      </c>
      <c r="AX205" s="303"/>
      <c r="AY205" s="303"/>
      <c r="AZ205" s="303"/>
      <c r="BA205" s="303"/>
      <c r="BB205" s="301"/>
      <c r="BC205" s="314"/>
      <c r="BD205" s="307"/>
      <c r="BE205" s="135"/>
      <c r="BF205" s="135"/>
      <c r="BG205" s="217"/>
      <c r="BH205" s="225"/>
      <c r="BI205" s="225"/>
      <c r="BJ205" s="135"/>
      <c r="BK205" s="135"/>
      <c r="BL205" s="135"/>
      <c r="BM205" s="307"/>
      <c r="BN205" s="129"/>
      <c r="BO205" s="135"/>
      <c r="BP205" s="135"/>
      <c r="BQ205" s="135"/>
      <c r="BR205" s="138"/>
      <c r="BS205" s="138"/>
      <c r="BT205" s="138"/>
      <c r="BU205" s="138"/>
      <c r="BV205" s="138"/>
      <c r="BW205" s="129"/>
      <c r="BX205" s="135"/>
      <c r="BY205" s="135"/>
      <c r="BZ205" s="135"/>
      <c r="CA205" s="138"/>
      <c r="CB205" s="138"/>
      <c r="CC205" s="138"/>
      <c r="CD205" s="138"/>
      <c r="CE205" s="138"/>
      <c r="CF205" s="129"/>
      <c r="CG205" s="135"/>
      <c r="CH205" s="135"/>
      <c r="CI205" s="135"/>
      <c r="CJ205" s="138"/>
      <c r="CK205" s="138"/>
      <c r="CL205" s="138"/>
      <c r="CM205" s="138"/>
      <c r="CN205" s="138"/>
      <c r="CO205" s="129"/>
      <c r="CP205" s="135"/>
      <c r="CQ205" s="135"/>
      <c r="CR205" s="135"/>
      <c r="CS205" s="138"/>
      <c r="CT205" s="138"/>
      <c r="CU205" s="138"/>
      <c r="CV205" s="138"/>
      <c r="CW205" s="138"/>
      <c r="CX205" s="129"/>
      <c r="CY205" s="135"/>
      <c r="CZ205" s="135"/>
      <c r="DA205" s="135"/>
      <c r="DB205" s="138"/>
      <c r="DC205" s="138"/>
      <c r="DD205" s="138"/>
      <c r="DE205" s="138"/>
      <c r="DF205" s="138"/>
      <c r="DG205" s="129"/>
      <c r="DH205" s="135"/>
      <c r="DI205" s="135"/>
      <c r="DJ205" s="135"/>
      <c r="DK205" s="138"/>
      <c r="DL205" s="138"/>
      <c r="DM205" s="138"/>
      <c r="DN205" s="138"/>
      <c r="DO205" s="138"/>
      <c r="DP205" s="129"/>
      <c r="DQ205" s="135"/>
      <c r="DR205" s="135"/>
      <c r="DS205" s="135"/>
      <c r="DT205" s="138"/>
      <c r="DU205" s="138"/>
      <c r="DV205" s="138"/>
      <c r="DW205" s="138"/>
      <c r="DX205" s="138"/>
      <c r="DY205" s="129"/>
      <c r="DZ205" s="135"/>
      <c r="EA205" s="135"/>
      <c r="EB205" s="135"/>
      <c r="EC205" s="138"/>
      <c r="ED205" s="138"/>
      <c r="EE205" s="138"/>
      <c r="EF205" s="138"/>
      <c r="EG205" s="138"/>
      <c r="EH205" s="129"/>
      <c r="EI205" s="135"/>
      <c r="EJ205" s="135"/>
      <c r="EK205" s="135"/>
      <c r="EL205" s="138"/>
      <c r="EM205" s="138"/>
      <c r="EN205" s="138"/>
      <c r="EO205" s="138"/>
      <c r="EP205" s="138"/>
      <c r="EQ205" s="129"/>
      <c r="ER205" s="135"/>
      <c r="ES205" s="135"/>
      <c r="ET205" s="135"/>
      <c r="EU205" s="138"/>
      <c r="EV205" s="138"/>
      <c r="EW205" s="138"/>
      <c r="EX205" s="138"/>
      <c r="EY205" s="138"/>
      <c r="EZ205" s="129"/>
      <c r="FA205" s="135"/>
      <c r="FB205" s="135"/>
      <c r="FC205" s="135"/>
      <c r="FD205" s="138"/>
      <c r="FE205" s="138"/>
      <c r="FF205" s="138"/>
      <c r="FG205" s="138"/>
      <c r="FH205" s="138"/>
      <c r="FI205" s="129"/>
      <c r="FJ205" s="135"/>
      <c r="FK205" s="135"/>
      <c r="FL205" s="135"/>
      <c r="FM205" s="138"/>
      <c r="FN205" s="138"/>
      <c r="FO205" s="138"/>
      <c r="FP205" s="138"/>
      <c r="FQ205" s="138"/>
      <c r="FR205" s="138"/>
      <c r="FS205" s="129"/>
      <c r="FT205" s="132"/>
      <c r="FU205" s="132"/>
      <c r="FV205" s="132"/>
      <c r="FW205" s="133"/>
      <c r="FX205" s="132"/>
      <c r="FY205" s="138"/>
      <c r="FZ205" s="138"/>
      <c r="GA205" s="132"/>
      <c r="GB205" s="132"/>
      <c r="GC205" s="132"/>
      <c r="GD205" s="132"/>
      <c r="GE205" s="132"/>
      <c r="GF205" s="129"/>
      <c r="GG205" s="132"/>
      <c r="GH205" s="132"/>
      <c r="GI205" s="132"/>
      <c r="GJ205" s="133"/>
      <c r="GK205" s="132"/>
      <c r="GL205" s="138"/>
      <c r="GM205" s="138"/>
      <c r="GN205" s="132"/>
      <c r="GO205" s="132"/>
      <c r="GP205" s="132"/>
      <c r="GQ205" s="132"/>
      <c r="GR205" s="132"/>
      <c r="GS205" s="129"/>
      <c r="GT205" s="132"/>
      <c r="GU205" s="132"/>
      <c r="GV205" s="132"/>
      <c r="GW205" s="133"/>
      <c r="GX205" s="132"/>
      <c r="GY205" s="138"/>
      <c r="GZ205" s="138"/>
      <c r="HA205" s="132"/>
      <c r="HB205" s="132"/>
      <c r="HC205" s="132"/>
      <c r="HD205" s="132"/>
    </row>
    <row r="206" spans="1:212" ht="17.25" customHeight="1" x14ac:dyDescent="0.2">
      <c r="A206" s="336"/>
      <c r="B206" s="396"/>
      <c r="C206" s="400"/>
      <c r="D206" s="400"/>
      <c r="E206" s="396"/>
      <c r="F206" s="396"/>
      <c r="G206" s="396"/>
      <c r="H206" s="397"/>
      <c r="I206" s="396"/>
      <c r="J206" s="398"/>
      <c r="K206" s="324"/>
      <c r="L206" s="399"/>
      <c r="M206" s="328"/>
      <c r="N206" s="329"/>
      <c r="O206" s="329"/>
      <c r="P206" s="392"/>
      <c r="Q206" s="393"/>
      <c r="R206" s="53"/>
      <c r="S206" s="50"/>
      <c r="T206" s="202" t="str">
        <f t="shared" si="113"/>
        <v>Tipo Control</v>
      </c>
      <c r="U206" s="54" t="s">
        <v>158</v>
      </c>
      <c r="V206" s="55">
        <f>+IF(U206='[12]Tabla Valoración controles'!$D$4,'[12]Tabla Valoración controles'!$F$4,IF('[12]208-PLA-Ft-78 Mapa Gestión'!U206='[12]Tabla Valoración controles'!$D$5,'[12]Tabla Valoración controles'!$F$5,IF(U206=[12]FORMULAS!$A$10,0,'[12]Tabla Valoración controles'!$F$6)))</f>
        <v>0</v>
      </c>
      <c r="W206" s="54"/>
      <c r="X206" s="56">
        <f>+IF(W206='[12]Tabla Valoración controles'!$D$7,'[12]Tabla Valoración controles'!$F$7,IF(U206=[12]FORMULAS!$A$10,0,'[12]Tabla Valoración controles'!$F$8))</f>
        <v>0</v>
      </c>
      <c r="Y206" s="54"/>
      <c r="Z206" s="55">
        <f>+IF(Y206='[12]Tabla Valoración controles'!$D$9,'[12]Tabla Valoración controles'!$F$9,IF(U206=[12]FORMULAS!$A$10,0,'[12]Tabla Valoración controles'!$F$10))</f>
        <v>0</v>
      </c>
      <c r="AA206" s="54"/>
      <c r="AB206" s="55">
        <f>+IF(AA206='[12]Tabla Valoración controles'!$D$9,'[12]Tabla Valoración controles'!$F$9,IF(W206=[12]FORMULAS!$A$10,0,'[12]Tabla Valoración controles'!$F$10))</f>
        <v>0</v>
      </c>
      <c r="AC206" s="54"/>
      <c r="AD206" s="55">
        <f>+IF(AC206='[12]Tabla Valoración controles'!$D$13,'[12]Tabla Valoración controles'!$F$13,'[12]Tabla Valoración controles'!$F$14)</f>
        <v>0</v>
      </c>
      <c r="AE206" s="100">
        <f t="shared" si="78"/>
        <v>0</v>
      </c>
      <c r="AF206" s="100">
        <f t="shared" si="116"/>
        <v>0</v>
      </c>
      <c r="AG206" s="100">
        <f t="shared" si="98"/>
        <v>0</v>
      </c>
      <c r="AH206" s="54"/>
      <c r="AI206" s="50">
        <f>+IF(AH206=[12]CONTROLES!$C$50,[12]CONTROLES!$D$50,[12]CONTROLES!$D$51)</f>
        <v>0</v>
      </c>
      <c r="AJ206" s="50"/>
      <c r="AK206" s="50">
        <f>+IF(AJ206=[12]CONTROLES!$C$52,[12]CONTROLES!$D$52,[12]CONTROLES!$D$53)</f>
        <v>0</v>
      </c>
      <c r="AL206" s="50"/>
      <c r="AM206" s="50">
        <f>+IF(AL206=[12]CONTROLES!$C$54,[12]CONTROLES!$D$54,[12]CONTROLES!$D$55)</f>
        <v>0</v>
      </c>
      <c r="AN206" s="50"/>
      <c r="AO206" s="50">
        <f>+IF(AN206=[12]CONTROLES!$C$56,[12]CONTROLES!$D$56,IF(AN206=[12]CONTROLES!$C$57,[12]CONTROLES!$D$57,[12]CONTROLES!$D$58))</f>
        <v>0</v>
      </c>
      <c r="AP206" s="50"/>
      <c r="AQ206" s="50">
        <f>+IF(AP206=[12]CONTROLES!$C$59,[12]CONTROLES!$D$59,[12]CONTROLES!$D$60)</f>
        <v>0</v>
      </c>
      <c r="AR206" s="50"/>
      <c r="AS206" s="50">
        <f>+IF(AR206=[12]CONTROLES!$C$61,[12]CONTROLES!$D$61,[12]CONTROLES!$D$62)</f>
        <v>0</v>
      </c>
      <c r="AT206" s="50"/>
      <c r="AU206" s="50">
        <f>+IF(AT206=[12]CONTROLES!$C$63,[12]CONTROLES!$D$63,IF(AT206=[12]CONTROLES!$C$64,[12]CONTROLES!$D$64,[12]CONTROLES!$D$65))</f>
        <v>0</v>
      </c>
      <c r="AV206" s="50">
        <f t="shared" si="86"/>
        <v>0</v>
      </c>
      <c r="AW206" s="50" t="str">
        <f t="shared" si="87"/>
        <v>Débil</v>
      </c>
      <c r="AX206" s="303"/>
      <c r="AY206" s="303"/>
      <c r="AZ206" s="303"/>
      <c r="BA206" s="303"/>
      <c r="BB206" s="301"/>
      <c r="BC206" s="314"/>
      <c r="BD206" s="307"/>
      <c r="BE206" s="135"/>
      <c r="BF206" s="135"/>
      <c r="BG206" s="217"/>
      <c r="BH206" s="225"/>
      <c r="BI206" s="225"/>
      <c r="BJ206" s="135"/>
      <c r="BK206" s="135"/>
      <c r="BL206" s="135"/>
      <c r="BM206" s="307"/>
      <c r="BN206" s="129"/>
      <c r="BO206" s="135"/>
      <c r="BP206" s="135"/>
      <c r="BQ206" s="135"/>
      <c r="BR206" s="138"/>
      <c r="BS206" s="138"/>
      <c r="BT206" s="138"/>
      <c r="BU206" s="138"/>
      <c r="BV206" s="138"/>
      <c r="BW206" s="129"/>
      <c r="BX206" s="135"/>
      <c r="BY206" s="135"/>
      <c r="BZ206" s="135"/>
      <c r="CA206" s="138"/>
      <c r="CB206" s="138"/>
      <c r="CC206" s="138"/>
      <c r="CD206" s="138"/>
      <c r="CE206" s="138"/>
      <c r="CF206" s="129"/>
      <c r="CG206" s="135"/>
      <c r="CH206" s="135"/>
      <c r="CI206" s="135"/>
      <c r="CJ206" s="138"/>
      <c r="CK206" s="138"/>
      <c r="CL206" s="138"/>
      <c r="CM206" s="138"/>
      <c r="CN206" s="138"/>
      <c r="CO206" s="129"/>
      <c r="CP206" s="135"/>
      <c r="CQ206" s="135"/>
      <c r="CR206" s="135"/>
      <c r="CS206" s="138"/>
      <c r="CT206" s="138"/>
      <c r="CU206" s="138"/>
      <c r="CV206" s="138"/>
      <c r="CW206" s="138"/>
      <c r="CX206" s="129"/>
      <c r="CY206" s="135"/>
      <c r="CZ206" s="135"/>
      <c r="DA206" s="135"/>
      <c r="DB206" s="138"/>
      <c r="DC206" s="138"/>
      <c r="DD206" s="138"/>
      <c r="DE206" s="138"/>
      <c r="DF206" s="138"/>
      <c r="DG206" s="129"/>
      <c r="DH206" s="135"/>
      <c r="DI206" s="135"/>
      <c r="DJ206" s="135"/>
      <c r="DK206" s="138"/>
      <c r="DL206" s="138"/>
      <c r="DM206" s="138"/>
      <c r="DN206" s="138"/>
      <c r="DO206" s="138"/>
      <c r="DP206" s="129"/>
      <c r="DQ206" s="135"/>
      <c r="DR206" s="135"/>
      <c r="DS206" s="135"/>
      <c r="DT206" s="138"/>
      <c r="DU206" s="138"/>
      <c r="DV206" s="138"/>
      <c r="DW206" s="138"/>
      <c r="DX206" s="138"/>
      <c r="DY206" s="129"/>
      <c r="DZ206" s="135"/>
      <c r="EA206" s="135"/>
      <c r="EB206" s="135"/>
      <c r="EC206" s="138"/>
      <c r="ED206" s="138"/>
      <c r="EE206" s="138"/>
      <c r="EF206" s="138"/>
      <c r="EG206" s="138"/>
      <c r="EH206" s="129"/>
      <c r="EI206" s="135"/>
      <c r="EJ206" s="135"/>
      <c r="EK206" s="135"/>
      <c r="EL206" s="138"/>
      <c r="EM206" s="138"/>
      <c r="EN206" s="138"/>
      <c r="EO206" s="138"/>
      <c r="EP206" s="138"/>
      <c r="EQ206" s="129"/>
      <c r="ER206" s="135"/>
      <c r="ES206" s="135"/>
      <c r="ET206" s="135"/>
      <c r="EU206" s="138"/>
      <c r="EV206" s="138"/>
      <c r="EW206" s="138"/>
      <c r="EX206" s="138"/>
      <c r="EY206" s="138"/>
      <c r="EZ206" s="129"/>
      <c r="FA206" s="135"/>
      <c r="FB206" s="135"/>
      <c r="FC206" s="135"/>
      <c r="FD206" s="138"/>
      <c r="FE206" s="138"/>
      <c r="FF206" s="138"/>
      <c r="FG206" s="138"/>
      <c r="FH206" s="138"/>
      <c r="FI206" s="129"/>
      <c r="FJ206" s="135"/>
      <c r="FK206" s="135"/>
      <c r="FL206" s="135"/>
      <c r="FM206" s="138"/>
      <c r="FN206" s="138"/>
      <c r="FO206" s="138"/>
      <c r="FP206" s="138"/>
      <c r="FQ206" s="138"/>
      <c r="FR206" s="138"/>
      <c r="FS206" s="129"/>
      <c r="FT206" s="132"/>
      <c r="FU206" s="132"/>
      <c r="FV206" s="132"/>
      <c r="FW206" s="133"/>
      <c r="FX206" s="132"/>
      <c r="FY206" s="138"/>
      <c r="FZ206" s="138"/>
      <c r="GA206" s="132"/>
      <c r="GB206" s="132"/>
      <c r="GC206" s="132"/>
      <c r="GD206" s="132"/>
      <c r="GE206" s="132"/>
      <c r="GF206" s="129"/>
      <c r="GG206" s="132"/>
      <c r="GH206" s="132"/>
      <c r="GI206" s="132"/>
      <c r="GJ206" s="133"/>
      <c r="GK206" s="132"/>
      <c r="GL206" s="138"/>
      <c r="GM206" s="138"/>
      <c r="GN206" s="132"/>
      <c r="GO206" s="132"/>
      <c r="GP206" s="132"/>
      <c r="GQ206" s="132"/>
      <c r="GR206" s="132"/>
      <c r="GS206" s="129"/>
      <c r="GT206" s="132"/>
      <c r="GU206" s="132"/>
      <c r="GV206" s="132"/>
      <c r="GW206" s="133"/>
      <c r="GX206" s="132"/>
      <c r="GY206" s="138"/>
      <c r="GZ206" s="138"/>
      <c r="HA206" s="132"/>
      <c r="HB206" s="132"/>
      <c r="HC206" s="132"/>
      <c r="HD206" s="132"/>
    </row>
    <row r="207" spans="1:212" ht="17.25" customHeight="1" x14ac:dyDescent="0.2">
      <c r="A207" s="336"/>
      <c r="B207" s="396"/>
      <c r="C207" s="400"/>
      <c r="D207" s="400"/>
      <c r="E207" s="396"/>
      <c r="F207" s="396"/>
      <c r="G207" s="396"/>
      <c r="H207" s="397"/>
      <c r="I207" s="396"/>
      <c r="J207" s="398"/>
      <c r="K207" s="324"/>
      <c r="L207" s="399"/>
      <c r="M207" s="328"/>
      <c r="N207" s="329"/>
      <c r="O207" s="329"/>
      <c r="P207" s="392"/>
      <c r="Q207" s="393"/>
      <c r="R207" s="53"/>
      <c r="S207" s="50"/>
      <c r="T207" s="202" t="str">
        <f t="shared" si="113"/>
        <v>Tipo Control</v>
      </c>
      <c r="U207" s="54" t="s">
        <v>158</v>
      </c>
      <c r="V207" s="55">
        <f>+IF(U207='[12]Tabla Valoración controles'!$D$4,'[12]Tabla Valoración controles'!$F$4,IF('[12]208-PLA-Ft-78 Mapa Gestión'!U207='[12]Tabla Valoración controles'!$D$5,'[12]Tabla Valoración controles'!$F$5,IF(U207=[12]FORMULAS!$A$10,0,'[12]Tabla Valoración controles'!$F$6)))</f>
        <v>0</v>
      </c>
      <c r="W207" s="54"/>
      <c r="X207" s="56">
        <f>+IF(W207='[12]Tabla Valoración controles'!$D$7,'[12]Tabla Valoración controles'!$F$7,IF(U207=[12]FORMULAS!$A$10,0,'[12]Tabla Valoración controles'!$F$8))</f>
        <v>0</v>
      </c>
      <c r="Y207" s="54"/>
      <c r="Z207" s="55">
        <f>+IF(Y207='[12]Tabla Valoración controles'!$D$9,'[12]Tabla Valoración controles'!$F$9,IF(U207=[12]FORMULAS!$A$10,0,'[12]Tabla Valoración controles'!$F$10))</f>
        <v>0</v>
      </c>
      <c r="AA207" s="54"/>
      <c r="AB207" s="55">
        <f>+IF(AA207='[12]Tabla Valoración controles'!$D$9,'[12]Tabla Valoración controles'!$F$9,IF(W207=[12]FORMULAS!$A$10,0,'[12]Tabla Valoración controles'!$F$10))</f>
        <v>0</v>
      </c>
      <c r="AC207" s="54"/>
      <c r="AD207" s="55">
        <f>+IF(AC207='[12]Tabla Valoración controles'!$D$13,'[12]Tabla Valoración controles'!$F$13,'[12]Tabla Valoración controles'!$F$14)</f>
        <v>0</v>
      </c>
      <c r="AE207" s="100">
        <f t="shared" si="78"/>
        <v>0</v>
      </c>
      <c r="AF207" s="100">
        <f t="shared" si="116"/>
        <v>0</v>
      </c>
      <c r="AG207" s="100">
        <f t="shared" si="98"/>
        <v>0</v>
      </c>
      <c r="AH207" s="54"/>
      <c r="AI207" s="50">
        <f>+IF(AH207=[12]CONTROLES!$C$50,[12]CONTROLES!$D$50,[12]CONTROLES!$D$51)</f>
        <v>0</v>
      </c>
      <c r="AJ207" s="50"/>
      <c r="AK207" s="50">
        <f>+IF(AJ207=[12]CONTROLES!$C$52,[12]CONTROLES!$D$52,[12]CONTROLES!$D$53)</f>
        <v>0</v>
      </c>
      <c r="AL207" s="50"/>
      <c r="AM207" s="50">
        <f>+IF(AL207=[12]CONTROLES!$C$54,[12]CONTROLES!$D$54,[12]CONTROLES!$D$55)</f>
        <v>0</v>
      </c>
      <c r="AN207" s="50"/>
      <c r="AO207" s="50">
        <f>+IF(AN207=[12]CONTROLES!$C$56,[12]CONTROLES!$D$56,IF(AN207=[12]CONTROLES!$C$57,[12]CONTROLES!$D$57,[12]CONTROLES!$D$58))</f>
        <v>0</v>
      </c>
      <c r="AP207" s="50"/>
      <c r="AQ207" s="50">
        <f>+IF(AP207=[12]CONTROLES!$C$59,[12]CONTROLES!$D$59,[12]CONTROLES!$D$60)</f>
        <v>0</v>
      </c>
      <c r="AR207" s="50"/>
      <c r="AS207" s="50">
        <f>+IF(AR207=[12]CONTROLES!$C$61,[12]CONTROLES!$D$61,[12]CONTROLES!$D$62)</f>
        <v>0</v>
      </c>
      <c r="AT207" s="50"/>
      <c r="AU207" s="50">
        <f>+IF(AT207=[12]CONTROLES!$C$63,[12]CONTROLES!$D$63,IF(AT207=[12]CONTROLES!$C$64,[12]CONTROLES!$D$64,[12]CONTROLES!$D$65))</f>
        <v>0</v>
      </c>
      <c r="AV207" s="50">
        <f t="shared" si="86"/>
        <v>0</v>
      </c>
      <c r="AW207" s="50" t="str">
        <f t="shared" si="87"/>
        <v>Débil</v>
      </c>
      <c r="AX207" s="303"/>
      <c r="AY207" s="303"/>
      <c r="AZ207" s="303"/>
      <c r="BA207" s="303"/>
      <c r="BB207" s="301"/>
      <c r="BC207" s="314"/>
      <c r="BD207" s="307"/>
      <c r="BE207" s="135"/>
      <c r="BF207" s="135"/>
      <c r="BG207" s="217"/>
      <c r="BH207" s="225"/>
      <c r="BI207" s="225"/>
      <c r="BJ207" s="135"/>
      <c r="BK207" s="135"/>
      <c r="BL207" s="135"/>
      <c r="BM207" s="307"/>
      <c r="BN207" s="129"/>
      <c r="BO207" s="135"/>
      <c r="BP207" s="135"/>
      <c r="BQ207" s="135"/>
      <c r="BR207" s="138"/>
      <c r="BS207" s="138"/>
      <c r="BT207" s="138"/>
      <c r="BU207" s="138"/>
      <c r="BV207" s="138"/>
      <c r="BW207" s="129"/>
      <c r="BX207" s="135"/>
      <c r="BY207" s="135"/>
      <c r="BZ207" s="135"/>
      <c r="CA207" s="138"/>
      <c r="CB207" s="138"/>
      <c r="CC207" s="138"/>
      <c r="CD207" s="138"/>
      <c r="CE207" s="138"/>
      <c r="CF207" s="129"/>
      <c r="CG207" s="135"/>
      <c r="CH207" s="135"/>
      <c r="CI207" s="135"/>
      <c r="CJ207" s="138"/>
      <c r="CK207" s="138"/>
      <c r="CL207" s="138"/>
      <c r="CM207" s="138"/>
      <c r="CN207" s="138"/>
      <c r="CO207" s="129"/>
      <c r="CP207" s="135"/>
      <c r="CQ207" s="135"/>
      <c r="CR207" s="135"/>
      <c r="CS207" s="138"/>
      <c r="CT207" s="138"/>
      <c r="CU207" s="138"/>
      <c r="CV207" s="138"/>
      <c r="CW207" s="138"/>
      <c r="CX207" s="129"/>
      <c r="CY207" s="135"/>
      <c r="CZ207" s="135"/>
      <c r="DA207" s="135"/>
      <c r="DB207" s="138"/>
      <c r="DC207" s="138"/>
      <c r="DD207" s="138"/>
      <c r="DE207" s="138"/>
      <c r="DF207" s="138"/>
      <c r="DG207" s="129"/>
      <c r="DH207" s="135"/>
      <c r="DI207" s="135"/>
      <c r="DJ207" s="135"/>
      <c r="DK207" s="138"/>
      <c r="DL207" s="138"/>
      <c r="DM207" s="138"/>
      <c r="DN207" s="138"/>
      <c r="DO207" s="138"/>
      <c r="DP207" s="129"/>
      <c r="DQ207" s="135"/>
      <c r="DR207" s="135"/>
      <c r="DS207" s="135"/>
      <c r="DT207" s="138"/>
      <c r="DU207" s="138"/>
      <c r="DV207" s="138"/>
      <c r="DW207" s="138"/>
      <c r="DX207" s="138"/>
      <c r="DY207" s="129"/>
      <c r="DZ207" s="135"/>
      <c r="EA207" s="135"/>
      <c r="EB207" s="135"/>
      <c r="EC207" s="138"/>
      <c r="ED207" s="138"/>
      <c r="EE207" s="138"/>
      <c r="EF207" s="138"/>
      <c r="EG207" s="138"/>
      <c r="EH207" s="129"/>
      <c r="EI207" s="135"/>
      <c r="EJ207" s="135"/>
      <c r="EK207" s="135"/>
      <c r="EL207" s="138"/>
      <c r="EM207" s="138"/>
      <c r="EN207" s="138"/>
      <c r="EO207" s="138"/>
      <c r="EP207" s="138"/>
      <c r="EQ207" s="129"/>
      <c r="ER207" s="135"/>
      <c r="ES207" s="135"/>
      <c r="ET207" s="135"/>
      <c r="EU207" s="138"/>
      <c r="EV207" s="138"/>
      <c r="EW207" s="138"/>
      <c r="EX207" s="138"/>
      <c r="EY207" s="138"/>
      <c r="EZ207" s="129"/>
      <c r="FA207" s="135"/>
      <c r="FB207" s="135"/>
      <c r="FC207" s="135"/>
      <c r="FD207" s="138"/>
      <c r="FE207" s="138"/>
      <c r="FF207" s="138"/>
      <c r="FG207" s="138"/>
      <c r="FH207" s="138"/>
      <c r="FI207" s="129"/>
      <c r="FJ207" s="135"/>
      <c r="FK207" s="135"/>
      <c r="FL207" s="135"/>
      <c r="FM207" s="138"/>
      <c r="FN207" s="138"/>
      <c r="FO207" s="138"/>
      <c r="FP207" s="138"/>
      <c r="FQ207" s="138"/>
      <c r="FR207" s="138"/>
      <c r="FS207" s="129"/>
      <c r="FT207" s="132"/>
      <c r="FU207" s="132"/>
      <c r="FV207" s="132"/>
      <c r="FW207" s="133"/>
      <c r="FX207" s="132"/>
      <c r="FY207" s="138"/>
      <c r="FZ207" s="138"/>
      <c r="GA207" s="132"/>
      <c r="GB207" s="132"/>
      <c r="GC207" s="132"/>
      <c r="GD207" s="132"/>
      <c r="GE207" s="132"/>
      <c r="GF207" s="129"/>
      <c r="GG207" s="132"/>
      <c r="GH207" s="132"/>
      <c r="GI207" s="132"/>
      <c r="GJ207" s="133"/>
      <c r="GK207" s="132"/>
      <c r="GL207" s="138"/>
      <c r="GM207" s="138"/>
      <c r="GN207" s="132"/>
      <c r="GO207" s="132"/>
      <c r="GP207" s="132"/>
      <c r="GQ207" s="132"/>
      <c r="GR207" s="132"/>
      <c r="GS207" s="129"/>
      <c r="GT207" s="132"/>
      <c r="GU207" s="132"/>
      <c r="GV207" s="132"/>
      <c r="GW207" s="133"/>
      <c r="GX207" s="132"/>
      <c r="GY207" s="138"/>
      <c r="GZ207" s="138"/>
      <c r="HA207" s="132"/>
      <c r="HB207" s="132"/>
      <c r="HC207" s="132"/>
      <c r="HD207" s="132"/>
    </row>
    <row r="208" spans="1:212" ht="67.5" customHeight="1" x14ac:dyDescent="0.2">
      <c r="A208" s="336">
        <v>34</v>
      </c>
      <c r="B208" s="396" t="s">
        <v>176</v>
      </c>
      <c r="C208" s="400" t="str">
        <f>VLOOKUP(B208,[12]FORMULAS!$A$30:$B$46,2,0)</f>
        <v>Administrar de manera eficiente y eficaz la infraestructura física, los bienes y servicios que requieran todos los procesos de la entidad como apoyo a su gestión, garantizando que se encuentren en óptimas condiciones para el cumplimiento y desarrollo de sus funciones.</v>
      </c>
      <c r="D208" s="400" t="str">
        <f>VLOOKUP(B208,[12]FORMULAS!$A$30:$C$46,3,0)</f>
        <v xml:space="preserve">Subdirector Administrativo </v>
      </c>
      <c r="E208" s="401" t="s">
        <v>260</v>
      </c>
      <c r="F208" s="396" t="s">
        <v>692</v>
      </c>
      <c r="G208" s="396" t="s">
        <v>693</v>
      </c>
      <c r="H208" s="397" t="s">
        <v>694</v>
      </c>
      <c r="I208" s="396" t="s">
        <v>261</v>
      </c>
      <c r="J208" s="398">
        <v>220</v>
      </c>
      <c r="K208" s="324" t="str">
        <f>VLOOKUP(L208,'Tabla probabilidad'!$D$3:$E$8,2,0)</f>
        <v>Media</v>
      </c>
      <c r="L208" s="399">
        <v>0.6</v>
      </c>
      <c r="M208" s="328" t="s">
        <v>88</v>
      </c>
      <c r="N208" s="329" t="str">
        <f>VLOOKUP(M208,'Tabla Impacto'!$D$3:$F$8,3,0)</f>
        <v>Leve</v>
      </c>
      <c r="O208" s="329">
        <f>VLOOKUP(M208,'Tabla Impacto'!$D$3:$F$8,2,0)</f>
        <v>0.2</v>
      </c>
      <c r="P208" s="392" t="str">
        <f t="shared" ref="P208" si="117">CONCATENATE(N208,K208)</f>
        <v>LeveMedia</v>
      </c>
      <c r="Q208" s="393" t="str">
        <f>VLOOKUP(P208,[12]FORMULAS!$K$17:$L$42,2,0)</f>
        <v>Moderado</v>
      </c>
      <c r="R208" s="53">
        <v>1</v>
      </c>
      <c r="S208" s="50" t="s">
        <v>695</v>
      </c>
      <c r="T208" s="202" t="str">
        <f t="shared" si="113"/>
        <v>Preventivo</v>
      </c>
      <c r="U208" s="54" t="s">
        <v>13</v>
      </c>
      <c r="V208" s="55">
        <f>+IF(U208='[12]Tabla Valoración controles'!$D$4,'[12]Tabla Valoración controles'!$F$4,IF('[12]208-PLA-Ft-78 Mapa Gestión'!U208='[12]Tabla Valoración controles'!$D$5,'[12]Tabla Valoración controles'!$F$5,IF(U208=[12]FORMULAS!$A$10,0,'[12]Tabla Valoración controles'!$F$6)))</f>
        <v>0.25</v>
      </c>
      <c r="W208" s="54" t="s">
        <v>8</v>
      </c>
      <c r="X208" s="56">
        <f>+IF(W208='[12]Tabla Valoración controles'!$D$7,'[12]Tabla Valoración controles'!$F$7,IF(U208=[12]FORMULAS!$A$10,0,'[12]Tabla Valoración controles'!$F$8))</f>
        <v>0.15</v>
      </c>
      <c r="Y208" s="54" t="s">
        <v>18</v>
      </c>
      <c r="Z208" s="55">
        <f>+IF(Y208='[12]Tabla Valoración controles'!$D$9,'[12]Tabla Valoración controles'!$F$9,IF(U208=[12]FORMULAS!$A$10,0,'[12]Tabla Valoración controles'!$F$10))</f>
        <v>0</v>
      </c>
      <c r="AA208" s="54" t="s">
        <v>21</v>
      </c>
      <c r="AB208" s="55">
        <f>+IF(AA208='[12]Tabla Valoración controles'!$D$9,'[12]Tabla Valoración controles'!$F$9,IF(W208=[12]FORMULAS!$A$10,0,'[12]Tabla Valoración controles'!$F$10))</f>
        <v>0</v>
      </c>
      <c r="AC208" s="54" t="s">
        <v>100</v>
      </c>
      <c r="AD208" s="55">
        <f>+IF(AC208='[12]Tabla Valoración controles'!$D$13,'[12]Tabla Valoración controles'!$F$13,'[12]Tabla Valoración controles'!$F$14)</f>
        <v>0</v>
      </c>
      <c r="AE208" s="100">
        <f t="shared" si="78"/>
        <v>0.4</v>
      </c>
      <c r="AF208" s="100" t="e">
        <f>+IF(T208=[12]FORMULAS!$A$8,'[12]208-PLA-Ft-78 Mapa Gestión'!AE208*'[12]208-PLA-Ft-78 Mapa Gestión'!L208:L213,'[12]208-PLA-Ft-78 Mapa Gestión'!AE208*'[12]208-PLA-Ft-78 Mapa Gestión'!O208:O213)</f>
        <v>#N/A</v>
      </c>
      <c r="AG208" s="100">
        <f>+IF(T208=[12]FORMULAS!$A$8,'[12]208-PLA-Ft-78 Mapa Gestión'!L208:L213-'[12]208-PLA-Ft-78 Mapa Gestión'!AF208,0)</f>
        <v>0</v>
      </c>
      <c r="AH208" s="54" t="s">
        <v>351</v>
      </c>
      <c r="AI208" s="50">
        <f>+IF(AH208=[12]CONTROLES!$C$50,[12]CONTROLES!$D$50,[12]CONTROLES!$D$51)</f>
        <v>15</v>
      </c>
      <c r="AJ208" s="50" t="s">
        <v>357</v>
      </c>
      <c r="AK208" s="50">
        <f>+IF(AJ208=[12]CONTROLES!$C$52,[12]CONTROLES!$D$52,[12]CONTROLES!$D$53)</f>
        <v>15</v>
      </c>
      <c r="AL208" s="50" t="s">
        <v>360</v>
      </c>
      <c r="AM208" s="50">
        <f>+IF(AL208=[12]CONTROLES!$C$54,[12]CONTROLES!$D$54,[12]CONTROLES!$D$55)</f>
        <v>15</v>
      </c>
      <c r="AN208" s="50" t="s">
        <v>363</v>
      </c>
      <c r="AO208" s="50">
        <f>+IF(AN208=[12]CONTROLES!$C$56,[12]CONTROLES!$D$56,IF(AN208=[12]CONTROLES!$C$57,[12]CONTROLES!$D$57,[12]CONTROLES!$D$58))</f>
        <v>15</v>
      </c>
      <c r="AP208" s="50" t="s">
        <v>367</v>
      </c>
      <c r="AQ208" s="50">
        <f>+IF(AP208=[12]CONTROLES!$C$59,[12]CONTROLES!$D$59,[12]CONTROLES!$D$60)</f>
        <v>15</v>
      </c>
      <c r="AR208" s="50" t="s">
        <v>370</v>
      </c>
      <c r="AS208" s="50">
        <f>+IF(AR208=[12]CONTROLES!$C$61,[12]CONTROLES!$D$61,[12]CONTROLES!$D$62)</f>
        <v>15</v>
      </c>
      <c r="AT208" s="50" t="s">
        <v>373</v>
      </c>
      <c r="AU208" s="50">
        <f>+IF(AT208=[12]CONTROLES!$C$63,[12]CONTROLES!$D$63,IF(AT208=[12]CONTROLES!$C$64,[12]CONTROLES!$D$64,[12]CONTROLES!$D$65))</f>
        <v>10</v>
      </c>
      <c r="AV208" s="50">
        <f t="shared" si="86"/>
        <v>100</v>
      </c>
      <c r="AW208" s="50" t="str">
        <f t="shared" si="87"/>
        <v>Fuerte</v>
      </c>
      <c r="AX208" s="302">
        <f>+AG213</f>
        <v>0</v>
      </c>
      <c r="AY208" s="302" t="s">
        <v>98</v>
      </c>
      <c r="AZ208" s="302" t="s">
        <v>74</v>
      </c>
      <c r="BA208" s="302" t="e">
        <f>+IF(T208=[8]FORMULAS!B207,'[8]208-PLA-Ft-78 Mapa Gestión'!AG213,'[8]208-PLA-Ft-78 Mapa Gestión'!O208:O213)</f>
        <v>#N/A</v>
      </c>
      <c r="BB208" s="301" t="str">
        <f>CONCATENATE(AZ208,AY208)</f>
        <v>ModeradoMedia</v>
      </c>
      <c r="BC208" s="314" t="str">
        <f>VLOOKUP(BB208,[8]FORMULAS!$K$17:$L$42,2,0)</f>
        <v>Moderado</v>
      </c>
      <c r="BD208" s="307" t="s">
        <v>164</v>
      </c>
      <c r="BE208" s="135" t="s">
        <v>696</v>
      </c>
      <c r="BF208" s="135" t="s">
        <v>697</v>
      </c>
      <c r="BG208" s="217" t="s">
        <v>327</v>
      </c>
      <c r="BH208" s="225">
        <v>45383</v>
      </c>
      <c r="BI208" s="225">
        <v>45657</v>
      </c>
      <c r="BJ208" s="135" t="s">
        <v>698</v>
      </c>
      <c r="BK208" s="135" t="s">
        <v>699</v>
      </c>
      <c r="BL208" s="135" t="s">
        <v>236</v>
      </c>
      <c r="BM208" s="307"/>
      <c r="BN208" s="129"/>
      <c r="BO208" s="152"/>
      <c r="BP208" s="151"/>
      <c r="BQ208" s="151"/>
      <c r="BR208" s="153"/>
      <c r="BS208" s="153"/>
      <c r="BT208" s="153"/>
      <c r="BU208" s="153"/>
      <c r="BV208" s="153"/>
      <c r="BW208" s="129"/>
      <c r="BX208" s="152"/>
      <c r="BY208" s="151"/>
      <c r="BZ208" s="151"/>
      <c r="CA208" s="153"/>
      <c r="CB208" s="153"/>
      <c r="CC208" s="153"/>
      <c r="CD208" s="153"/>
      <c r="CE208" s="153"/>
      <c r="CF208" s="129"/>
      <c r="CG208" s="152"/>
      <c r="CH208" s="151"/>
      <c r="CI208" s="151"/>
      <c r="CJ208" s="153"/>
      <c r="CK208" s="153"/>
      <c r="CL208" s="153"/>
      <c r="CM208" s="153"/>
      <c r="CN208" s="153"/>
      <c r="CO208" s="129"/>
      <c r="CP208" s="152"/>
      <c r="CQ208" s="151"/>
      <c r="CR208" s="151"/>
      <c r="CS208" s="153"/>
      <c r="CT208" s="153"/>
      <c r="CU208" s="153"/>
      <c r="CV208" s="153"/>
      <c r="CW208" s="153"/>
      <c r="CX208" s="129"/>
      <c r="CY208" s="152"/>
      <c r="CZ208" s="151"/>
      <c r="DA208" s="151"/>
      <c r="DB208" s="153"/>
      <c r="DC208" s="153"/>
      <c r="DD208" s="153"/>
      <c r="DE208" s="153"/>
      <c r="DF208" s="153"/>
      <c r="DG208" s="129"/>
      <c r="DH208" s="152"/>
      <c r="DI208" s="151"/>
      <c r="DJ208" s="151"/>
      <c r="DK208" s="153"/>
      <c r="DL208" s="153"/>
      <c r="DM208" s="153"/>
      <c r="DN208" s="153"/>
      <c r="DO208" s="153"/>
      <c r="DP208" s="129"/>
      <c r="DQ208" s="152"/>
      <c r="DR208" s="151"/>
      <c r="DS208" s="151"/>
      <c r="DT208" s="153"/>
      <c r="DU208" s="153"/>
      <c r="DV208" s="153"/>
      <c r="DW208" s="153"/>
      <c r="DX208" s="153"/>
      <c r="DY208" s="129"/>
      <c r="DZ208" s="152"/>
      <c r="EA208" s="151"/>
      <c r="EB208" s="151"/>
      <c r="EC208" s="153"/>
      <c r="ED208" s="153"/>
      <c r="EE208" s="153"/>
      <c r="EF208" s="153"/>
      <c r="EG208" s="153"/>
      <c r="EH208" s="129"/>
      <c r="EI208" s="152"/>
      <c r="EJ208" s="151"/>
      <c r="EK208" s="151"/>
      <c r="EL208" s="153"/>
      <c r="EM208" s="153"/>
      <c r="EN208" s="153"/>
      <c r="EO208" s="153"/>
      <c r="EP208" s="153"/>
      <c r="EQ208" s="129"/>
      <c r="ER208" s="152"/>
      <c r="ES208" s="151"/>
      <c r="ET208" s="151"/>
      <c r="EU208" s="153"/>
      <c r="EV208" s="153"/>
      <c r="EW208" s="153"/>
      <c r="EX208" s="153"/>
      <c r="EY208" s="153"/>
      <c r="EZ208" s="129"/>
      <c r="FA208" s="152"/>
      <c r="FB208" s="151"/>
      <c r="FC208" s="151"/>
      <c r="FD208" s="153"/>
      <c r="FE208" s="153"/>
      <c r="FF208" s="153"/>
      <c r="FG208" s="153"/>
      <c r="FH208" s="153"/>
      <c r="FI208" s="129"/>
      <c r="FJ208" s="152"/>
      <c r="FK208" s="151"/>
      <c r="FL208" s="151"/>
      <c r="FM208" s="153"/>
      <c r="FN208" s="153"/>
      <c r="FO208" s="153"/>
      <c r="FP208" s="153"/>
      <c r="FQ208" s="153"/>
      <c r="FR208" s="153"/>
      <c r="FS208" s="129"/>
      <c r="FT208" s="132"/>
      <c r="FU208" s="132"/>
      <c r="FV208" s="132"/>
      <c r="FW208" s="133"/>
      <c r="FX208" s="132"/>
      <c r="FY208" s="153"/>
      <c r="FZ208" s="153"/>
      <c r="GA208" s="132"/>
      <c r="GB208" s="132"/>
      <c r="GC208" s="132"/>
      <c r="GD208" s="132"/>
      <c r="GE208" s="132"/>
      <c r="GF208" s="129"/>
      <c r="GG208" s="132"/>
      <c r="GH208" s="132"/>
      <c r="GI208" s="132"/>
      <c r="GJ208" s="133"/>
      <c r="GK208" s="132"/>
      <c r="GL208" s="153"/>
      <c r="GM208" s="153"/>
      <c r="GN208" s="132"/>
      <c r="GO208" s="132"/>
      <c r="GP208" s="132"/>
      <c r="GQ208" s="132"/>
      <c r="GR208" s="132"/>
      <c r="GS208" s="129"/>
      <c r="GT208" s="132"/>
      <c r="GU208" s="132"/>
      <c r="GV208" s="132"/>
      <c r="GW208" s="133"/>
      <c r="GX208" s="132"/>
      <c r="GY208" s="153"/>
      <c r="GZ208" s="153"/>
      <c r="HA208" s="132"/>
      <c r="HB208" s="132"/>
      <c r="HC208" s="132"/>
      <c r="HD208" s="132"/>
    </row>
    <row r="209" spans="1:223" ht="17.25" customHeight="1" x14ac:dyDescent="0.2">
      <c r="A209" s="336"/>
      <c r="B209" s="396"/>
      <c r="C209" s="400"/>
      <c r="D209" s="400"/>
      <c r="E209" s="401"/>
      <c r="F209" s="396"/>
      <c r="G209" s="396"/>
      <c r="H209" s="397"/>
      <c r="I209" s="396"/>
      <c r="J209" s="398"/>
      <c r="K209" s="324"/>
      <c r="L209" s="399"/>
      <c r="M209" s="328"/>
      <c r="N209" s="329"/>
      <c r="O209" s="329"/>
      <c r="P209" s="392"/>
      <c r="Q209" s="393"/>
      <c r="R209" s="53"/>
      <c r="S209" s="50"/>
      <c r="T209" s="202" t="str">
        <f t="shared" si="113"/>
        <v>Tipo Control</v>
      </c>
      <c r="U209" s="54" t="s">
        <v>158</v>
      </c>
      <c r="V209" s="55">
        <f>+IF(U209='[12]Tabla Valoración controles'!$D$4,'[12]Tabla Valoración controles'!$F$4,IF('[12]208-PLA-Ft-78 Mapa Gestión'!U209='[12]Tabla Valoración controles'!$D$5,'[12]Tabla Valoración controles'!$F$5,IF(U209=[12]FORMULAS!$A$10,0,'[12]Tabla Valoración controles'!$F$6)))</f>
        <v>0</v>
      </c>
      <c r="W209" s="54"/>
      <c r="X209" s="56">
        <f>+IF(W209='[12]Tabla Valoración controles'!$D$7,'[12]Tabla Valoración controles'!$F$7,IF(U209=[12]FORMULAS!$A$10,0,'[12]Tabla Valoración controles'!$F$8))</f>
        <v>0</v>
      </c>
      <c r="Y209" s="54"/>
      <c r="Z209" s="55">
        <f>+IF(Y209='[12]Tabla Valoración controles'!$D$9,'[12]Tabla Valoración controles'!$F$9,IF(U209=[12]FORMULAS!$A$10,0,'[12]Tabla Valoración controles'!$F$10))</f>
        <v>0</v>
      </c>
      <c r="AA209" s="54"/>
      <c r="AB209" s="55">
        <f>+IF(AA209='[12]Tabla Valoración controles'!$D$9,'[12]Tabla Valoración controles'!$F$9,IF(W209=[12]FORMULAS!$A$10,0,'[12]Tabla Valoración controles'!$F$10))</f>
        <v>0</v>
      </c>
      <c r="AC209" s="54"/>
      <c r="AD209" s="55">
        <f>+IF(AC209='[12]Tabla Valoración controles'!$D$13,'[12]Tabla Valoración controles'!$F$13,'[12]Tabla Valoración controles'!$F$14)</f>
        <v>0</v>
      </c>
      <c r="AE209" s="100">
        <f t="shared" si="78"/>
        <v>0</v>
      </c>
      <c r="AF209" s="100">
        <f t="shared" ref="AF209" si="118">+AE209*AG208</f>
        <v>0</v>
      </c>
      <c r="AG209" s="100">
        <f t="shared" ref="AG209" si="119">+AG208-AF209</f>
        <v>0</v>
      </c>
      <c r="AH209" s="54"/>
      <c r="AI209" s="50">
        <f>+IF(AH209=[12]CONTROLES!$C$50,[12]CONTROLES!$D$50,[12]CONTROLES!$D$51)</f>
        <v>0</v>
      </c>
      <c r="AJ209" s="50"/>
      <c r="AK209" s="50">
        <f>+IF(AJ209=[12]CONTROLES!$C$52,[12]CONTROLES!$D$52,[12]CONTROLES!$D$53)</f>
        <v>0</v>
      </c>
      <c r="AL209" s="50"/>
      <c r="AM209" s="50">
        <f>+IF(AL209=[12]CONTROLES!$C$54,[12]CONTROLES!$D$54,[12]CONTROLES!$D$55)</f>
        <v>0</v>
      </c>
      <c r="AN209" s="50"/>
      <c r="AO209" s="50">
        <f>+IF(AN209=[12]CONTROLES!$C$56,[12]CONTROLES!$D$56,IF(AN209=[12]CONTROLES!$C$57,[12]CONTROLES!$D$57,[12]CONTROLES!$D$58))</f>
        <v>0</v>
      </c>
      <c r="AP209" s="50"/>
      <c r="AQ209" s="50">
        <f>+IF(AP209=[12]CONTROLES!$C$59,[12]CONTROLES!$D$59,[12]CONTROLES!$D$60)</f>
        <v>0</v>
      </c>
      <c r="AR209" s="50"/>
      <c r="AS209" s="50">
        <f>+IF(AR209=[12]CONTROLES!$C$61,[12]CONTROLES!$D$61,[12]CONTROLES!$D$62)</f>
        <v>0</v>
      </c>
      <c r="AT209" s="50"/>
      <c r="AU209" s="50">
        <f>+IF(AT209=[12]CONTROLES!$C$63,[12]CONTROLES!$D$63,IF(AT209=[12]CONTROLES!$C$64,[12]CONTROLES!$D$64,[12]CONTROLES!$D$65))</f>
        <v>0</v>
      </c>
      <c r="AV209" s="50">
        <f t="shared" si="86"/>
        <v>0</v>
      </c>
      <c r="AW209" s="50" t="str">
        <f t="shared" si="87"/>
        <v>Débil</v>
      </c>
      <c r="AX209" s="303"/>
      <c r="AY209" s="303"/>
      <c r="AZ209" s="303"/>
      <c r="BA209" s="303"/>
      <c r="BB209" s="301"/>
      <c r="BC209" s="314"/>
      <c r="BD209" s="307"/>
      <c r="BE209" s="135"/>
      <c r="BF209" s="135"/>
      <c r="BG209" s="217"/>
      <c r="BH209" s="225"/>
      <c r="BI209" s="225"/>
      <c r="BJ209" s="135"/>
      <c r="BK209" s="135"/>
      <c r="BL209" s="135"/>
      <c r="BM209" s="307"/>
      <c r="BN209" s="129"/>
      <c r="BO209" s="135"/>
      <c r="BP209" s="135"/>
      <c r="BQ209" s="135"/>
      <c r="BR209" s="138"/>
      <c r="BS209" s="138"/>
      <c r="BT209" s="138"/>
      <c r="BU209" s="138"/>
      <c r="BV209" s="138"/>
      <c r="BW209" s="129"/>
      <c r="BX209" s="135"/>
      <c r="BY209" s="135"/>
      <c r="BZ209" s="135"/>
      <c r="CA209" s="138"/>
      <c r="CB209" s="138"/>
      <c r="CC209" s="138"/>
      <c r="CD209" s="138"/>
      <c r="CE209" s="138"/>
      <c r="CF209" s="129"/>
      <c r="CG209" s="135"/>
      <c r="CH209" s="135"/>
      <c r="CI209" s="135"/>
      <c r="CJ209" s="138"/>
      <c r="CK209" s="138"/>
      <c r="CL209" s="138"/>
      <c r="CM209" s="138"/>
      <c r="CN209" s="138"/>
      <c r="CO209" s="129"/>
      <c r="CP209" s="135"/>
      <c r="CQ209" s="135"/>
      <c r="CR209" s="135"/>
      <c r="CS209" s="138"/>
      <c r="CT209" s="138"/>
      <c r="CU209" s="138"/>
      <c r="CV209" s="138"/>
      <c r="CW209" s="138"/>
      <c r="CX209" s="129"/>
      <c r="CY209" s="135"/>
      <c r="CZ209" s="135"/>
      <c r="DA209" s="135"/>
      <c r="DB209" s="138"/>
      <c r="DC209" s="138"/>
      <c r="DD209" s="138"/>
      <c r="DE209" s="138"/>
      <c r="DF209" s="138"/>
      <c r="DG209" s="129"/>
      <c r="DH209" s="135"/>
      <c r="DI209" s="135"/>
      <c r="DJ209" s="135"/>
      <c r="DK209" s="138"/>
      <c r="DL209" s="138"/>
      <c r="DM209" s="138"/>
      <c r="DN209" s="138"/>
      <c r="DO209" s="138"/>
      <c r="DP209" s="129"/>
      <c r="DQ209" s="135"/>
      <c r="DR209" s="135"/>
      <c r="DS209" s="135"/>
      <c r="DT209" s="138"/>
      <c r="DU209" s="138"/>
      <c r="DV209" s="138"/>
      <c r="DW209" s="138"/>
      <c r="DX209" s="138"/>
      <c r="DY209" s="129"/>
      <c r="DZ209" s="135"/>
      <c r="EA209" s="135"/>
      <c r="EB209" s="135"/>
      <c r="EC209" s="138"/>
      <c r="ED209" s="138"/>
      <c r="EE209" s="138"/>
      <c r="EF209" s="138"/>
      <c r="EG209" s="138"/>
      <c r="EH209" s="129"/>
      <c r="EI209" s="135"/>
      <c r="EJ209" s="135"/>
      <c r="EK209" s="135"/>
      <c r="EL209" s="138"/>
      <c r="EM209" s="138"/>
      <c r="EN209" s="138"/>
      <c r="EO209" s="138"/>
      <c r="EP209" s="138"/>
      <c r="EQ209" s="129"/>
      <c r="ER209" s="135"/>
      <c r="ES209" s="135"/>
      <c r="ET209" s="135"/>
      <c r="EU209" s="138"/>
      <c r="EV209" s="138"/>
      <c r="EW209" s="138"/>
      <c r="EX209" s="138"/>
      <c r="EY209" s="138"/>
      <c r="EZ209" s="129"/>
      <c r="FA209" s="135"/>
      <c r="FB209" s="135"/>
      <c r="FC209" s="135"/>
      <c r="FD209" s="138"/>
      <c r="FE209" s="138"/>
      <c r="FF209" s="138"/>
      <c r="FG209" s="138"/>
      <c r="FH209" s="138"/>
      <c r="FI209" s="129"/>
      <c r="FJ209" s="135"/>
      <c r="FK209" s="135"/>
      <c r="FL209" s="135"/>
      <c r="FM209" s="138"/>
      <c r="FN209" s="138"/>
      <c r="FO209" s="138"/>
      <c r="FP209" s="138"/>
      <c r="FQ209" s="138"/>
      <c r="FR209" s="138"/>
      <c r="FS209" s="129"/>
      <c r="FT209" s="132"/>
      <c r="FU209" s="132"/>
      <c r="FV209" s="132"/>
      <c r="FW209" s="133"/>
      <c r="FX209" s="132"/>
      <c r="FY209" s="138"/>
      <c r="FZ209" s="138"/>
      <c r="GA209" s="132"/>
      <c r="GB209" s="132"/>
      <c r="GC209" s="132"/>
      <c r="GD209" s="132"/>
      <c r="GE209" s="132"/>
      <c r="GF209" s="129"/>
      <c r="GG209" s="132"/>
      <c r="GH209" s="132"/>
      <c r="GI209" s="132"/>
      <c r="GJ209" s="133"/>
      <c r="GK209" s="132"/>
      <c r="GL209" s="138"/>
      <c r="GM209" s="138"/>
      <c r="GN209" s="132"/>
      <c r="GO209" s="132"/>
      <c r="GP209" s="132"/>
      <c r="GQ209" s="132"/>
      <c r="GR209" s="132"/>
      <c r="GS209" s="129"/>
      <c r="GT209" s="132"/>
      <c r="GU209" s="132"/>
      <c r="GV209" s="132"/>
      <c r="GW209" s="133"/>
      <c r="GX209" s="132"/>
      <c r="GY209" s="138"/>
      <c r="GZ209" s="138"/>
      <c r="HA209" s="132"/>
      <c r="HB209" s="132"/>
      <c r="HC209" s="132"/>
      <c r="HD209" s="132"/>
    </row>
    <row r="210" spans="1:223" ht="17.25" customHeight="1" x14ac:dyDescent="0.2">
      <c r="A210" s="336"/>
      <c r="B210" s="396"/>
      <c r="C210" s="400"/>
      <c r="D210" s="400"/>
      <c r="E210" s="401"/>
      <c r="F210" s="396"/>
      <c r="G210" s="396"/>
      <c r="H210" s="397"/>
      <c r="I210" s="396"/>
      <c r="J210" s="398"/>
      <c r="K210" s="324"/>
      <c r="L210" s="399"/>
      <c r="M210" s="328"/>
      <c r="N210" s="329"/>
      <c r="O210" s="329"/>
      <c r="P210" s="392"/>
      <c r="Q210" s="393"/>
      <c r="R210" s="53"/>
      <c r="S210" s="50"/>
      <c r="T210" s="202" t="str">
        <f t="shared" si="113"/>
        <v>Tipo Control</v>
      </c>
      <c r="U210" s="54" t="s">
        <v>158</v>
      </c>
      <c r="V210" s="55">
        <f>+IF(U210='[12]Tabla Valoración controles'!$D$4,'[12]Tabla Valoración controles'!$F$4,IF('[12]208-PLA-Ft-78 Mapa Gestión'!U210='[12]Tabla Valoración controles'!$D$5,'[12]Tabla Valoración controles'!$F$5,IF(U210=[12]FORMULAS!$A$10,0,'[12]Tabla Valoración controles'!$F$6)))</f>
        <v>0</v>
      </c>
      <c r="W210" s="54"/>
      <c r="X210" s="56">
        <f>+IF(W210='[12]Tabla Valoración controles'!$D$7,'[12]Tabla Valoración controles'!$F$7,IF(U210=[12]FORMULAS!$A$10,0,'[12]Tabla Valoración controles'!$F$8))</f>
        <v>0</v>
      </c>
      <c r="Y210" s="54"/>
      <c r="Z210" s="55">
        <f>+IF(Y210='[12]Tabla Valoración controles'!$D$9,'[12]Tabla Valoración controles'!$F$9,IF(U210=[12]FORMULAS!$A$10,0,'[12]Tabla Valoración controles'!$F$10))</f>
        <v>0</v>
      </c>
      <c r="AA210" s="54"/>
      <c r="AB210" s="55">
        <f>+IF(AA210='[12]Tabla Valoración controles'!$D$9,'[12]Tabla Valoración controles'!$F$9,IF(W210=[12]FORMULAS!$A$10,0,'[12]Tabla Valoración controles'!$F$10))</f>
        <v>0</v>
      </c>
      <c r="AC210" s="54"/>
      <c r="AD210" s="55">
        <f>+IF(AC210='[12]Tabla Valoración controles'!$D$13,'[12]Tabla Valoración controles'!$F$13,'[12]Tabla Valoración controles'!$F$14)</f>
        <v>0</v>
      </c>
      <c r="AE210" s="100">
        <f t="shared" si="78"/>
        <v>0</v>
      </c>
      <c r="AF210" s="100">
        <f t="shared" ref="AF210:AF213" si="120">+AF209*AE210</f>
        <v>0</v>
      </c>
      <c r="AG210" s="100">
        <f t="shared" si="98"/>
        <v>0</v>
      </c>
      <c r="AH210" s="54"/>
      <c r="AI210" s="50">
        <f>+IF(AH210=[12]CONTROLES!$C$50,[12]CONTROLES!$D$50,[12]CONTROLES!$D$51)</f>
        <v>0</v>
      </c>
      <c r="AJ210" s="50"/>
      <c r="AK210" s="50">
        <f>+IF(AJ210=[12]CONTROLES!$C$52,[12]CONTROLES!$D$52,[12]CONTROLES!$D$53)</f>
        <v>0</v>
      </c>
      <c r="AL210" s="50"/>
      <c r="AM210" s="50">
        <f>+IF(AL210=[12]CONTROLES!$C$54,[12]CONTROLES!$D$54,[12]CONTROLES!$D$55)</f>
        <v>0</v>
      </c>
      <c r="AN210" s="50"/>
      <c r="AO210" s="50">
        <f>+IF(AN210=[12]CONTROLES!$C$56,[12]CONTROLES!$D$56,IF(AN210=[12]CONTROLES!$C$57,[12]CONTROLES!$D$57,[12]CONTROLES!$D$58))</f>
        <v>0</v>
      </c>
      <c r="AP210" s="50"/>
      <c r="AQ210" s="50">
        <f>+IF(AP210=[12]CONTROLES!$C$59,[12]CONTROLES!$D$59,[12]CONTROLES!$D$60)</f>
        <v>0</v>
      </c>
      <c r="AR210" s="50"/>
      <c r="AS210" s="50">
        <f>+IF(AR210=[12]CONTROLES!$C$61,[12]CONTROLES!$D$61,[12]CONTROLES!$D$62)</f>
        <v>0</v>
      </c>
      <c r="AT210" s="50"/>
      <c r="AU210" s="50">
        <f>+IF(AT210=[12]CONTROLES!$C$63,[12]CONTROLES!$D$63,IF(AT210=[12]CONTROLES!$C$64,[12]CONTROLES!$D$64,[12]CONTROLES!$D$65))</f>
        <v>0</v>
      </c>
      <c r="AV210" s="50">
        <f t="shared" si="86"/>
        <v>0</v>
      </c>
      <c r="AW210" s="50" t="str">
        <f t="shared" si="87"/>
        <v>Débil</v>
      </c>
      <c r="AX210" s="303"/>
      <c r="AY210" s="303"/>
      <c r="AZ210" s="303"/>
      <c r="BA210" s="303"/>
      <c r="BB210" s="301"/>
      <c r="BC210" s="314"/>
      <c r="BD210" s="307"/>
      <c r="BE210" s="135"/>
      <c r="BF210" s="135"/>
      <c r="BG210" s="217"/>
      <c r="BH210" s="225"/>
      <c r="BI210" s="225"/>
      <c r="BJ210" s="135"/>
      <c r="BK210" s="135"/>
      <c r="BL210" s="135"/>
      <c r="BM210" s="307"/>
      <c r="BN210" s="129"/>
      <c r="BO210" s="135"/>
      <c r="BP210" s="135"/>
      <c r="BQ210" s="135"/>
      <c r="BR210" s="138"/>
      <c r="BS210" s="138"/>
      <c r="BT210" s="138"/>
      <c r="BU210" s="138"/>
      <c r="BV210" s="138"/>
      <c r="BW210" s="129"/>
      <c r="BX210" s="135"/>
      <c r="BY210" s="135"/>
      <c r="BZ210" s="135"/>
      <c r="CA210" s="138"/>
      <c r="CB210" s="138"/>
      <c r="CC210" s="138"/>
      <c r="CD210" s="138"/>
      <c r="CE210" s="138"/>
      <c r="CF210" s="129"/>
      <c r="CG210" s="135"/>
      <c r="CH210" s="135"/>
      <c r="CI210" s="135"/>
      <c r="CJ210" s="138"/>
      <c r="CK210" s="138"/>
      <c r="CL210" s="138"/>
      <c r="CM210" s="138"/>
      <c r="CN210" s="138"/>
      <c r="CO210" s="129"/>
      <c r="CP210" s="135"/>
      <c r="CQ210" s="135"/>
      <c r="CR210" s="135"/>
      <c r="CS210" s="138"/>
      <c r="CT210" s="138"/>
      <c r="CU210" s="138"/>
      <c r="CV210" s="138"/>
      <c r="CW210" s="138"/>
      <c r="CX210" s="129"/>
      <c r="CY210" s="135"/>
      <c r="CZ210" s="135"/>
      <c r="DA210" s="135"/>
      <c r="DB210" s="138"/>
      <c r="DC210" s="138"/>
      <c r="DD210" s="138"/>
      <c r="DE210" s="138"/>
      <c r="DF210" s="138"/>
      <c r="DG210" s="129"/>
      <c r="DH210" s="135"/>
      <c r="DI210" s="135"/>
      <c r="DJ210" s="135"/>
      <c r="DK210" s="138"/>
      <c r="DL210" s="138"/>
      <c r="DM210" s="138"/>
      <c r="DN210" s="138"/>
      <c r="DO210" s="138"/>
      <c r="DP210" s="129"/>
      <c r="DQ210" s="135"/>
      <c r="DR210" s="135"/>
      <c r="DS210" s="135"/>
      <c r="DT210" s="138"/>
      <c r="DU210" s="138"/>
      <c r="DV210" s="138"/>
      <c r="DW210" s="138"/>
      <c r="DX210" s="138"/>
      <c r="DY210" s="129"/>
      <c r="DZ210" s="135"/>
      <c r="EA210" s="135"/>
      <c r="EB210" s="135"/>
      <c r="EC210" s="138"/>
      <c r="ED210" s="138"/>
      <c r="EE210" s="138"/>
      <c r="EF210" s="138"/>
      <c r="EG210" s="138"/>
      <c r="EH210" s="129"/>
      <c r="EI210" s="135"/>
      <c r="EJ210" s="135"/>
      <c r="EK210" s="135"/>
      <c r="EL210" s="138"/>
      <c r="EM210" s="138"/>
      <c r="EN210" s="138"/>
      <c r="EO210" s="138"/>
      <c r="EP210" s="138"/>
      <c r="EQ210" s="129"/>
      <c r="ER210" s="135"/>
      <c r="ES210" s="135"/>
      <c r="ET210" s="135"/>
      <c r="EU210" s="138"/>
      <c r="EV210" s="138"/>
      <c r="EW210" s="138"/>
      <c r="EX210" s="138"/>
      <c r="EY210" s="138"/>
      <c r="EZ210" s="129"/>
      <c r="FA210" s="135"/>
      <c r="FB210" s="135"/>
      <c r="FC210" s="135"/>
      <c r="FD210" s="138"/>
      <c r="FE210" s="138"/>
      <c r="FF210" s="138"/>
      <c r="FG210" s="138"/>
      <c r="FH210" s="138"/>
      <c r="FI210" s="129"/>
      <c r="FJ210" s="135"/>
      <c r="FK210" s="135"/>
      <c r="FL210" s="135"/>
      <c r="FM210" s="138"/>
      <c r="FN210" s="138"/>
      <c r="FO210" s="138"/>
      <c r="FP210" s="138"/>
      <c r="FQ210" s="138"/>
      <c r="FR210" s="138"/>
      <c r="FS210" s="129"/>
      <c r="FT210" s="132"/>
      <c r="FU210" s="132"/>
      <c r="FV210" s="132"/>
      <c r="FW210" s="133"/>
      <c r="FX210" s="132"/>
      <c r="FY210" s="138"/>
      <c r="FZ210" s="138"/>
      <c r="GA210" s="132"/>
      <c r="GB210" s="132"/>
      <c r="GC210" s="132"/>
      <c r="GD210" s="132"/>
      <c r="GE210" s="132"/>
      <c r="GF210" s="129"/>
      <c r="GG210" s="132"/>
      <c r="GH210" s="132"/>
      <c r="GI210" s="132"/>
      <c r="GJ210" s="133"/>
      <c r="GK210" s="132"/>
      <c r="GL210" s="138"/>
      <c r="GM210" s="138"/>
      <c r="GN210" s="132"/>
      <c r="GO210" s="132"/>
      <c r="GP210" s="132"/>
      <c r="GQ210" s="132"/>
      <c r="GR210" s="132"/>
      <c r="GS210" s="129"/>
      <c r="GT210" s="132"/>
      <c r="GU210" s="132"/>
      <c r="GV210" s="132"/>
      <c r="GW210" s="133"/>
      <c r="GX210" s="132"/>
      <c r="GY210" s="138"/>
      <c r="GZ210" s="138"/>
      <c r="HA210" s="132"/>
      <c r="HB210" s="132"/>
      <c r="HC210" s="132"/>
      <c r="HD210" s="132"/>
    </row>
    <row r="211" spans="1:223" ht="17.25" customHeight="1" x14ac:dyDescent="0.2">
      <c r="A211" s="336"/>
      <c r="B211" s="396"/>
      <c r="C211" s="400"/>
      <c r="D211" s="400"/>
      <c r="E211" s="401"/>
      <c r="F211" s="396"/>
      <c r="G211" s="396"/>
      <c r="H211" s="397"/>
      <c r="I211" s="396"/>
      <c r="J211" s="398"/>
      <c r="K211" s="324"/>
      <c r="L211" s="399"/>
      <c r="M211" s="328"/>
      <c r="N211" s="329"/>
      <c r="O211" s="329"/>
      <c r="P211" s="392"/>
      <c r="Q211" s="393"/>
      <c r="R211" s="53"/>
      <c r="S211" s="50"/>
      <c r="T211" s="202" t="str">
        <f t="shared" si="113"/>
        <v>Tipo Control</v>
      </c>
      <c r="U211" s="54" t="s">
        <v>158</v>
      </c>
      <c r="V211" s="55">
        <f>+IF(U211='[12]Tabla Valoración controles'!$D$4,'[12]Tabla Valoración controles'!$F$4,IF('[12]208-PLA-Ft-78 Mapa Gestión'!U211='[12]Tabla Valoración controles'!$D$5,'[12]Tabla Valoración controles'!$F$5,IF(U211=[12]FORMULAS!$A$10,0,'[12]Tabla Valoración controles'!$F$6)))</f>
        <v>0</v>
      </c>
      <c r="W211" s="54"/>
      <c r="X211" s="56">
        <f>+IF(W211='[12]Tabla Valoración controles'!$D$7,'[12]Tabla Valoración controles'!$F$7,IF(U211=[12]FORMULAS!$A$10,0,'[12]Tabla Valoración controles'!$F$8))</f>
        <v>0</v>
      </c>
      <c r="Y211" s="54"/>
      <c r="Z211" s="55">
        <f>+IF(Y211='[12]Tabla Valoración controles'!$D$9,'[12]Tabla Valoración controles'!$F$9,IF(U211=[12]FORMULAS!$A$10,0,'[12]Tabla Valoración controles'!$F$10))</f>
        <v>0</v>
      </c>
      <c r="AA211" s="54"/>
      <c r="AB211" s="55">
        <f>+IF(AA211='[12]Tabla Valoración controles'!$D$9,'[12]Tabla Valoración controles'!$F$9,IF(W211=[12]FORMULAS!$A$10,0,'[12]Tabla Valoración controles'!$F$10))</f>
        <v>0</v>
      </c>
      <c r="AC211" s="54"/>
      <c r="AD211" s="55">
        <f>+IF(AC211='[12]Tabla Valoración controles'!$D$13,'[12]Tabla Valoración controles'!$F$13,'[12]Tabla Valoración controles'!$F$14)</f>
        <v>0</v>
      </c>
      <c r="AE211" s="100">
        <f t="shared" si="78"/>
        <v>0</v>
      </c>
      <c r="AF211" s="100">
        <f t="shared" si="120"/>
        <v>0</v>
      </c>
      <c r="AG211" s="100">
        <f t="shared" si="98"/>
        <v>0</v>
      </c>
      <c r="AH211" s="54"/>
      <c r="AI211" s="50">
        <f>+IF(AH211=[12]CONTROLES!$C$50,[12]CONTROLES!$D$50,[12]CONTROLES!$D$51)</f>
        <v>0</v>
      </c>
      <c r="AJ211" s="50"/>
      <c r="AK211" s="50">
        <f>+IF(AJ211=[12]CONTROLES!$C$52,[12]CONTROLES!$D$52,[12]CONTROLES!$D$53)</f>
        <v>0</v>
      </c>
      <c r="AL211" s="50"/>
      <c r="AM211" s="50">
        <f>+IF(AL211=[12]CONTROLES!$C$54,[12]CONTROLES!$D$54,[12]CONTROLES!$D$55)</f>
        <v>0</v>
      </c>
      <c r="AN211" s="50"/>
      <c r="AO211" s="50">
        <f>+IF(AN211=[12]CONTROLES!$C$56,[12]CONTROLES!$D$56,IF(AN211=[12]CONTROLES!$C$57,[12]CONTROLES!$D$57,[12]CONTROLES!$D$58))</f>
        <v>0</v>
      </c>
      <c r="AP211" s="50"/>
      <c r="AQ211" s="50">
        <f>+IF(AP211=[12]CONTROLES!$C$59,[12]CONTROLES!$D$59,[12]CONTROLES!$D$60)</f>
        <v>0</v>
      </c>
      <c r="AR211" s="50"/>
      <c r="AS211" s="50">
        <f>+IF(AR211=[12]CONTROLES!$C$61,[12]CONTROLES!$D$61,[12]CONTROLES!$D$62)</f>
        <v>0</v>
      </c>
      <c r="AT211" s="50"/>
      <c r="AU211" s="50">
        <f>+IF(AT211=[12]CONTROLES!$C$63,[12]CONTROLES!$D$63,IF(AT211=[12]CONTROLES!$C$64,[12]CONTROLES!$D$64,[12]CONTROLES!$D$65))</f>
        <v>0</v>
      </c>
      <c r="AV211" s="50">
        <f t="shared" si="86"/>
        <v>0</v>
      </c>
      <c r="AW211" s="50" t="str">
        <f t="shared" si="87"/>
        <v>Débil</v>
      </c>
      <c r="AX211" s="303"/>
      <c r="AY211" s="303"/>
      <c r="AZ211" s="303"/>
      <c r="BA211" s="303"/>
      <c r="BB211" s="301"/>
      <c r="BC211" s="314"/>
      <c r="BD211" s="307"/>
      <c r="BE211" s="135"/>
      <c r="BF211" s="135"/>
      <c r="BG211" s="217"/>
      <c r="BH211" s="225"/>
      <c r="BI211" s="225"/>
      <c r="BJ211" s="135"/>
      <c r="BK211" s="135"/>
      <c r="BL211" s="135"/>
      <c r="BM211" s="307"/>
      <c r="BN211" s="129"/>
      <c r="BO211" s="135"/>
      <c r="BP211" s="135"/>
      <c r="BQ211" s="135"/>
      <c r="BR211" s="138"/>
      <c r="BS211" s="138"/>
      <c r="BT211" s="138"/>
      <c r="BU211" s="138"/>
      <c r="BV211" s="138"/>
      <c r="BW211" s="129"/>
      <c r="BX211" s="135"/>
      <c r="BY211" s="135"/>
      <c r="BZ211" s="135"/>
      <c r="CA211" s="138"/>
      <c r="CB211" s="138"/>
      <c r="CC211" s="138"/>
      <c r="CD211" s="138"/>
      <c r="CE211" s="138"/>
      <c r="CF211" s="129"/>
      <c r="CG211" s="135"/>
      <c r="CH211" s="135"/>
      <c r="CI211" s="135"/>
      <c r="CJ211" s="138"/>
      <c r="CK211" s="138"/>
      <c r="CL211" s="138"/>
      <c r="CM211" s="138"/>
      <c r="CN211" s="138"/>
      <c r="CO211" s="129"/>
      <c r="CP211" s="135"/>
      <c r="CQ211" s="135"/>
      <c r="CR211" s="135"/>
      <c r="CS211" s="138"/>
      <c r="CT211" s="138"/>
      <c r="CU211" s="138"/>
      <c r="CV211" s="138"/>
      <c r="CW211" s="138"/>
      <c r="CX211" s="129"/>
      <c r="CY211" s="135"/>
      <c r="CZ211" s="135"/>
      <c r="DA211" s="135"/>
      <c r="DB211" s="138"/>
      <c r="DC211" s="138"/>
      <c r="DD211" s="138"/>
      <c r="DE211" s="138"/>
      <c r="DF211" s="138"/>
      <c r="DG211" s="129"/>
      <c r="DH211" s="135"/>
      <c r="DI211" s="135"/>
      <c r="DJ211" s="135"/>
      <c r="DK211" s="138"/>
      <c r="DL211" s="138"/>
      <c r="DM211" s="138"/>
      <c r="DN211" s="138"/>
      <c r="DO211" s="138"/>
      <c r="DP211" s="129"/>
      <c r="DQ211" s="135"/>
      <c r="DR211" s="135"/>
      <c r="DS211" s="135"/>
      <c r="DT211" s="138"/>
      <c r="DU211" s="138"/>
      <c r="DV211" s="138"/>
      <c r="DW211" s="138"/>
      <c r="DX211" s="138"/>
      <c r="DY211" s="129"/>
      <c r="DZ211" s="135"/>
      <c r="EA211" s="135"/>
      <c r="EB211" s="135"/>
      <c r="EC211" s="138"/>
      <c r="ED211" s="138"/>
      <c r="EE211" s="138"/>
      <c r="EF211" s="138"/>
      <c r="EG211" s="138"/>
      <c r="EH211" s="129"/>
      <c r="EI211" s="135"/>
      <c r="EJ211" s="135"/>
      <c r="EK211" s="135"/>
      <c r="EL211" s="138"/>
      <c r="EM211" s="138"/>
      <c r="EN211" s="138"/>
      <c r="EO211" s="138"/>
      <c r="EP211" s="138"/>
      <c r="EQ211" s="129"/>
      <c r="ER211" s="135"/>
      <c r="ES211" s="135"/>
      <c r="ET211" s="135"/>
      <c r="EU211" s="138"/>
      <c r="EV211" s="138"/>
      <c r="EW211" s="138"/>
      <c r="EX211" s="138"/>
      <c r="EY211" s="138"/>
      <c r="EZ211" s="129"/>
      <c r="FA211" s="135"/>
      <c r="FB211" s="135"/>
      <c r="FC211" s="135"/>
      <c r="FD211" s="138"/>
      <c r="FE211" s="138"/>
      <c r="FF211" s="138"/>
      <c r="FG211" s="138"/>
      <c r="FH211" s="138"/>
      <c r="FI211" s="129"/>
      <c r="FJ211" s="135"/>
      <c r="FK211" s="135"/>
      <c r="FL211" s="135"/>
      <c r="FM211" s="138"/>
      <c r="FN211" s="138"/>
      <c r="FO211" s="138"/>
      <c r="FP211" s="138"/>
      <c r="FQ211" s="138"/>
      <c r="FR211" s="138"/>
      <c r="FS211" s="129"/>
      <c r="FT211" s="132"/>
      <c r="FU211" s="132"/>
      <c r="FV211" s="132"/>
      <c r="FW211" s="133"/>
      <c r="FX211" s="132"/>
      <c r="FY211" s="138"/>
      <c r="FZ211" s="138"/>
      <c r="GA211" s="132"/>
      <c r="GB211" s="132"/>
      <c r="GC211" s="132"/>
      <c r="GD211" s="132"/>
      <c r="GE211" s="132"/>
      <c r="GF211" s="129"/>
      <c r="GG211" s="132"/>
      <c r="GH211" s="132"/>
      <c r="GI211" s="132"/>
      <c r="GJ211" s="133"/>
      <c r="GK211" s="132"/>
      <c r="GL211" s="138"/>
      <c r="GM211" s="138"/>
      <c r="GN211" s="132"/>
      <c r="GO211" s="132"/>
      <c r="GP211" s="132"/>
      <c r="GQ211" s="132"/>
      <c r="GR211" s="132"/>
      <c r="GS211" s="129"/>
      <c r="GT211" s="132"/>
      <c r="GU211" s="132"/>
      <c r="GV211" s="132"/>
      <c r="GW211" s="133"/>
      <c r="GX211" s="132"/>
      <c r="GY211" s="138"/>
      <c r="GZ211" s="138"/>
      <c r="HA211" s="132"/>
      <c r="HB211" s="132"/>
      <c r="HC211" s="132"/>
      <c r="HD211" s="132"/>
    </row>
    <row r="212" spans="1:223" ht="17.25" customHeight="1" x14ac:dyDescent="0.2">
      <c r="A212" s="336"/>
      <c r="B212" s="396"/>
      <c r="C212" s="400"/>
      <c r="D212" s="400"/>
      <c r="E212" s="401"/>
      <c r="F212" s="396"/>
      <c r="G212" s="396"/>
      <c r="H212" s="397"/>
      <c r="I212" s="396"/>
      <c r="J212" s="398"/>
      <c r="K212" s="324"/>
      <c r="L212" s="399"/>
      <c r="M212" s="328"/>
      <c r="N212" s="329"/>
      <c r="O212" s="329"/>
      <c r="P212" s="392"/>
      <c r="Q212" s="393"/>
      <c r="R212" s="53"/>
      <c r="S212" s="50"/>
      <c r="T212" s="202" t="str">
        <f t="shared" si="113"/>
        <v>Tipo Control</v>
      </c>
      <c r="U212" s="54" t="s">
        <v>158</v>
      </c>
      <c r="V212" s="55">
        <f>+IF(U212='[12]Tabla Valoración controles'!$D$4,'[12]Tabla Valoración controles'!$F$4,IF('[12]208-PLA-Ft-78 Mapa Gestión'!U212='[12]Tabla Valoración controles'!$D$5,'[12]Tabla Valoración controles'!$F$5,IF(U212=[12]FORMULAS!$A$10,0,'[12]Tabla Valoración controles'!$F$6)))</f>
        <v>0</v>
      </c>
      <c r="W212" s="54"/>
      <c r="X212" s="56">
        <f>+IF(W212='[12]Tabla Valoración controles'!$D$7,'[12]Tabla Valoración controles'!$F$7,IF(U212=[12]FORMULAS!$A$10,0,'[12]Tabla Valoración controles'!$F$8))</f>
        <v>0</v>
      </c>
      <c r="Y212" s="54"/>
      <c r="Z212" s="55">
        <f>+IF(Y212='[12]Tabla Valoración controles'!$D$9,'[12]Tabla Valoración controles'!$F$9,IF(U212=[12]FORMULAS!$A$10,0,'[12]Tabla Valoración controles'!$F$10))</f>
        <v>0</v>
      </c>
      <c r="AA212" s="54"/>
      <c r="AB212" s="55">
        <f>+IF(AA212='[12]Tabla Valoración controles'!$D$9,'[12]Tabla Valoración controles'!$F$9,IF(W212=[12]FORMULAS!$A$10,0,'[12]Tabla Valoración controles'!$F$10))</f>
        <v>0</v>
      </c>
      <c r="AC212" s="54"/>
      <c r="AD212" s="55">
        <f>+IF(AC212='[12]Tabla Valoración controles'!$D$13,'[12]Tabla Valoración controles'!$F$13,'[12]Tabla Valoración controles'!$F$14)</f>
        <v>0</v>
      </c>
      <c r="AE212" s="100">
        <f t="shared" ref="AE212:AE237" si="121">+V212+X212+Z212</f>
        <v>0</v>
      </c>
      <c r="AF212" s="100">
        <f t="shared" si="120"/>
        <v>0</v>
      </c>
      <c r="AG212" s="100">
        <f t="shared" si="98"/>
        <v>0</v>
      </c>
      <c r="AH212" s="54"/>
      <c r="AI212" s="50">
        <f>+IF(AH212=[12]CONTROLES!$C$50,[12]CONTROLES!$D$50,[12]CONTROLES!$D$51)</f>
        <v>0</v>
      </c>
      <c r="AJ212" s="50"/>
      <c r="AK212" s="50">
        <f>+IF(AJ212=[12]CONTROLES!$C$52,[12]CONTROLES!$D$52,[12]CONTROLES!$D$53)</f>
        <v>0</v>
      </c>
      <c r="AL212" s="50"/>
      <c r="AM212" s="50">
        <f>+IF(AL212=[12]CONTROLES!$C$54,[12]CONTROLES!$D$54,[12]CONTROLES!$D$55)</f>
        <v>0</v>
      </c>
      <c r="AN212" s="50"/>
      <c r="AO212" s="50">
        <f>+IF(AN212=[12]CONTROLES!$C$56,[12]CONTROLES!$D$56,IF(AN212=[12]CONTROLES!$C$57,[12]CONTROLES!$D$57,[12]CONTROLES!$D$58))</f>
        <v>0</v>
      </c>
      <c r="AP212" s="50"/>
      <c r="AQ212" s="50">
        <f>+IF(AP212=[12]CONTROLES!$C$59,[12]CONTROLES!$D$59,[12]CONTROLES!$D$60)</f>
        <v>0</v>
      </c>
      <c r="AR212" s="50"/>
      <c r="AS212" s="50">
        <f>+IF(AR212=[12]CONTROLES!$C$61,[12]CONTROLES!$D$61,[12]CONTROLES!$D$62)</f>
        <v>0</v>
      </c>
      <c r="AT212" s="50"/>
      <c r="AU212" s="50">
        <f>+IF(AT212=[12]CONTROLES!$C$63,[12]CONTROLES!$D$63,IF(AT212=[12]CONTROLES!$C$64,[12]CONTROLES!$D$64,[12]CONTROLES!$D$65))</f>
        <v>0</v>
      </c>
      <c r="AV212" s="50">
        <f t="shared" si="86"/>
        <v>0</v>
      </c>
      <c r="AW212" s="50" t="str">
        <f t="shared" si="87"/>
        <v>Débil</v>
      </c>
      <c r="AX212" s="303"/>
      <c r="AY212" s="303"/>
      <c r="AZ212" s="303"/>
      <c r="BA212" s="303"/>
      <c r="BB212" s="301"/>
      <c r="BC212" s="314"/>
      <c r="BD212" s="307"/>
      <c r="BE212" s="135"/>
      <c r="BF212" s="135"/>
      <c r="BG212" s="217"/>
      <c r="BH212" s="225"/>
      <c r="BI212" s="225"/>
      <c r="BJ212" s="135"/>
      <c r="BK212" s="135"/>
      <c r="BL212" s="135"/>
      <c r="BM212" s="307"/>
      <c r="BN212" s="129"/>
      <c r="BO212" s="135"/>
      <c r="BP212" s="135"/>
      <c r="BQ212" s="135"/>
      <c r="BR212" s="138"/>
      <c r="BS212" s="138"/>
      <c r="BT212" s="138"/>
      <c r="BU212" s="138"/>
      <c r="BV212" s="138"/>
      <c r="BW212" s="129"/>
      <c r="BX212" s="135"/>
      <c r="BY212" s="135"/>
      <c r="BZ212" s="135"/>
      <c r="CA212" s="138"/>
      <c r="CB212" s="138"/>
      <c r="CC212" s="138"/>
      <c r="CD212" s="138"/>
      <c r="CE212" s="138"/>
      <c r="CF212" s="129"/>
      <c r="CG212" s="135"/>
      <c r="CH212" s="135"/>
      <c r="CI212" s="135"/>
      <c r="CJ212" s="138"/>
      <c r="CK212" s="138"/>
      <c r="CL212" s="138"/>
      <c r="CM212" s="138"/>
      <c r="CN212" s="138"/>
      <c r="CO212" s="129"/>
      <c r="CP212" s="135"/>
      <c r="CQ212" s="135"/>
      <c r="CR212" s="135"/>
      <c r="CS212" s="138"/>
      <c r="CT212" s="138"/>
      <c r="CU212" s="138"/>
      <c r="CV212" s="138"/>
      <c r="CW212" s="138"/>
      <c r="CX212" s="129"/>
      <c r="CY212" s="135"/>
      <c r="CZ212" s="135"/>
      <c r="DA212" s="135"/>
      <c r="DB212" s="138"/>
      <c r="DC212" s="138"/>
      <c r="DD212" s="138"/>
      <c r="DE212" s="138"/>
      <c r="DF212" s="138"/>
      <c r="DG212" s="129"/>
      <c r="DH212" s="135"/>
      <c r="DI212" s="135"/>
      <c r="DJ212" s="135"/>
      <c r="DK212" s="138"/>
      <c r="DL212" s="138"/>
      <c r="DM212" s="138"/>
      <c r="DN212" s="138"/>
      <c r="DO212" s="138"/>
      <c r="DP212" s="129"/>
      <c r="DQ212" s="135"/>
      <c r="DR212" s="135"/>
      <c r="DS212" s="135"/>
      <c r="DT212" s="138"/>
      <c r="DU212" s="138"/>
      <c r="DV212" s="138"/>
      <c r="DW212" s="138"/>
      <c r="DX212" s="138"/>
      <c r="DY212" s="129"/>
      <c r="DZ212" s="135"/>
      <c r="EA212" s="135"/>
      <c r="EB212" s="135"/>
      <c r="EC212" s="138"/>
      <c r="ED212" s="138"/>
      <c r="EE212" s="138"/>
      <c r="EF212" s="138"/>
      <c r="EG212" s="138"/>
      <c r="EH212" s="129"/>
      <c r="EI212" s="135"/>
      <c r="EJ212" s="135"/>
      <c r="EK212" s="135"/>
      <c r="EL212" s="138"/>
      <c r="EM212" s="138"/>
      <c r="EN212" s="138"/>
      <c r="EO212" s="138"/>
      <c r="EP212" s="138"/>
      <c r="EQ212" s="129"/>
      <c r="ER212" s="135"/>
      <c r="ES212" s="135"/>
      <c r="ET212" s="135"/>
      <c r="EU212" s="138"/>
      <c r="EV212" s="138"/>
      <c r="EW212" s="138"/>
      <c r="EX212" s="138"/>
      <c r="EY212" s="138"/>
      <c r="EZ212" s="129"/>
      <c r="FA212" s="135"/>
      <c r="FB212" s="135"/>
      <c r="FC212" s="135"/>
      <c r="FD212" s="138"/>
      <c r="FE212" s="138"/>
      <c r="FF212" s="138"/>
      <c r="FG212" s="138"/>
      <c r="FH212" s="138"/>
      <c r="FI212" s="129"/>
      <c r="FJ212" s="135"/>
      <c r="FK212" s="135"/>
      <c r="FL212" s="135"/>
      <c r="FM212" s="138"/>
      <c r="FN212" s="138"/>
      <c r="FO212" s="138"/>
      <c r="FP212" s="138"/>
      <c r="FQ212" s="138"/>
      <c r="FR212" s="138"/>
      <c r="FS212" s="129"/>
      <c r="FT212" s="132"/>
      <c r="FU212" s="132"/>
      <c r="FV212" s="132"/>
      <c r="FW212" s="133"/>
      <c r="FX212" s="132"/>
      <c r="FY212" s="138"/>
      <c r="FZ212" s="138"/>
      <c r="GA212" s="132"/>
      <c r="GB212" s="132"/>
      <c r="GC212" s="132"/>
      <c r="GD212" s="132"/>
      <c r="GE212" s="132"/>
      <c r="GF212" s="129"/>
      <c r="GG212" s="132"/>
      <c r="GH212" s="132"/>
      <c r="GI212" s="132"/>
      <c r="GJ212" s="133"/>
      <c r="GK212" s="132"/>
      <c r="GL212" s="138"/>
      <c r="GM212" s="138"/>
      <c r="GN212" s="132"/>
      <c r="GO212" s="132"/>
      <c r="GP212" s="132"/>
      <c r="GQ212" s="132"/>
      <c r="GR212" s="132"/>
      <c r="GS212" s="129"/>
      <c r="GT212" s="132"/>
      <c r="GU212" s="132"/>
      <c r="GV212" s="132"/>
      <c r="GW212" s="133"/>
      <c r="GX212" s="132"/>
      <c r="GY212" s="138"/>
      <c r="GZ212" s="138"/>
      <c r="HA212" s="132"/>
      <c r="HB212" s="132"/>
      <c r="HC212" s="132"/>
      <c r="HD212" s="132"/>
    </row>
    <row r="213" spans="1:223" ht="17.25" customHeight="1" x14ac:dyDescent="0.2">
      <c r="A213" s="336"/>
      <c r="B213" s="396"/>
      <c r="C213" s="400"/>
      <c r="D213" s="400"/>
      <c r="E213" s="401"/>
      <c r="F213" s="396"/>
      <c r="G213" s="396"/>
      <c r="H213" s="397"/>
      <c r="I213" s="396"/>
      <c r="J213" s="398"/>
      <c r="K213" s="324"/>
      <c r="L213" s="399"/>
      <c r="M213" s="328"/>
      <c r="N213" s="329"/>
      <c r="O213" s="329"/>
      <c r="P213" s="392"/>
      <c r="Q213" s="393"/>
      <c r="R213" s="53"/>
      <c r="S213" s="50"/>
      <c r="T213" s="202" t="str">
        <f t="shared" si="113"/>
        <v>Tipo Control</v>
      </c>
      <c r="U213" s="54" t="s">
        <v>158</v>
      </c>
      <c r="V213" s="55">
        <f>+IF(U213='[12]Tabla Valoración controles'!$D$4,'[12]Tabla Valoración controles'!$F$4,IF('[12]208-PLA-Ft-78 Mapa Gestión'!U213='[12]Tabla Valoración controles'!$D$5,'[12]Tabla Valoración controles'!$F$5,IF(U213=[12]FORMULAS!$A$10,0,'[12]Tabla Valoración controles'!$F$6)))</f>
        <v>0</v>
      </c>
      <c r="W213" s="54"/>
      <c r="X213" s="56">
        <f>+IF(W213='[12]Tabla Valoración controles'!$D$7,'[12]Tabla Valoración controles'!$F$7,IF(U213=[12]FORMULAS!$A$10,0,'[12]Tabla Valoración controles'!$F$8))</f>
        <v>0</v>
      </c>
      <c r="Y213" s="54"/>
      <c r="Z213" s="55">
        <f>+IF(Y213='[12]Tabla Valoración controles'!$D$9,'[12]Tabla Valoración controles'!$F$9,IF(U213=[12]FORMULAS!$A$10,0,'[12]Tabla Valoración controles'!$F$10))</f>
        <v>0</v>
      </c>
      <c r="AA213" s="54"/>
      <c r="AB213" s="55">
        <f>+IF(AA213='[12]Tabla Valoración controles'!$D$9,'[12]Tabla Valoración controles'!$F$9,IF(W213=[12]FORMULAS!$A$10,0,'[12]Tabla Valoración controles'!$F$10))</f>
        <v>0</v>
      </c>
      <c r="AC213" s="54"/>
      <c r="AD213" s="55">
        <f>+IF(AC213='[12]Tabla Valoración controles'!$D$13,'[12]Tabla Valoración controles'!$F$13,'[12]Tabla Valoración controles'!$F$14)</f>
        <v>0</v>
      </c>
      <c r="AE213" s="100">
        <f t="shared" si="121"/>
        <v>0</v>
      </c>
      <c r="AF213" s="100">
        <f t="shared" si="120"/>
        <v>0</v>
      </c>
      <c r="AG213" s="100">
        <f t="shared" si="98"/>
        <v>0</v>
      </c>
      <c r="AH213" s="54"/>
      <c r="AI213" s="50">
        <f>+IF(AH213=[12]CONTROLES!$C$50,[12]CONTROLES!$D$50,[12]CONTROLES!$D$51)</f>
        <v>0</v>
      </c>
      <c r="AJ213" s="50"/>
      <c r="AK213" s="50">
        <f>+IF(AJ213=[12]CONTROLES!$C$52,[12]CONTROLES!$D$52,[12]CONTROLES!$D$53)</f>
        <v>0</v>
      </c>
      <c r="AL213" s="50"/>
      <c r="AM213" s="50">
        <f>+IF(AL213=[12]CONTROLES!$C$54,[12]CONTROLES!$D$54,[12]CONTROLES!$D$55)</f>
        <v>0</v>
      </c>
      <c r="AN213" s="50"/>
      <c r="AO213" s="50">
        <f>+IF(AN213=[12]CONTROLES!$C$56,[12]CONTROLES!$D$56,IF(AN213=[12]CONTROLES!$C$57,[12]CONTROLES!$D$57,[12]CONTROLES!$D$58))</f>
        <v>0</v>
      </c>
      <c r="AP213" s="50"/>
      <c r="AQ213" s="50">
        <f>+IF(AP213=[12]CONTROLES!$C$59,[12]CONTROLES!$D$59,[12]CONTROLES!$D$60)</f>
        <v>0</v>
      </c>
      <c r="AR213" s="50"/>
      <c r="AS213" s="50">
        <f>+IF(AR213=[12]CONTROLES!$C$61,[12]CONTROLES!$D$61,[12]CONTROLES!$D$62)</f>
        <v>0</v>
      </c>
      <c r="AT213" s="50"/>
      <c r="AU213" s="50">
        <f>+IF(AT213=[12]CONTROLES!$C$63,[12]CONTROLES!$D$63,IF(AT213=[12]CONTROLES!$C$64,[12]CONTROLES!$D$64,[12]CONTROLES!$D$65))</f>
        <v>0</v>
      </c>
      <c r="AV213" s="50">
        <f t="shared" si="86"/>
        <v>0</v>
      </c>
      <c r="AW213" s="50" t="str">
        <f t="shared" si="87"/>
        <v>Débil</v>
      </c>
      <c r="AX213" s="303"/>
      <c r="AY213" s="303"/>
      <c r="AZ213" s="303"/>
      <c r="BA213" s="303"/>
      <c r="BB213" s="301"/>
      <c r="BC213" s="314"/>
      <c r="BD213" s="307"/>
      <c r="BE213" s="135"/>
      <c r="BF213" s="135"/>
      <c r="BG213" s="217"/>
      <c r="BH213" s="225"/>
      <c r="BI213" s="225"/>
      <c r="BJ213" s="135"/>
      <c r="BK213" s="135"/>
      <c r="BL213" s="135"/>
      <c r="BM213" s="307"/>
      <c r="BN213" s="129"/>
      <c r="BO213" s="135"/>
      <c r="BP213" s="135"/>
      <c r="BQ213" s="135"/>
      <c r="BR213" s="138"/>
      <c r="BS213" s="138"/>
      <c r="BT213" s="138"/>
      <c r="BU213" s="138"/>
      <c r="BV213" s="138"/>
      <c r="BW213" s="129"/>
      <c r="BX213" s="135"/>
      <c r="BY213" s="135"/>
      <c r="BZ213" s="135"/>
      <c r="CA213" s="138"/>
      <c r="CB213" s="138"/>
      <c r="CC213" s="138"/>
      <c r="CD213" s="138"/>
      <c r="CE213" s="138"/>
      <c r="CF213" s="129"/>
      <c r="CG213" s="135"/>
      <c r="CH213" s="135"/>
      <c r="CI213" s="135"/>
      <c r="CJ213" s="138"/>
      <c r="CK213" s="138"/>
      <c r="CL213" s="138"/>
      <c r="CM213" s="138"/>
      <c r="CN213" s="138"/>
      <c r="CO213" s="129"/>
      <c r="CP213" s="135"/>
      <c r="CQ213" s="135"/>
      <c r="CR213" s="135"/>
      <c r="CS213" s="138"/>
      <c r="CT213" s="138"/>
      <c r="CU213" s="138"/>
      <c r="CV213" s="138"/>
      <c r="CW213" s="138"/>
      <c r="CX213" s="129"/>
      <c r="CY213" s="135"/>
      <c r="CZ213" s="135"/>
      <c r="DA213" s="135"/>
      <c r="DB213" s="138"/>
      <c r="DC213" s="138"/>
      <c r="DD213" s="138"/>
      <c r="DE213" s="138"/>
      <c r="DF213" s="138"/>
      <c r="DG213" s="129"/>
      <c r="DH213" s="135"/>
      <c r="DI213" s="135"/>
      <c r="DJ213" s="135"/>
      <c r="DK213" s="138"/>
      <c r="DL213" s="138"/>
      <c r="DM213" s="138"/>
      <c r="DN213" s="138"/>
      <c r="DO213" s="138"/>
      <c r="DP213" s="129"/>
      <c r="DQ213" s="135"/>
      <c r="DR213" s="135"/>
      <c r="DS213" s="135"/>
      <c r="DT213" s="138"/>
      <c r="DU213" s="138"/>
      <c r="DV213" s="138"/>
      <c r="DW213" s="138"/>
      <c r="DX213" s="138"/>
      <c r="DY213" s="129"/>
      <c r="DZ213" s="135"/>
      <c r="EA213" s="135"/>
      <c r="EB213" s="135"/>
      <c r="EC213" s="138"/>
      <c r="ED213" s="138"/>
      <c r="EE213" s="138"/>
      <c r="EF213" s="138"/>
      <c r="EG213" s="138"/>
      <c r="EH213" s="129"/>
      <c r="EI213" s="135"/>
      <c r="EJ213" s="135"/>
      <c r="EK213" s="135"/>
      <c r="EL213" s="138"/>
      <c r="EM213" s="138"/>
      <c r="EN213" s="138"/>
      <c r="EO213" s="138"/>
      <c r="EP213" s="138"/>
      <c r="EQ213" s="129"/>
      <c r="ER213" s="135"/>
      <c r="ES213" s="135"/>
      <c r="ET213" s="135"/>
      <c r="EU213" s="138"/>
      <c r="EV213" s="138"/>
      <c r="EW213" s="138"/>
      <c r="EX213" s="138"/>
      <c r="EY213" s="138"/>
      <c r="EZ213" s="129"/>
      <c r="FA213" s="135"/>
      <c r="FB213" s="135"/>
      <c r="FC213" s="135"/>
      <c r="FD213" s="138"/>
      <c r="FE213" s="138"/>
      <c r="FF213" s="138"/>
      <c r="FG213" s="138"/>
      <c r="FH213" s="138"/>
      <c r="FI213" s="129"/>
      <c r="FJ213" s="135"/>
      <c r="FK213" s="135"/>
      <c r="FL213" s="135"/>
      <c r="FM213" s="138"/>
      <c r="FN213" s="138"/>
      <c r="FO213" s="138"/>
      <c r="FP213" s="138"/>
      <c r="FQ213" s="138"/>
      <c r="FR213" s="138"/>
      <c r="FS213" s="129"/>
      <c r="FT213" s="132"/>
      <c r="FU213" s="132"/>
      <c r="FV213" s="132"/>
      <c r="FW213" s="133"/>
      <c r="FX213" s="132"/>
      <c r="FY213" s="138"/>
      <c r="FZ213" s="138"/>
      <c r="GA213" s="132"/>
      <c r="GB213" s="132"/>
      <c r="GC213" s="132"/>
      <c r="GD213" s="132"/>
      <c r="GE213" s="132"/>
      <c r="GF213" s="129"/>
      <c r="GG213" s="132"/>
      <c r="GH213" s="132"/>
      <c r="GI213" s="132"/>
      <c r="GJ213" s="133"/>
      <c r="GK213" s="132"/>
      <c r="GL213" s="138"/>
      <c r="GM213" s="138"/>
      <c r="GN213" s="132"/>
      <c r="GO213" s="132"/>
      <c r="GP213" s="132"/>
      <c r="GQ213" s="132"/>
      <c r="GR213" s="132"/>
      <c r="GS213" s="129"/>
      <c r="GT213" s="132"/>
      <c r="GU213" s="132"/>
      <c r="GV213" s="132"/>
      <c r="GW213" s="133"/>
      <c r="GX213" s="132"/>
      <c r="GY213" s="138"/>
      <c r="GZ213" s="138"/>
      <c r="HA213" s="132"/>
      <c r="HB213" s="132"/>
      <c r="HC213" s="132"/>
      <c r="HD213" s="132"/>
    </row>
    <row r="214" spans="1:223" ht="67.5" customHeight="1" x14ac:dyDescent="0.2">
      <c r="A214" s="336">
        <v>35</v>
      </c>
      <c r="B214" s="396" t="s">
        <v>176</v>
      </c>
      <c r="C214" s="400" t="str">
        <f>VLOOKUP(B214,[12]FORMULAS!$A$30:$B$46,2,0)</f>
        <v>Administrar de manera eficiente y eficaz la infraestructura física, los bienes y servicios que requieran todos los procesos de la entidad como apoyo a su gestión, garantizando que se encuentren en óptimas condiciones para el cumplimiento y desarrollo de sus funciones.</v>
      </c>
      <c r="D214" s="400" t="str">
        <f>VLOOKUP(B214,[12]FORMULAS!$A$30:$C$46,3,0)</f>
        <v xml:space="preserve">Subdirector Administrativo </v>
      </c>
      <c r="E214" s="396" t="s">
        <v>151</v>
      </c>
      <c r="F214" s="396" t="s">
        <v>700</v>
      </c>
      <c r="G214" s="396" t="s">
        <v>701</v>
      </c>
      <c r="H214" s="397" t="s">
        <v>702</v>
      </c>
      <c r="I214" s="396" t="s">
        <v>261</v>
      </c>
      <c r="J214" s="398">
        <v>220</v>
      </c>
      <c r="K214" s="324" t="str">
        <f>VLOOKUP(L214,'Tabla probabilidad'!$D$3:$E$8,2,0)</f>
        <v>Media</v>
      </c>
      <c r="L214" s="399">
        <v>0.6</v>
      </c>
      <c r="M214" s="328" t="s">
        <v>89</v>
      </c>
      <c r="N214" s="329" t="str">
        <f>VLOOKUP(M214,'Tabla Impacto'!$D$3:$F$8,3,0)</f>
        <v>Menor</v>
      </c>
      <c r="O214" s="329">
        <f>VLOOKUP(M214,'Tabla Impacto'!$D$3:$F$8,2,0)</f>
        <v>0.4</v>
      </c>
      <c r="P214" s="392" t="str">
        <f t="shared" ref="P214" si="122">CONCATENATE(N214,K214)</f>
        <v>MenorMedia</v>
      </c>
      <c r="Q214" s="393" t="str">
        <f>VLOOKUP(P214,[12]FORMULAS!$K$17:$L$42,2,0)</f>
        <v>Moderado</v>
      </c>
      <c r="R214" s="53">
        <v>1</v>
      </c>
      <c r="S214" s="50" t="s">
        <v>703</v>
      </c>
      <c r="T214" s="202" t="str">
        <f t="shared" si="113"/>
        <v>Preventivo</v>
      </c>
      <c r="U214" s="54" t="s">
        <v>13</v>
      </c>
      <c r="V214" s="55">
        <f>+IF(U214='[12]Tabla Valoración controles'!$D$4,'[12]Tabla Valoración controles'!$F$4,IF('[12]208-PLA-Ft-78 Mapa Gestión'!U214='[12]Tabla Valoración controles'!$D$5,'[12]Tabla Valoración controles'!$F$5,IF(U214=[12]FORMULAS!$A$10,0,'[12]Tabla Valoración controles'!$F$6)))</f>
        <v>0.25</v>
      </c>
      <c r="W214" s="54" t="s">
        <v>9</v>
      </c>
      <c r="X214" s="56">
        <f>+IF(W214='[12]Tabla Valoración controles'!$D$7,'[12]Tabla Valoración controles'!$F$7,IF(U214=[12]FORMULAS!$A$10,0,'[12]Tabla Valoración controles'!$F$8))</f>
        <v>0.25</v>
      </c>
      <c r="Y214" s="54" t="s">
        <v>18</v>
      </c>
      <c r="Z214" s="55">
        <f>+IF(Y214='[12]Tabla Valoración controles'!$D$9,'[12]Tabla Valoración controles'!$F$9,IF(U214=[12]FORMULAS!$A$10,0,'[12]Tabla Valoración controles'!$F$10))</f>
        <v>0</v>
      </c>
      <c r="AA214" s="54" t="s">
        <v>21</v>
      </c>
      <c r="AB214" s="55">
        <f>+IF(AA214='[12]Tabla Valoración controles'!$D$9,'[12]Tabla Valoración controles'!$F$9,IF(W214=[12]FORMULAS!$A$10,0,'[12]Tabla Valoración controles'!$F$10))</f>
        <v>0</v>
      </c>
      <c r="AC214" s="54" t="s">
        <v>100</v>
      </c>
      <c r="AD214" s="55">
        <f>+IF(AC214='[12]Tabla Valoración controles'!$D$13,'[12]Tabla Valoración controles'!$F$13,'[12]Tabla Valoración controles'!$F$14)</f>
        <v>0</v>
      </c>
      <c r="AE214" s="100">
        <f t="shared" si="121"/>
        <v>0.5</v>
      </c>
      <c r="AF214" s="100" t="e">
        <f>+IF(T214=[12]FORMULAS!$A$8,'[12]208-PLA-Ft-78 Mapa Gestión'!AE214*'[12]208-PLA-Ft-78 Mapa Gestión'!L214:L219,'[12]208-PLA-Ft-78 Mapa Gestión'!AE214*'[12]208-PLA-Ft-78 Mapa Gestión'!O214:O219)</f>
        <v>#N/A</v>
      </c>
      <c r="AG214" s="100">
        <f>+IF(T214=[12]FORMULAS!$A$8,'[12]208-PLA-Ft-78 Mapa Gestión'!L214:L219-'[12]208-PLA-Ft-78 Mapa Gestión'!AF214,0)</f>
        <v>0</v>
      </c>
      <c r="AH214" s="54" t="s">
        <v>351</v>
      </c>
      <c r="AI214" s="50">
        <f>+IF(AH214=[12]CONTROLES!$C$50,[12]CONTROLES!$D$50,[12]CONTROLES!$D$51)</f>
        <v>15</v>
      </c>
      <c r="AJ214" s="50" t="s">
        <v>357</v>
      </c>
      <c r="AK214" s="50">
        <f>+IF(AJ214=[12]CONTROLES!$C$52,[12]CONTROLES!$D$52,[12]CONTROLES!$D$53)</f>
        <v>15</v>
      </c>
      <c r="AL214" s="50" t="s">
        <v>360</v>
      </c>
      <c r="AM214" s="50">
        <f>+IF(AL214=[12]CONTROLES!$C$54,[12]CONTROLES!$D$54,[12]CONTROLES!$D$55)</f>
        <v>15</v>
      </c>
      <c r="AN214" s="50" t="s">
        <v>363</v>
      </c>
      <c r="AO214" s="50">
        <f>+IF(AN214=[12]CONTROLES!$C$56,[12]CONTROLES!$D$56,IF(AN214=[12]CONTROLES!$C$57,[12]CONTROLES!$D$57,[12]CONTROLES!$D$58))</f>
        <v>15</v>
      </c>
      <c r="AP214" s="50" t="s">
        <v>367</v>
      </c>
      <c r="AQ214" s="50">
        <f>+IF(AP214=[12]CONTROLES!$C$59,[12]CONTROLES!$D$59,[12]CONTROLES!$D$60)</f>
        <v>15</v>
      </c>
      <c r="AR214" s="50" t="s">
        <v>370</v>
      </c>
      <c r="AS214" s="50">
        <f>+IF(AR214=[12]CONTROLES!$C$61,[12]CONTROLES!$D$61,[12]CONTROLES!$D$62)</f>
        <v>15</v>
      </c>
      <c r="AT214" s="50" t="s">
        <v>373</v>
      </c>
      <c r="AU214" s="50">
        <f>+IF(AT214=[12]CONTROLES!$C$63,[12]CONTROLES!$D$63,IF(AT214=[12]CONTROLES!$C$64,[12]CONTROLES!$D$64,[12]CONTROLES!$D$65))</f>
        <v>10</v>
      </c>
      <c r="AV214" s="50">
        <f t="shared" si="86"/>
        <v>100</v>
      </c>
      <c r="AW214" s="50" t="str">
        <f t="shared" si="87"/>
        <v>Fuerte</v>
      </c>
      <c r="AX214" s="302">
        <f>+AG219</f>
        <v>0</v>
      </c>
      <c r="AY214" s="302" t="s">
        <v>98</v>
      </c>
      <c r="AZ214" s="302" t="s">
        <v>74</v>
      </c>
      <c r="BA214" s="302" t="e">
        <f>+IF(T214=[8]FORMULAS!B213,'[8]208-PLA-Ft-78 Mapa Gestión'!AG219,'[8]208-PLA-Ft-78 Mapa Gestión'!O214:O219)</f>
        <v>#N/A</v>
      </c>
      <c r="BB214" s="301" t="str">
        <f>CONCATENATE(AZ214,AY214)</f>
        <v>ModeradoMedia</v>
      </c>
      <c r="BC214" s="314" t="str">
        <f>VLOOKUP(BB214,[8]FORMULAS!$K$17:$L$42,2,0)</f>
        <v>Moderado</v>
      </c>
      <c r="BD214" s="307" t="s">
        <v>164</v>
      </c>
      <c r="BE214" s="135" t="s">
        <v>704</v>
      </c>
      <c r="BF214" s="135" t="s">
        <v>643</v>
      </c>
      <c r="BG214" s="217" t="s">
        <v>327</v>
      </c>
      <c r="BH214" s="225">
        <v>45383</v>
      </c>
      <c r="BI214" s="225">
        <v>45657</v>
      </c>
      <c r="BJ214" s="135" t="s">
        <v>705</v>
      </c>
      <c r="BK214" s="135" t="s">
        <v>706</v>
      </c>
      <c r="BL214" s="135" t="s">
        <v>236</v>
      </c>
      <c r="BM214" s="307"/>
      <c r="BN214" s="129"/>
      <c r="BO214" s="135"/>
      <c r="BP214" s="135"/>
      <c r="BQ214" s="135"/>
      <c r="BR214" s="135"/>
      <c r="BS214" s="135"/>
      <c r="BT214" s="135"/>
      <c r="BU214" s="135"/>
      <c r="BV214" s="135"/>
      <c r="BW214" s="129"/>
      <c r="BX214" s="135"/>
      <c r="BY214" s="135"/>
      <c r="BZ214" s="135"/>
      <c r="CA214" s="135"/>
      <c r="CB214" s="135"/>
      <c r="CC214" s="135"/>
      <c r="CD214" s="135"/>
      <c r="CE214" s="135"/>
      <c r="CF214" s="129"/>
      <c r="CG214" s="135"/>
      <c r="CH214" s="135"/>
      <c r="CI214" s="135"/>
      <c r="CJ214" s="135"/>
      <c r="CK214" s="135"/>
      <c r="CL214" s="135"/>
      <c r="CM214" s="135"/>
      <c r="CN214" s="135"/>
      <c r="CO214" s="129"/>
      <c r="CP214" s="135"/>
      <c r="CQ214" s="135"/>
      <c r="CR214" s="135"/>
      <c r="CS214" s="135"/>
      <c r="CT214" s="135"/>
      <c r="CU214" s="135"/>
      <c r="CV214" s="135"/>
      <c r="CW214" s="135"/>
      <c r="CX214" s="129"/>
      <c r="CY214" s="135"/>
      <c r="CZ214" s="135"/>
      <c r="DA214" s="135"/>
      <c r="DB214" s="135"/>
      <c r="DC214" s="135"/>
      <c r="DD214" s="135"/>
      <c r="DE214" s="135"/>
      <c r="DF214" s="135"/>
      <c r="DG214" s="129"/>
      <c r="DH214" s="135"/>
      <c r="DI214" s="135"/>
      <c r="DJ214" s="135"/>
      <c r="DK214" s="135"/>
      <c r="DL214" s="135"/>
      <c r="DM214" s="135"/>
      <c r="DN214" s="135"/>
      <c r="DO214" s="135"/>
      <c r="DP214" s="129"/>
      <c r="DQ214" s="135"/>
      <c r="DR214" s="135"/>
      <c r="DS214" s="135"/>
      <c r="DT214" s="135"/>
      <c r="DU214" s="135"/>
      <c r="DV214" s="135"/>
      <c r="DW214" s="135"/>
      <c r="DX214" s="135"/>
      <c r="DY214" s="129"/>
      <c r="DZ214" s="135"/>
      <c r="EA214" s="135"/>
      <c r="EB214" s="135"/>
      <c r="EC214" s="135"/>
      <c r="ED214" s="135"/>
      <c r="EE214" s="135"/>
      <c r="EF214" s="135"/>
      <c r="EG214" s="135"/>
      <c r="EH214" s="129"/>
      <c r="EI214" s="135"/>
      <c r="EJ214" s="135"/>
      <c r="EK214" s="135"/>
      <c r="EL214" s="135"/>
      <c r="EM214" s="135"/>
      <c r="EN214" s="135"/>
      <c r="EO214" s="135"/>
      <c r="EP214" s="135"/>
      <c r="EQ214" s="129"/>
      <c r="ER214" s="135"/>
      <c r="ES214" s="135"/>
      <c r="ET214" s="135"/>
      <c r="EU214" s="135"/>
      <c r="EV214" s="135"/>
      <c r="EW214" s="135"/>
      <c r="EX214" s="135"/>
      <c r="EY214" s="135"/>
      <c r="EZ214" s="129"/>
      <c r="FA214" s="135"/>
      <c r="FB214" s="135"/>
      <c r="FC214" s="135"/>
      <c r="FD214" s="135"/>
      <c r="FE214" s="135"/>
      <c r="FF214" s="135"/>
      <c r="FG214" s="135"/>
      <c r="FH214" s="135"/>
      <c r="FI214" s="129"/>
      <c r="FJ214" s="135"/>
      <c r="FK214" s="135"/>
      <c r="FL214" s="135"/>
      <c r="FM214" s="135"/>
      <c r="FN214" s="135"/>
      <c r="FO214" s="135"/>
      <c r="FP214" s="135"/>
      <c r="FQ214" s="135"/>
      <c r="FR214" s="135"/>
      <c r="FS214" s="129"/>
      <c r="FT214" s="132"/>
      <c r="FU214" s="132"/>
      <c r="FV214" s="132"/>
      <c r="FW214" s="133"/>
      <c r="FX214" s="132"/>
      <c r="FY214" s="135"/>
      <c r="FZ214" s="135"/>
      <c r="GA214" s="132"/>
      <c r="GB214" s="132"/>
      <c r="GC214" s="132"/>
      <c r="GD214" s="132"/>
      <c r="GE214" s="132"/>
      <c r="GF214" s="129"/>
      <c r="GG214" s="132"/>
      <c r="GH214" s="132"/>
      <c r="GI214" s="132"/>
      <c r="GJ214" s="133"/>
      <c r="GK214" s="132"/>
      <c r="GL214" s="135"/>
      <c r="GM214" s="135"/>
      <c r="GN214" s="132"/>
      <c r="GO214" s="132"/>
      <c r="GP214" s="132"/>
      <c r="GQ214" s="132"/>
      <c r="GR214" s="132"/>
      <c r="GS214" s="129"/>
      <c r="GT214" s="132"/>
      <c r="GU214" s="132"/>
      <c r="GV214" s="132"/>
      <c r="GW214" s="133"/>
      <c r="GX214" s="132"/>
      <c r="GY214" s="135"/>
      <c r="GZ214" s="135"/>
      <c r="HA214" s="132"/>
      <c r="HB214" s="132"/>
      <c r="HC214" s="132"/>
      <c r="HD214" s="132"/>
    </row>
    <row r="215" spans="1:223" ht="17.25" customHeight="1" x14ac:dyDescent="0.2">
      <c r="A215" s="336"/>
      <c r="B215" s="396"/>
      <c r="C215" s="400"/>
      <c r="D215" s="400"/>
      <c r="E215" s="396"/>
      <c r="F215" s="396"/>
      <c r="G215" s="396"/>
      <c r="H215" s="397"/>
      <c r="I215" s="396"/>
      <c r="J215" s="398"/>
      <c r="K215" s="324"/>
      <c r="L215" s="399"/>
      <c r="M215" s="328"/>
      <c r="N215" s="329"/>
      <c r="O215" s="329"/>
      <c r="P215" s="392"/>
      <c r="Q215" s="393"/>
      <c r="R215" s="53"/>
      <c r="S215" s="50"/>
      <c r="T215" s="202" t="str">
        <f t="shared" si="113"/>
        <v>Tipo Control</v>
      </c>
      <c r="U215" s="54" t="s">
        <v>158</v>
      </c>
      <c r="V215" s="55">
        <f>+IF(U215='[12]Tabla Valoración controles'!$D$4,'[12]Tabla Valoración controles'!$F$4,IF('[12]208-PLA-Ft-78 Mapa Gestión'!U215='[12]Tabla Valoración controles'!$D$5,'[12]Tabla Valoración controles'!$F$5,IF(U215=[12]FORMULAS!$A$10,0,'[12]Tabla Valoración controles'!$F$6)))</f>
        <v>0</v>
      </c>
      <c r="W215" s="54"/>
      <c r="X215" s="56">
        <f>+IF(W215='[12]Tabla Valoración controles'!$D$7,'[12]Tabla Valoración controles'!$F$7,IF(U215=[12]FORMULAS!$A$10,0,'[12]Tabla Valoración controles'!$F$8))</f>
        <v>0</v>
      </c>
      <c r="Y215" s="54"/>
      <c r="Z215" s="55">
        <f>+IF(Y215='[12]Tabla Valoración controles'!$D$9,'[12]Tabla Valoración controles'!$F$9,IF(U215=[12]FORMULAS!$A$10,0,'[12]Tabla Valoración controles'!$F$10))</f>
        <v>0</v>
      </c>
      <c r="AA215" s="54"/>
      <c r="AB215" s="55">
        <f>+IF(AA215='[12]Tabla Valoración controles'!$D$9,'[12]Tabla Valoración controles'!$F$9,IF(W215=[12]FORMULAS!$A$10,0,'[12]Tabla Valoración controles'!$F$10))</f>
        <v>0</v>
      </c>
      <c r="AC215" s="54"/>
      <c r="AD215" s="55">
        <f>+IF(AC215='[12]Tabla Valoración controles'!$D$13,'[12]Tabla Valoración controles'!$F$13,'[12]Tabla Valoración controles'!$F$14)</f>
        <v>0</v>
      </c>
      <c r="AE215" s="100">
        <f t="shared" si="121"/>
        <v>0</v>
      </c>
      <c r="AF215" s="100">
        <f t="shared" ref="AF215" si="123">+AE215*AG214</f>
        <v>0</v>
      </c>
      <c r="AG215" s="100">
        <f t="shared" ref="AG215" si="124">+AG214-AF215</f>
        <v>0</v>
      </c>
      <c r="AH215" s="54"/>
      <c r="AI215" s="50">
        <f>+IF(AH215=[12]CONTROLES!$C$50,[12]CONTROLES!$D$50,[12]CONTROLES!$D$51)</f>
        <v>0</v>
      </c>
      <c r="AJ215" s="50"/>
      <c r="AK215" s="50">
        <f>+IF(AJ215=[12]CONTROLES!$C$52,[12]CONTROLES!$D$52,[12]CONTROLES!$D$53)</f>
        <v>0</v>
      </c>
      <c r="AL215" s="50"/>
      <c r="AM215" s="50">
        <f>+IF(AL215=[12]CONTROLES!$C$54,[12]CONTROLES!$D$54,[12]CONTROLES!$D$55)</f>
        <v>0</v>
      </c>
      <c r="AN215" s="50"/>
      <c r="AO215" s="50">
        <f>+IF(AN215=[12]CONTROLES!$C$56,[12]CONTROLES!$D$56,IF(AN215=[12]CONTROLES!$C$57,[12]CONTROLES!$D$57,[12]CONTROLES!$D$58))</f>
        <v>0</v>
      </c>
      <c r="AP215" s="50"/>
      <c r="AQ215" s="50">
        <f>+IF(AP215=[12]CONTROLES!$C$59,[12]CONTROLES!$D$59,[12]CONTROLES!$D$60)</f>
        <v>0</v>
      </c>
      <c r="AR215" s="50"/>
      <c r="AS215" s="50">
        <f>+IF(AR215=[12]CONTROLES!$C$61,[12]CONTROLES!$D$61,[12]CONTROLES!$D$62)</f>
        <v>0</v>
      </c>
      <c r="AT215" s="50"/>
      <c r="AU215" s="50">
        <f>+IF(AT215=[12]CONTROLES!$C$63,[12]CONTROLES!$D$63,IF(AT215=[12]CONTROLES!$C$64,[12]CONTROLES!$D$64,[12]CONTROLES!$D$65))</f>
        <v>0</v>
      </c>
      <c r="AV215" s="50">
        <f t="shared" si="86"/>
        <v>0</v>
      </c>
      <c r="AW215" s="50" t="str">
        <f t="shared" si="87"/>
        <v>Débil</v>
      </c>
      <c r="AX215" s="303"/>
      <c r="AY215" s="303"/>
      <c r="AZ215" s="303"/>
      <c r="BA215" s="303"/>
      <c r="BB215" s="301"/>
      <c r="BC215" s="314"/>
      <c r="BD215" s="307"/>
      <c r="BE215" s="135"/>
      <c r="BF215" s="135"/>
      <c r="BG215" s="217"/>
      <c r="BH215" s="225"/>
      <c r="BI215" s="225"/>
      <c r="BJ215" s="135"/>
      <c r="BK215" s="135"/>
      <c r="BL215" s="135"/>
      <c r="BM215" s="307"/>
      <c r="BN215" s="129"/>
      <c r="BO215" s="135"/>
      <c r="BP215" s="135"/>
      <c r="BQ215" s="135"/>
      <c r="BR215" s="133"/>
      <c r="BS215" s="133"/>
      <c r="BT215" s="133"/>
      <c r="BU215" s="133"/>
      <c r="BV215" s="133"/>
      <c r="BW215" s="129"/>
      <c r="BX215" s="135"/>
      <c r="BY215" s="135"/>
      <c r="BZ215" s="135"/>
      <c r="CA215" s="133"/>
      <c r="CB215" s="133"/>
      <c r="CC215" s="133"/>
      <c r="CD215" s="133"/>
      <c r="CE215" s="133"/>
      <c r="CF215" s="129"/>
      <c r="CG215" s="135"/>
      <c r="CH215" s="135"/>
      <c r="CI215" s="135"/>
      <c r="CJ215" s="133"/>
      <c r="CK215" s="133"/>
      <c r="CL215" s="133"/>
      <c r="CM215" s="133"/>
      <c r="CN215" s="133"/>
      <c r="CO215" s="129"/>
      <c r="CP215" s="135"/>
      <c r="CQ215" s="135"/>
      <c r="CR215" s="135"/>
      <c r="CS215" s="133"/>
      <c r="CT215" s="133"/>
      <c r="CU215" s="133"/>
      <c r="CV215" s="133"/>
      <c r="CW215" s="133"/>
      <c r="CX215" s="129"/>
      <c r="CY215" s="135"/>
      <c r="CZ215" s="135"/>
      <c r="DA215" s="135"/>
      <c r="DB215" s="133"/>
      <c r="DC215" s="133"/>
      <c r="DD215" s="133"/>
      <c r="DE215" s="133"/>
      <c r="DF215" s="133"/>
      <c r="DG215" s="129"/>
      <c r="DH215" s="135"/>
      <c r="DI215" s="135"/>
      <c r="DJ215" s="135"/>
      <c r="DK215" s="133"/>
      <c r="DL215" s="133"/>
      <c r="DM215" s="133"/>
      <c r="DN215" s="133"/>
      <c r="DO215" s="133"/>
      <c r="DP215" s="129"/>
      <c r="DQ215" s="135"/>
      <c r="DR215" s="135"/>
      <c r="DS215" s="135"/>
      <c r="DT215" s="133"/>
      <c r="DU215" s="133"/>
      <c r="DV215" s="133"/>
      <c r="DW215" s="133"/>
      <c r="DX215" s="133"/>
      <c r="DY215" s="129"/>
      <c r="DZ215" s="135"/>
      <c r="EA215" s="135"/>
      <c r="EB215" s="135"/>
      <c r="EC215" s="133"/>
      <c r="ED215" s="133"/>
      <c r="EE215" s="133"/>
      <c r="EF215" s="133"/>
      <c r="EG215" s="133"/>
      <c r="EH215" s="129"/>
      <c r="EI215" s="135"/>
      <c r="EJ215" s="135"/>
      <c r="EK215" s="135"/>
      <c r="EL215" s="133"/>
      <c r="EM215" s="133"/>
      <c r="EN215" s="133"/>
      <c r="EO215" s="133"/>
      <c r="EP215" s="133"/>
      <c r="EQ215" s="129"/>
      <c r="ER215" s="135"/>
      <c r="ES215" s="135"/>
      <c r="ET215" s="135"/>
      <c r="EU215" s="133"/>
      <c r="EV215" s="133"/>
      <c r="EW215" s="133"/>
      <c r="EX215" s="133"/>
      <c r="EY215" s="133"/>
      <c r="EZ215" s="129"/>
      <c r="FA215" s="135"/>
      <c r="FB215" s="135"/>
      <c r="FC215" s="135"/>
      <c r="FD215" s="133"/>
      <c r="FE215" s="133"/>
      <c r="FF215" s="133"/>
      <c r="FG215" s="133"/>
      <c r="FH215" s="133"/>
      <c r="FI215" s="129"/>
      <c r="FJ215" s="135"/>
      <c r="FK215" s="135"/>
      <c r="FL215" s="135"/>
      <c r="FM215" s="133"/>
      <c r="FN215" s="133"/>
      <c r="FO215" s="133"/>
      <c r="FP215" s="133"/>
      <c r="FQ215" s="133"/>
      <c r="FR215" s="133"/>
      <c r="FS215" s="129"/>
      <c r="FT215" s="132"/>
      <c r="FU215" s="132"/>
      <c r="FV215" s="132"/>
      <c r="FW215" s="133"/>
      <c r="FX215" s="132"/>
      <c r="FY215" s="133"/>
      <c r="FZ215" s="133"/>
      <c r="GA215" s="132"/>
      <c r="GB215" s="132"/>
      <c r="GC215" s="132"/>
      <c r="GD215" s="132"/>
      <c r="GE215" s="132"/>
      <c r="GF215" s="129"/>
      <c r="GG215" s="132"/>
      <c r="GH215" s="132"/>
      <c r="GI215" s="132"/>
      <c r="GJ215" s="133"/>
      <c r="GK215" s="132"/>
      <c r="GL215" s="133"/>
      <c r="GM215" s="133"/>
      <c r="GN215" s="132"/>
      <c r="GO215" s="132"/>
      <c r="GP215" s="132"/>
      <c r="GQ215" s="132"/>
      <c r="GR215" s="132"/>
      <c r="GS215" s="129"/>
      <c r="GT215" s="132"/>
      <c r="GU215" s="132"/>
      <c r="GV215" s="132"/>
      <c r="GW215" s="133"/>
      <c r="GX215" s="132"/>
      <c r="GY215" s="133"/>
      <c r="GZ215" s="133"/>
      <c r="HA215" s="132"/>
      <c r="HB215" s="132"/>
      <c r="HC215" s="132"/>
      <c r="HD215" s="132"/>
    </row>
    <row r="216" spans="1:223" ht="17.25" customHeight="1" x14ac:dyDescent="0.2">
      <c r="A216" s="336"/>
      <c r="B216" s="396"/>
      <c r="C216" s="400"/>
      <c r="D216" s="400"/>
      <c r="E216" s="396"/>
      <c r="F216" s="396"/>
      <c r="G216" s="396"/>
      <c r="H216" s="397"/>
      <c r="I216" s="396"/>
      <c r="J216" s="398"/>
      <c r="K216" s="324"/>
      <c r="L216" s="399"/>
      <c r="M216" s="328"/>
      <c r="N216" s="329"/>
      <c r="O216" s="329"/>
      <c r="P216" s="392"/>
      <c r="Q216" s="393"/>
      <c r="R216" s="53"/>
      <c r="S216" s="50"/>
      <c r="T216" s="202" t="str">
        <f t="shared" si="113"/>
        <v>Tipo Control</v>
      </c>
      <c r="U216" s="54" t="s">
        <v>158</v>
      </c>
      <c r="V216" s="55">
        <f>+IF(U216='[12]Tabla Valoración controles'!$D$4,'[12]Tabla Valoración controles'!$F$4,IF('[12]208-PLA-Ft-78 Mapa Gestión'!U216='[12]Tabla Valoración controles'!$D$5,'[12]Tabla Valoración controles'!$F$5,IF(U216=[12]FORMULAS!$A$10,0,'[12]Tabla Valoración controles'!$F$6)))</f>
        <v>0</v>
      </c>
      <c r="W216" s="54"/>
      <c r="X216" s="56">
        <f>+IF(W216='[12]Tabla Valoración controles'!$D$7,'[12]Tabla Valoración controles'!$F$7,IF(U216=[12]FORMULAS!$A$10,0,'[12]Tabla Valoración controles'!$F$8))</f>
        <v>0</v>
      </c>
      <c r="Y216" s="54"/>
      <c r="Z216" s="55">
        <f>+IF(Y216='[12]Tabla Valoración controles'!$D$9,'[12]Tabla Valoración controles'!$F$9,IF(U216=[12]FORMULAS!$A$10,0,'[12]Tabla Valoración controles'!$F$10))</f>
        <v>0</v>
      </c>
      <c r="AA216" s="54"/>
      <c r="AB216" s="55">
        <f>+IF(AA216='[12]Tabla Valoración controles'!$D$9,'[12]Tabla Valoración controles'!$F$9,IF(W216=[12]FORMULAS!$A$10,0,'[12]Tabla Valoración controles'!$F$10))</f>
        <v>0</v>
      </c>
      <c r="AC216" s="54"/>
      <c r="AD216" s="55">
        <f>+IF(AC216='[12]Tabla Valoración controles'!$D$13,'[12]Tabla Valoración controles'!$F$13,'[12]Tabla Valoración controles'!$F$14)</f>
        <v>0</v>
      </c>
      <c r="AE216" s="100">
        <f t="shared" si="121"/>
        <v>0</v>
      </c>
      <c r="AF216" s="100">
        <f t="shared" ref="AF216:AF219" si="125">+AF215*AE216</f>
        <v>0</v>
      </c>
      <c r="AG216" s="100">
        <f t="shared" si="98"/>
        <v>0</v>
      </c>
      <c r="AH216" s="54"/>
      <c r="AI216" s="50">
        <f>+IF(AH216=[12]CONTROLES!$C$50,[12]CONTROLES!$D$50,[12]CONTROLES!$D$51)</f>
        <v>0</v>
      </c>
      <c r="AJ216" s="50"/>
      <c r="AK216" s="50">
        <f>+IF(AJ216=[12]CONTROLES!$C$52,[12]CONTROLES!$D$52,[12]CONTROLES!$D$53)</f>
        <v>0</v>
      </c>
      <c r="AL216" s="50"/>
      <c r="AM216" s="50">
        <f>+IF(AL216=[12]CONTROLES!$C$54,[12]CONTROLES!$D$54,[12]CONTROLES!$D$55)</f>
        <v>0</v>
      </c>
      <c r="AN216" s="50"/>
      <c r="AO216" s="50">
        <f>+IF(AN216=[12]CONTROLES!$C$56,[12]CONTROLES!$D$56,IF(AN216=[12]CONTROLES!$C$57,[12]CONTROLES!$D$57,[12]CONTROLES!$D$58))</f>
        <v>0</v>
      </c>
      <c r="AP216" s="50"/>
      <c r="AQ216" s="50">
        <f>+IF(AP216=[12]CONTROLES!$C$59,[12]CONTROLES!$D$59,[12]CONTROLES!$D$60)</f>
        <v>0</v>
      </c>
      <c r="AR216" s="50"/>
      <c r="AS216" s="50">
        <f>+IF(AR216=[12]CONTROLES!$C$61,[12]CONTROLES!$D$61,[12]CONTROLES!$D$62)</f>
        <v>0</v>
      </c>
      <c r="AT216" s="50"/>
      <c r="AU216" s="50">
        <f>+IF(AT216=[12]CONTROLES!$C$63,[12]CONTROLES!$D$63,IF(AT216=[12]CONTROLES!$C$64,[12]CONTROLES!$D$64,[12]CONTROLES!$D$65))</f>
        <v>0</v>
      </c>
      <c r="AV216" s="50">
        <f t="shared" si="86"/>
        <v>0</v>
      </c>
      <c r="AW216" s="50" t="str">
        <f t="shared" si="87"/>
        <v>Débil</v>
      </c>
      <c r="AX216" s="303"/>
      <c r="AY216" s="303"/>
      <c r="AZ216" s="303"/>
      <c r="BA216" s="303"/>
      <c r="BB216" s="301"/>
      <c r="BC216" s="314"/>
      <c r="BD216" s="307"/>
      <c r="BE216" s="135"/>
      <c r="BF216" s="135"/>
      <c r="BG216" s="217"/>
      <c r="BH216" s="225"/>
      <c r="BI216" s="225"/>
      <c r="BJ216" s="135"/>
      <c r="BK216" s="135"/>
      <c r="BL216" s="135"/>
      <c r="BM216" s="307"/>
      <c r="BN216" s="129"/>
      <c r="BO216" s="135"/>
      <c r="BP216" s="135"/>
      <c r="BQ216" s="135"/>
      <c r="BR216" s="133"/>
      <c r="BS216" s="133"/>
      <c r="BT216" s="133"/>
      <c r="BU216" s="133"/>
      <c r="BV216" s="133"/>
      <c r="BW216" s="129"/>
      <c r="BX216" s="135"/>
      <c r="BY216" s="135"/>
      <c r="BZ216" s="135"/>
      <c r="CA216" s="133"/>
      <c r="CB216" s="133"/>
      <c r="CC216" s="133"/>
      <c r="CD216" s="133"/>
      <c r="CE216" s="133"/>
      <c r="CF216" s="129"/>
      <c r="CG216" s="135"/>
      <c r="CH216" s="135"/>
      <c r="CI216" s="135"/>
      <c r="CJ216" s="133"/>
      <c r="CK216" s="133"/>
      <c r="CL216" s="133"/>
      <c r="CM216" s="133"/>
      <c r="CN216" s="133"/>
      <c r="CO216" s="129"/>
      <c r="CP216" s="135"/>
      <c r="CQ216" s="135"/>
      <c r="CR216" s="135"/>
      <c r="CS216" s="133"/>
      <c r="CT216" s="133"/>
      <c r="CU216" s="133"/>
      <c r="CV216" s="133"/>
      <c r="CW216" s="133"/>
      <c r="CX216" s="129"/>
      <c r="CY216" s="135"/>
      <c r="CZ216" s="135"/>
      <c r="DA216" s="135"/>
      <c r="DB216" s="133"/>
      <c r="DC216" s="133"/>
      <c r="DD216" s="133"/>
      <c r="DE216" s="133"/>
      <c r="DF216" s="133"/>
      <c r="DG216" s="129"/>
      <c r="DH216" s="135"/>
      <c r="DI216" s="135"/>
      <c r="DJ216" s="135"/>
      <c r="DK216" s="133"/>
      <c r="DL216" s="133"/>
      <c r="DM216" s="133"/>
      <c r="DN216" s="133"/>
      <c r="DO216" s="133"/>
      <c r="DP216" s="129"/>
      <c r="DQ216" s="135"/>
      <c r="DR216" s="135"/>
      <c r="DS216" s="135"/>
      <c r="DT216" s="133"/>
      <c r="DU216" s="133"/>
      <c r="DV216" s="133"/>
      <c r="DW216" s="133"/>
      <c r="DX216" s="133"/>
      <c r="DY216" s="129"/>
      <c r="DZ216" s="135"/>
      <c r="EA216" s="135"/>
      <c r="EB216" s="135"/>
      <c r="EC216" s="133"/>
      <c r="ED216" s="133"/>
      <c r="EE216" s="133"/>
      <c r="EF216" s="133"/>
      <c r="EG216" s="133"/>
      <c r="EH216" s="129"/>
      <c r="EI216" s="135"/>
      <c r="EJ216" s="135"/>
      <c r="EK216" s="135"/>
      <c r="EL216" s="133"/>
      <c r="EM216" s="133"/>
      <c r="EN216" s="133"/>
      <c r="EO216" s="133"/>
      <c r="EP216" s="133"/>
      <c r="EQ216" s="129"/>
      <c r="ER216" s="135"/>
      <c r="ES216" s="135"/>
      <c r="ET216" s="135"/>
      <c r="EU216" s="133"/>
      <c r="EV216" s="133"/>
      <c r="EW216" s="133"/>
      <c r="EX216" s="133"/>
      <c r="EY216" s="133"/>
      <c r="EZ216" s="129"/>
      <c r="FA216" s="135"/>
      <c r="FB216" s="135"/>
      <c r="FC216" s="135"/>
      <c r="FD216" s="133"/>
      <c r="FE216" s="133"/>
      <c r="FF216" s="133"/>
      <c r="FG216" s="133"/>
      <c r="FH216" s="133"/>
      <c r="FI216" s="129"/>
      <c r="FJ216" s="135"/>
      <c r="FK216" s="135"/>
      <c r="FL216" s="135"/>
      <c r="FM216" s="133"/>
      <c r="FN216" s="133"/>
      <c r="FO216" s="133"/>
      <c r="FP216" s="133"/>
      <c r="FQ216" s="133"/>
      <c r="FR216" s="133"/>
      <c r="FS216" s="129"/>
      <c r="FT216" s="132"/>
      <c r="FU216" s="132"/>
      <c r="FV216" s="132"/>
      <c r="FW216" s="133"/>
      <c r="FX216" s="132"/>
      <c r="FY216" s="133"/>
      <c r="FZ216" s="133"/>
      <c r="GA216" s="132"/>
      <c r="GB216" s="132"/>
      <c r="GC216" s="132"/>
      <c r="GD216" s="132"/>
      <c r="GE216" s="132"/>
      <c r="GF216" s="129"/>
      <c r="GG216" s="132"/>
      <c r="GH216" s="132"/>
      <c r="GI216" s="132"/>
      <c r="GJ216" s="133"/>
      <c r="GK216" s="132"/>
      <c r="GL216" s="133"/>
      <c r="GM216" s="133"/>
      <c r="GN216" s="132"/>
      <c r="GO216" s="132"/>
      <c r="GP216" s="132"/>
      <c r="GQ216" s="132"/>
      <c r="GR216" s="132"/>
      <c r="GS216" s="129"/>
      <c r="GT216" s="132"/>
      <c r="GU216" s="132"/>
      <c r="GV216" s="132"/>
      <c r="GW216" s="133"/>
      <c r="GX216" s="132"/>
      <c r="GY216" s="133"/>
      <c r="GZ216" s="133"/>
      <c r="HA216" s="132"/>
      <c r="HB216" s="132"/>
      <c r="HC216" s="132"/>
      <c r="HD216" s="132"/>
    </row>
    <row r="217" spans="1:223" ht="17.25" customHeight="1" x14ac:dyDescent="0.2">
      <c r="A217" s="336"/>
      <c r="B217" s="396"/>
      <c r="C217" s="400"/>
      <c r="D217" s="400"/>
      <c r="E217" s="396"/>
      <c r="F217" s="396"/>
      <c r="G217" s="396"/>
      <c r="H217" s="397"/>
      <c r="I217" s="396"/>
      <c r="J217" s="398"/>
      <c r="K217" s="324"/>
      <c r="L217" s="399"/>
      <c r="M217" s="328"/>
      <c r="N217" s="329"/>
      <c r="O217" s="329"/>
      <c r="P217" s="392"/>
      <c r="Q217" s="393"/>
      <c r="R217" s="53"/>
      <c r="S217" s="50"/>
      <c r="T217" s="202" t="str">
        <f t="shared" si="113"/>
        <v>Tipo Control</v>
      </c>
      <c r="U217" s="54" t="s">
        <v>158</v>
      </c>
      <c r="V217" s="55">
        <f>+IF(U217='[12]Tabla Valoración controles'!$D$4,'[12]Tabla Valoración controles'!$F$4,IF('[12]208-PLA-Ft-78 Mapa Gestión'!U217='[12]Tabla Valoración controles'!$D$5,'[12]Tabla Valoración controles'!$F$5,IF(U217=[12]FORMULAS!$A$10,0,'[12]Tabla Valoración controles'!$F$6)))</f>
        <v>0</v>
      </c>
      <c r="W217" s="54"/>
      <c r="X217" s="56">
        <f>+IF(W217='[12]Tabla Valoración controles'!$D$7,'[12]Tabla Valoración controles'!$F$7,IF(U217=[12]FORMULAS!$A$10,0,'[12]Tabla Valoración controles'!$F$8))</f>
        <v>0</v>
      </c>
      <c r="Y217" s="54"/>
      <c r="Z217" s="55">
        <f>+IF(Y217='[12]Tabla Valoración controles'!$D$9,'[12]Tabla Valoración controles'!$F$9,IF(U217=[12]FORMULAS!$A$10,0,'[12]Tabla Valoración controles'!$F$10))</f>
        <v>0</v>
      </c>
      <c r="AA217" s="54"/>
      <c r="AB217" s="55">
        <f>+IF(AA217='[12]Tabla Valoración controles'!$D$9,'[12]Tabla Valoración controles'!$F$9,IF(W217=[12]FORMULAS!$A$10,0,'[12]Tabla Valoración controles'!$F$10))</f>
        <v>0</v>
      </c>
      <c r="AC217" s="54"/>
      <c r="AD217" s="55">
        <f>+IF(AC217='[12]Tabla Valoración controles'!$D$13,'[12]Tabla Valoración controles'!$F$13,'[12]Tabla Valoración controles'!$F$14)</f>
        <v>0</v>
      </c>
      <c r="AE217" s="100">
        <f t="shared" si="121"/>
        <v>0</v>
      </c>
      <c r="AF217" s="100">
        <f t="shared" si="125"/>
        <v>0</v>
      </c>
      <c r="AG217" s="100">
        <f t="shared" si="98"/>
        <v>0</v>
      </c>
      <c r="AH217" s="54"/>
      <c r="AI217" s="50">
        <f>+IF(AH217=[12]CONTROLES!$C$50,[12]CONTROLES!$D$50,[12]CONTROLES!$D$51)</f>
        <v>0</v>
      </c>
      <c r="AJ217" s="50"/>
      <c r="AK217" s="50">
        <f>+IF(AJ217=[12]CONTROLES!$C$52,[12]CONTROLES!$D$52,[12]CONTROLES!$D$53)</f>
        <v>0</v>
      </c>
      <c r="AL217" s="50"/>
      <c r="AM217" s="50">
        <f>+IF(AL217=[12]CONTROLES!$C$54,[12]CONTROLES!$D$54,[12]CONTROLES!$D$55)</f>
        <v>0</v>
      </c>
      <c r="AN217" s="50"/>
      <c r="AO217" s="50">
        <f>+IF(AN217=[12]CONTROLES!$C$56,[12]CONTROLES!$D$56,IF(AN217=[12]CONTROLES!$C$57,[12]CONTROLES!$D$57,[12]CONTROLES!$D$58))</f>
        <v>0</v>
      </c>
      <c r="AP217" s="50"/>
      <c r="AQ217" s="50">
        <f>+IF(AP217=[12]CONTROLES!$C$59,[12]CONTROLES!$D$59,[12]CONTROLES!$D$60)</f>
        <v>0</v>
      </c>
      <c r="AR217" s="50"/>
      <c r="AS217" s="50">
        <f>+IF(AR217=[12]CONTROLES!$C$61,[12]CONTROLES!$D$61,[12]CONTROLES!$D$62)</f>
        <v>0</v>
      </c>
      <c r="AT217" s="50"/>
      <c r="AU217" s="50">
        <f>+IF(AT217=[12]CONTROLES!$C$63,[12]CONTROLES!$D$63,IF(AT217=[12]CONTROLES!$C$64,[12]CONTROLES!$D$64,[12]CONTROLES!$D$65))</f>
        <v>0</v>
      </c>
      <c r="AV217" s="50">
        <f t="shared" si="86"/>
        <v>0</v>
      </c>
      <c r="AW217" s="50" t="str">
        <f t="shared" si="87"/>
        <v>Débil</v>
      </c>
      <c r="AX217" s="303"/>
      <c r="AY217" s="303"/>
      <c r="AZ217" s="303"/>
      <c r="BA217" s="303"/>
      <c r="BB217" s="301"/>
      <c r="BC217" s="314"/>
      <c r="BD217" s="307"/>
      <c r="BE217" s="135"/>
      <c r="BF217" s="135"/>
      <c r="BG217" s="217"/>
      <c r="BH217" s="225"/>
      <c r="BI217" s="225"/>
      <c r="BJ217" s="135"/>
      <c r="BK217" s="135"/>
      <c r="BL217" s="135"/>
      <c r="BM217" s="307"/>
      <c r="BN217" s="129"/>
      <c r="BO217" s="135"/>
      <c r="BP217" s="135"/>
      <c r="BQ217" s="135"/>
      <c r="BR217" s="133"/>
      <c r="BS217" s="133"/>
      <c r="BT217" s="133"/>
      <c r="BU217" s="133"/>
      <c r="BV217" s="133"/>
      <c r="BW217" s="129"/>
      <c r="BX217" s="135"/>
      <c r="BY217" s="135"/>
      <c r="BZ217" s="135"/>
      <c r="CA217" s="133"/>
      <c r="CB217" s="133"/>
      <c r="CC217" s="133"/>
      <c r="CD217" s="133"/>
      <c r="CE217" s="133"/>
      <c r="CF217" s="129"/>
      <c r="CG217" s="135"/>
      <c r="CH217" s="135"/>
      <c r="CI217" s="135"/>
      <c r="CJ217" s="133"/>
      <c r="CK217" s="133"/>
      <c r="CL217" s="133"/>
      <c r="CM217" s="133"/>
      <c r="CN217" s="133"/>
      <c r="CO217" s="129"/>
      <c r="CP217" s="135"/>
      <c r="CQ217" s="135"/>
      <c r="CR217" s="135"/>
      <c r="CS217" s="133"/>
      <c r="CT217" s="133"/>
      <c r="CU217" s="133"/>
      <c r="CV217" s="133"/>
      <c r="CW217" s="133"/>
      <c r="CX217" s="129"/>
      <c r="CY217" s="135"/>
      <c r="CZ217" s="135"/>
      <c r="DA217" s="135"/>
      <c r="DB217" s="133"/>
      <c r="DC217" s="133"/>
      <c r="DD217" s="133"/>
      <c r="DE217" s="133"/>
      <c r="DF217" s="133"/>
      <c r="DG217" s="129"/>
      <c r="DH217" s="135"/>
      <c r="DI217" s="135"/>
      <c r="DJ217" s="135"/>
      <c r="DK217" s="133"/>
      <c r="DL217" s="133"/>
      <c r="DM217" s="133"/>
      <c r="DN217" s="133"/>
      <c r="DO217" s="133"/>
      <c r="DP217" s="129"/>
      <c r="DQ217" s="135"/>
      <c r="DR217" s="135"/>
      <c r="DS217" s="135"/>
      <c r="DT217" s="133"/>
      <c r="DU217" s="133"/>
      <c r="DV217" s="133"/>
      <c r="DW217" s="133"/>
      <c r="DX217" s="133"/>
      <c r="DY217" s="129"/>
      <c r="DZ217" s="135"/>
      <c r="EA217" s="135"/>
      <c r="EB217" s="135"/>
      <c r="EC217" s="133"/>
      <c r="ED217" s="133"/>
      <c r="EE217" s="133"/>
      <c r="EF217" s="133"/>
      <c r="EG217" s="133"/>
      <c r="EH217" s="129"/>
      <c r="EI217" s="135"/>
      <c r="EJ217" s="135"/>
      <c r="EK217" s="135"/>
      <c r="EL217" s="133"/>
      <c r="EM217" s="133"/>
      <c r="EN217" s="133"/>
      <c r="EO217" s="133"/>
      <c r="EP217" s="133"/>
      <c r="EQ217" s="129"/>
      <c r="ER217" s="135"/>
      <c r="ES217" s="135"/>
      <c r="ET217" s="135"/>
      <c r="EU217" s="133"/>
      <c r="EV217" s="133"/>
      <c r="EW217" s="133"/>
      <c r="EX217" s="133"/>
      <c r="EY217" s="133"/>
      <c r="EZ217" s="129"/>
      <c r="FA217" s="135"/>
      <c r="FB217" s="135"/>
      <c r="FC217" s="135"/>
      <c r="FD217" s="133"/>
      <c r="FE217" s="133"/>
      <c r="FF217" s="133"/>
      <c r="FG217" s="133"/>
      <c r="FH217" s="133"/>
      <c r="FI217" s="129"/>
      <c r="FJ217" s="135"/>
      <c r="FK217" s="135"/>
      <c r="FL217" s="135"/>
      <c r="FM217" s="133"/>
      <c r="FN217" s="133"/>
      <c r="FO217" s="133"/>
      <c r="FP217" s="133"/>
      <c r="FQ217" s="133"/>
      <c r="FR217" s="133"/>
      <c r="FS217" s="129"/>
      <c r="FT217" s="132"/>
      <c r="FU217" s="132"/>
      <c r="FV217" s="132"/>
      <c r="FW217" s="133"/>
      <c r="FX217" s="132"/>
      <c r="FY217" s="133"/>
      <c r="FZ217" s="133"/>
      <c r="GA217" s="132"/>
      <c r="GB217" s="132"/>
      <c r="GC217" s="132"/>
      <c r="GD217" s="132"/>
      <c r="GE217" s="132"/>
      <c r="GF217" s="129"/>
      <c r="GG217" s="132"/>
      <c r="GH217" s="132"/>
      <c r="GI217" s="132"/>
      <c r="GJ217" s="133"/>
      <c r="GK217" s="132"/>
      <c r="GL217" s="133"/>
      <c r="GM217" s="133"/>
      <c r="GN217" s="132"/>
      <c r="GO217" s="132"/>
      <c r="GP217" s="132"/>
      <c r="GQ217" s="132"/>
      <c r="GR217" s="132"/>
      <c r="GS217" s="129"/>
      <c r="GT217" s="132"/>
      <c r="GU217" s="132"/>
      <c r="GV217" s="132"/>
      <c r="GW217" s="133"/>
      <c r="GX217" s="132"/>
      <c r="GY217" s="133"/>
      <c r="GZ217" s="133"/>
      <c r="HA217" s="132"/>
      <c r="HB217" s="132"/>
      <c r="HC217" s="132"/>
      <c r="HD217" s="132"/>
    </row>
    <row r="218" spans="1:223" ht="17.25" customHeight="1" x14ac:dyDescent="0.2">
      <c r="A218" s="336"/>
      <c r="B218" s="396"/>
      <c r="C218" s="400"/>
      <c r="D218" s="400"/>
      <c r="E218" s="396"/>
      <c r="F218" s="396"/>
      <c r="G218" s="396"/>
      <c r="H218" s="397"/>
      <c r="I218" s="396"/>
      <c r="J218" s="398"/>
      <c r="K218" s="324"/>
      <c r="L218" s="399"/>
      <c r="M218" s="328"/>
      <c r="N218" s="329"/>
      <c r="O218" s="329"/>
      <c r="P218" s="392"/>
      <c r="Q218" s="393"/>
      <c r="R218" s="53"/>
      <c r="S218" s="50"/>
      <c r="T218" s="202" t="str">
        <f t="shared" si="113"/>
        <v>Tipo Control</v>
      </c>
      <c r="U218" s="54" t="s">
        <v>158</v>
      </c>
      <c r="V218" s="55">
        <f>+IF(U218='[12]Tabla Valoración controles'!$D$4,'[12]Tabla Valoración controles'!$F$4,IF('[12]208-PLA-Ft-78 Mapa Gestión'!U218='[12]Tabla Valoración controles'!$D$5,'[12]Tabla Valoración controles'!$F$5,IF(U218=[12]FORMULAS!$A$10,0,'[12]Tabla Valoración controles'!$F$6)))</f>
        <v>0</v>
      </c>
      <c r="W218" s="54"/>
      <c r="X218" s="56">
        <f>+IF(W218='[12]Tabla Valoración controles'!$D$7,'[12]Tabla Valoración controles'!$F$7,IF(U218=[12]FORMULAS!$A$10,0,'[12]Tabla Valoración controles'!$F$8))</f>
        <v>0</v>
      </c>
      <c r="Y218" s="54"/>
      <c r="Z218" s="55">
        <f>+IF(Y218='[12]Tabla Valoración controles'!$D$9,'[12]Tabla Valoración controles'!$F$9,IF(U218=[12]FORMULAS!$A$10,0,'[12]Tabla Valoración controles'!$F$10))</f>
        <v>0</v>
      </c>
      <c r="AA218" s="54"/>
      <c r="AB218" s="55">
        <f>+IF(AA218='[12]Tabla Valoración controles'!$D$9,'[12]Tabla Valoración controles'!$F$9,IF(W218=[12]FORMULAS!$A$10,0,'[12]Tabla Valoración controles'!$F$10))</f>
        <v>0</v>
      </c>
      <c r="AC218" s="54"/>
      <c r="AD218" s="55">
        <f>+IF(AC218='[12]Tabla Valoración controles'!$D$13,'[12]Tabla Valoración controles'!$F$13,'[12]Tabla Valoración controles'!$F$14)</f>
        <v>0</v>
      </c>
      <c r="AE218" s="100">
        <f t="shared" si="121"/>
        <v>0</v>
      </c>
      <c r="AF218" s="100">
        <f t="shared" si="125"/>
        <v>0</v>
      </c>
      <c r="AG218" s="100">
        <f t="shared" si="98"/>
        <v>0</v>
      </c>
      <c r="AH218" s="54"/>
      <c r="AI218" s="50">
        <f>+IF(AH218=[12]CONTROLES!$C$50,[12]CONTROLES!$D$50,[12]CONTROLES!$D$51)</f>
        <v>0</v>
      </c>
      <c r="AJ218" s="50"/>
      <c r="AK218" s="50">
        <f>+IF(AJ218=[12]CONTROLES!$C$52,[12]CONTROLES!$D$52,[12]CONTROLES!$D$53)</f>
        <v>0</v>
      </c>
      <c r="AL218" s="50"/>
      <c r="AM218" s="50">
        <f>+IF(AL218=[12]CONTROLES!$C$54,[12]CONTROLES!$D$54,[12]CONTROLES!$D$55)</f>
        <v>0</v>
      </c>
      <c r="AN218" s="50"/>
      <c r="AO218" s="50">
        <f>+IF(AN218=[12]CONTROLES!$C$56,[12]CONTROLES!$D$56,IF(AN218=[12]CONTROLES!$C$57,[12]CONTROLES!$D$57,[12]CONTROLES!$D$58))</f>
        <v>0</v>
      </c>
      <c r="AP218" s="50"/>
      <c r="AQ218" s="50">
        <f>+IF(AP218=[12]CONTROLES!$C$59,[12]CONTROLES!$D$59,[12]CONTROLES!$D$60)</f>
        <v>0</v>
      </c>
      <c r="AR218" s="50"/>
      <c r="AS218" s="50">
        <f>+IF(AR218=[12]CONTROLES!$C$61,[12]CONTROLES!$D$61,[12]CONTROLES!$D$62)</f>
        <v>0</v>
      </c>
      <c r="AT218" s="50"/>
      <c r="AU218" s="50">
        <f>+IF(AT218=[12]CONTROLES!$C$63,[12]CONTROLES!$D$63,IF(AT218=[12]CONTROLES!$C$64,[12]CONTROLES!$D$64,[12]CONTROLES!$D$65))</f>
        <v>0</v>
      </c>
      <c r="AV218" s="50">
        <f t="shared" si="86"/>
        <v>0</v>
      </c>
      <c r="AW218" s="50" t="str">
        <f t="shared" si="87"/>
        <v>Débil</v>
      </c>
      <c r="AX218" s="303"/>
      <c r="AY218" s="303"/>
      <c r="AZ218" s="303"/>
      <c r="BA218" s="303"/>
      <c r="BB218" s="301"/>
      <c r="BC218" s="314"/>
      <c r="BD218" s="307"/>
      <c r="BE218" s="135"/>
      <c r="BF218" s="135"/>
      <c r="BG218" s="217"/>
      <c r="BH218" s="225"/>
      <c r="BI218" s="225"/>
      <c r="BJ218" s="135"/>
      <c r="BK218" s="135"/>
      <c r="BL218" s="135"/>
      <c r="BM218" s="307"/>
      <c r="BN218" s="129"/>
      <c r="BO218" s="135"/>
      <c r="BP218" s="135"/>
      <c r="BQ218" s="135"/>
      <c r="BR218" s="133"/>
      <c r="BS218" s="133"/>
      <c r="BT218" s="133"/>
      <c r="BU218" s="133"/>
      <c r="BV218" s="133"/>
      <c r="BW218" s="129"/>
      <c r="BX218" s="135"/>
      <c r="BY218" s="135"/>
      <c r="BZ218" s="135"/>
      <c r="CA218" s="133"/>
      <c r="CB218" s="133"/>
      <c r="CC218" s="133"/>
      <c r="CD218" s="133"/>
      <c r="CE218" s="133"/>
      <c r="CF218" s="129"/>
      <c r="CG218" s="135"/>
      <c r="CH218" s="135"/>
      <c r="CI218" s="135"/>
      <c r="CJ218" s="133"/>
      <c r="CK218" s="133"/>
      <c r="CL218" s="133"/>
      <c r="CM218" s="133"/>
      <c r="CN218" s="133"/>
      <c r="CO218" s="129"/>
      <c r="CP218" s="135"/>
      <c r="CQ218" s="135"/>
      <c r="CR218" s="135"/>
      <c r="CS218" s="133"/>
      <c r="CT218" s="133"/>
      <c r="CU218" s="133"/>
      <c r="CV218" s="133"/>
      <c r="CW218" s="133"/>
      <c r="CX218" s="129"/>
      <c r="CY218" s="135"/>
      <c r="CZ218" s="135"/>
      <c r="DA218" s="135"/>
      <c r="DB218" s="133"/>
      <c r="DC218" s="133"/>
      <c r="DD218" s="133"/>
      <c r="DE218" s="133"/>
      <c r="DF218" s="133"/>
      <c r="DG218" s="129"/>
      <c r="DH218" s="135"/>
      <c r="DI218" s="135"/>
      <c r="DJ218" s="135"/>
      <c r="DK218" s="133"/>
      <c r="DL218" s="133"/>
      <c r="DM218" s="133"/>
      <c r="DN218" s="133"/>
      <c r="DO218" s="133"/>
      <c r="DP218" s="129"/>
      <c r="DQ218" s="135"/>
      <c r="DR218" s="135"/>
      <c r="DS218" s="135"/>
      <c r="DT218" s="133"/>
      <c r="DU218" s="133"/>
      <c r="DV218" s="133"/>
      <c r="DW218" s="133"/>
      <c r="DX218" s="133"/>
      <c r="DY218" s="129"/>
      <c r="DZ218" s="135"/>
      <c r="EA218" s="135"/>
      <c r="EB218" s="135"/>
      <c r="EC218" s="133"/>
      <c r="ED218" s="133"/>
      <c r="EE218" s="133"/>
      <c r="EF218" s="133"/>
      <c r="EG218" s="133"/>
      <c r="EH218" s="129"/>
      <c r="EI218" s="135"/>
      <c r="EJ218" s="135"/>
      <c r="EK218" s="135"/>
      <c r="EL218" s="133"/>
      <c r="EM218" s="133"/>
      <c r="EN218" s="133"/>
      <c r="EO218" s="133"/>
      <c r="EP218" s="133"/>
      <c r="EQ218" s="129"/>
      <c r="ER218" s="135"/>
      <c r="ES218" s="135"/>
      <c r="ET218" s="135"/>
      <c r="EU218" s="133"/>
      <c r="EV218" s="133"/>
      <c r="EW218" s="133"/>
      <c r="EX218" s="133"/>
      <c r="EY218" s="133"/>
      <c r="EZ218" s="129"/>
      <c r="FA218" s="135"/>
      <c r="FB218" s="135"/>
      <c r="FC218" s="135"/>
      <c r="FD218" s="133"/>
      <c r="FE218" s="133"/>
      <c r="FF218" s="133"/>
      <c r="FG218" s="133"/>
      <c r="FH218" s="133"/>
      <c r="FI218" s="129"/>
      <c r="FJ218" s="135"/>
      <c r="FK218" s="135"/>
      <c r="FL218" s="135"/>
      <c r="FM218" s="133"/>
      <c r="FN218" s="133"/>
      <c r="FO218" s="133"/>
      <c r="FP218" s="133"/>
      <c r="FQ218" s="133"/>
      <c r="FR218" s="133"/>
      <c r="FS218" s="129"/>
      <c r="FT218" s="132"/>
      <c r="FU218" s="132"/>
      <c r="FV218" s="132"/>
      <c r="FW218" s="133"/>
      <c r="FX218" s="132"/>
      <c r="FY218" s="133"/>
      <c r="FZ218" s="133"/>
      <c r="GA218" s="132"/>
      <c r="GB218" s="132"/>
      <c r="GC218" s="132"/>
      <c r="GD218" s="132"/>
      <c r="GE218" s="132"/>
      <c r="GF218" s="129"/>
      <c r="GG218" s="132"/>
      <c r="GH218" s="132"/>
      <c r="GI218" s="132"/>
      <c r="GJ218" s="133"/>
      <c r="GK218" s="132"/>
      <c r="GL218" s="133"/>
      <c r="GM218" s="133"/>
      <c r="GN218" s="132"/>
      <c r="GO218" s="132"/>
      <c r="GP218" s="132"/>
      <c r="GQ218" s="132"/>
      <c r="GR218" s="132"/>
      <c r="GS218" s="129"/>
      <c r="GT218" s="132"/>
      <c r="GU218" s="132"/>
      <c r="GV218" s="132"/>
      <c r="GW218" s="133"/>
      <c r="GX218" s="132"/>
      <c r="GY218" s="133"/>
      <c r="GZ218" s="133"/>
      <c r="HA218" s="132"/>
      <c r="HB218" s="132"/>
      <c r="HC218" s="132"/>
      <c r="HD218" s="132"/>
    </row>
    <row r="219" spans="1:223" ht="17.25" customHeight="1" x14ac:dyDescent="0.2">
      <c r="A219" s="336"/>
      <c r="B219" s="396"/>
      <c r="C219" s="400"/>
      <c r="D219" s="400"/>
      <c r="E219" s="396"/>
      <c r="F219" s="396"/>
      <c r="G219" s="396"/>
      <c r="H219" s="397"/>
      <c r="I219" s="396"/>
      <c r="J219" s="398"/>
      <c r="K219" s="324"/>
      <c r="L219" s="399"/>
      <c r="M219" s="328"/>
      <c r="N219" s="329"/>
      <c r="O219" s="329"/>
      <c r="P219" s="392"/>
      <c r="Q219" s="393"/>
      <c r="R219" s="53"/>
      <c r="S219" s="50"/>
      <c r="T219" s="202" t="str">
        <f t="shared" si="113"/>
        <v>Tipo Control</v>
      </c>
      <c r="U219" s="54" t="s">
        <v>158</v>
      </c>
      <c r="V219" s="55">
        <f>+IF(U219='[12]Tabla Valoración controles'!$D$4,'[12]Tabla Valoración controles'!$F$4,IF('[12]208-PLA-Ft-78 Mapa Gestión'!U219='[12]Tabla Valoración controles'!$D$5,'[12]Tabla Valoración controles'!$F$5,IF(U219=[12]FORMULAS!$A$10,0,'[12]Tabla Valoración controles'!$F$6)))</f>
        <v>0</v>
      </c>
      <c r="W219" s="54"/>
      <c r="X219" s="56">
        <f>+IF(W219='[12]Tabla Valoración controles'!$D$7,'[12]Tabla Valoración controles'!$F$7,IF(U219=[12]FORMULAS!$A$10,0,'[12]Tabla Valoración controles'!$F$8))</f>
        <v>0</v>
      </c>
      <c r="Y219" s="54"/>
      <c r="Z219" s="55">
        <f>+IF(Y219='[12]Tabla Valoración controles'!$D$9,'[12]Tabla Valoración controles'!$F$9,IF(U219=[12]FORMULAS!$A$10,0,'[12]Tabla Valoración controles'!$F$10))</f>
        <v>0</v>
      </c>
      <c r="AA219" s="54"/>
      <c r="AB219" s="55">
        <f>+IF(AA219='[12]Tabla Valoración controles'!$D$9,'[12]Tabla Valoración controles'!$F$9,IF(W219=[12]FORMULAS!$A$10,0,'[12]Tabla Valoración controles'!$F$10))</f>
        <v>0</v>
      </c>
      <c r="AC219" s="54"/>
      <c r="AD219" s="55">
        <f>+IF(AC219='[12]Tabla Valoración controles'!$D$13,'[12]Tabla Valoración controles'!$F$13,'[12]Tabla Valoración controles'!$F$14)</f>
        <v>0</v>
      </c>
      <c r="AE219" s="100">
        <f t="shared" si="121"/>
        <v>0</v>
      </c>
      <c r="AF219" s="100">
        <f t="shared" si="125"/>
        <v>0</v>
      </c>
      <c r="AG219" s="100">
        <f t="shared" si="98"/>
        <v>0</v>
      </c>
      <c r="AH219" s="54"/>
      <c r="AI219" s="50">
        <f>+IF(AH219=[12]CONTROLES!$C$50,[12]CONTROLES!$D$50,[12]CONTROLES!$D$51)</f>
        <v>0</v>
      </c>
      <c r="AJ219" s="50"/>
      <c r="AK219" s="50">
        <f>+IF(AJ219=[12]CONTROLES!$C$52,[12]CONTROLES!$D$52,[12]CONTROLES!$D$53)</f>
        <v>0</v>
      </c>
      <c r="AL219" s="50"/>
      <c r="AM219" s="50">
        <f>+IF(AL219=[12]CONTROLES!$C$54,[12]CONTROLES!$D$54,[12]CONTROLES!$D$55)</f>
        <v>0</v>
      </c>
      <c r="AN219" s="50"/>
      <c r="AO219" s="50">
        <f>+IF(AN219=[12]CONTROLES!$C$56,[12]CONTROLES!$D$56,IF(AN219=[12]CONTROLES!$C$57,[12]CONTROLES!$D$57,[12]CONTROLES!$D$58))</f>
        <v>0</v>
      </c>
      <c r="AP219" s="50"/>
      <c r="AQ219" s="50">
        <f>+IF(AP219=[12]CONTROLES!$C$59,[12]CONTROLES!$D$59,[12]CONTROLES!$D$60)</f>
        <v>0</v>
      </c>
      <c r="AR219" s="50"/>
      <c r="AS219" s="50">
        <f>+IF(AR219=[12]CONTROLES!$C$61,[12]CONTROLES!$D$61,[12]CONTROLES!$D$62)</f>
        <v>0</v>
      </c>
      <c r="AT219" s="50"/>
      <c r="AU219" s="50">
        <f>+IF(AT219=[12]CONTROLES!$C$63,[12]CONTROLES!$D$63,IF(AT219=[12]CONTROLES!$C$64,[12]CONTROLES!$D$64,[12]CONTROLES!$D$65))</f>
        <v>0</v>
      </c>
      <c r="AV219" s="50">
        <f t="shared" si="86"/>
        <v>0</v>
      </c>
      <c r="AW219" s="50" t="str">
        <f t="shared" si="87"/>
        <v>Débil</v>
      </c>
      <c r="AX219" s="303"/>
      <c r="AY219" s="303"/>
      <c r="AZ219" s="303"/>
      <c r="BA219" s="303"/>
      <c r="BB219" s="301"/>
      <c r="BC219" s="314"/>
      <c r="BD219" s="307"/>
      <c r="BE219" s="135"/>
      <c r="BF219" s="135"/>
      <c r="BG219" s="217"/>
      <c r="BH219" s="225"/>
      <c r="BI219" s="225"/>
      <c r="BJ219" s="135"/>
      <c r="BK219" s="135"/>
      <c r="BL219" s="135"/>
      <c r="BM219" s="307"/>
      <c r="BN219" s="129"/>
      <c r="BO219" s="135"/>
      <c r="BP219" s="135"/>
      <c r="BQ219" s="135"/>
      <c r="BR219" s="133"/>
      <c r="BS219" s="133"/>
      <c r="BT219" s="133"/>
      <c r="BU219" s="133"/>
      <c r="BV219" s="133"/>
      <c r="BW219" s="129"/>
      <c r="BX219" s="135"/>
      <c r="BY219" s="135"/>
      <c r="BZ219" s="135"/>
      <c r="CA219" s="133"/>
      <c r="CB219" s="133"/>
      <c r="CC219" s="133"/>
      <c r="CD219" s="133"/>
      <c r="CE219" s="133"/>
      <c r="CF219" s="129"/>
      <c r="CG219" s="135"/>
      <c r="CH219" s="135"/>
      <c r="CI219" s="135"/>
      <c r="CJ219" s="133"/>
      <c r="CK219" s="133"/>
      <c r="CL219" s="133"/>
      <c r="CM219" s="133"/>
      <c r="CN219" s="133"/>
      <c r="CO219" s="129"/>
      <c r="CP219" s="135"/>
      <c r="CQ219" s="135"/>
      <c r="CR219" s="135"/>
      <c r="CS219" s="133"/>
      <c r="CT219" s="133"/>
      <c r="CU219" s="133"/>
      <c r="CV219" s="133"/>
      <c r="CW219" s="133"/>
      <c r="CX219" s="129"/>
      <c r="CY219" s="135"/>
      <c r="CZ219" s="135"/>
      <c r="DA219" s="135"/>
      <c r="DB219" s="133"/>
      <c r="DC219" s="133"/>
      <c r="DD219" s="133"/>
      <c r="DE219" s="133"/>
      <c r="DF219" s="133"/>
      <c r="DG219" s="129"/>
      <c r="DH219" s="135"/>
      <c r="DI219" s="135"/>
      <c r="DJ219" s="135"/>
      <c r="DK219" s="133"/>
      <c r="DL219" s="133"/>
      <c r="DM219" s="133"/>
      <c r="DN219" s="133"/>
      <c r="DO219" s="133"/>
      <c r="DP219" s="129"/>
      <c r="DQ219" s="135"/>
      <c r="DR219" s="135"/>
      <c r="DS219" s="135"/>
      <c r="DT219" s="133"/>
      <c r="DU219" s="133"/>
      <c r="DV219" s="133"/>
      <c r="DW219" s="133"/>
      <c r="DX219" s="133"/>
      <c r="DY219" s="129"/>
      <c r="DZ219" s="135"/>
      <c r="EA219" s="135"/>
      <c r="EB219" s="135"/>
      <c r="EC219" s="133"/>
      <c r="ED219" s="133"/>
      <c r="EE219" s="133"/>
      <c r="EF219" s="133"/>
      <c r="EG219" s="133"/>
      <c r="EH219" s="129"/>
      <c r="EI219" s="135"/>
      <c r="EJ219" s="135"/>
      <c r="EK219" s="135"/>
      <c r="EL219" s="133"/>
      <c r="EM219" s="133"/>
      <c r="EN219" s="133"/>
      <c r="EO219" s="133"/>
      <c r="EP219" s="133"/>
      <c r="EQ219" s="129"/>
      <c r="ER219" s="135"/>
      <c r="ES219" s="135"/>
      <c r="ET219" s="135"/>
      <c r="EU219" s="133"/>
      <c r="EV219" s="133"/>
      <c r="EW219" s="133"/>
      <c r="EX219" s="133"/>
      <c r="EY219" s="133"/>
      <c r="EZ219" s="129"/>
      <c r="FA219" s="135"/>
      <c r="FB219" s="135"/>
      <c r="FC219" s="135"/>
      <c r="FD219" s="133"/>
      <c r="FE219" s="133"/>
      <c r="FF219" s="133"/>
      <c r="FG219" s="133"/>
      <c r="FH219" s="133"/>
      <c r="FI219" s="129"/>
      <c r="FJ219" s="135"/>
      <c r="FK219" s="135"/>
      <c r="FL219" s="135"/>
      <c r="FM219" s="133"/>
      <c r="FN219" s="133"/>
      <c r="FO219" s="133"/>
      <c r="FP219" s="133"/>
      <c r="FQ219" s="133"/>
      <c r="FR219" s="133"/>
      <c r="FS219" s="129"/>
      <c r="FT219" s="132"/>
      <c r="FU219" s="132"/>
      <c r="FV219" s="132"/>
      <c r="FW219" s="133"/>
      <c r="FX219" s="132"/>
      <c r="FY219" s="133"/>
      <c r="FZ219" s="133"/>
      <c r="GA219" s="132"/>
      <c r="GB219" s="132"/>
      <c r="GC219" s="132"/>
      <c r="GD219" s="132"/>
      <c r="GE219" s="132"/>
      <c r="GF219" s="129"/>
      <c r="GG219" s="132"/>
      <c r="GH219" s="132"/>
      <c r="GI219" s="132"/>
      <c r="GJ219" s="133"/>
      <c r="GK219" s="132"/>
      <c r="GL219" s="133"/>
      <c r="GM219" s="133"/>
      <c r="GN219" s="132"/>
      <c r="GO219" s="132"/>
      <c r="GP219" s="132"/>
      <c r="GQ219" s="132"/>
      <c r="GR219" s="132"/>
      <c r="GS219" s="129"/>
      <c r="GT219" s="132"/>
      <c r="GU219" s="132"/>
      <c r="GV219" s="132"/>
      <c r="GW219" s="133"/>
      <c r="GX219" s="132"/>
      <c r="GY219" s="133"/>
      <c r="GZ219" s="133"/>
      <c r="HA219" s="132"/>
      <c r="HB219" s="132"/>
      <c r="HC219" s="132"/>
      <c r="HD219" s="132"/>
    </row>
    <row r="220" spans="1:223" ht="66" customHeight="1" x14ac:dyDescent="0.2">
      <c r="A220" s="336">
        <v>36</v>
      </c>
      <c r="B220" s="315" t="s">
        <v>171</v>
      </c>
      <c r="C220" s="318" t="str">
        <f>VLOOKUP(B220,[13]FORMULAS!$A$30:$B$52,2,0)</f>
        <v>Prevenir y controlar la comisión de acciones u omisiones que puedan dar lugar a daños antijurídicos a través del análisis histórico de la información, la generación e implementación de controles y la ejecución del respectivo seguimiento, con el propósito de defender los intereses de la CVP.</v>
      </c>
      <c r="D220" s="318" t="str">
        <f>VLOOKUP(B220,[13]FORMULAS!$A$30:$C$52,3,0)</f>
        <v xml:space="preserve">Director Jurídico </v>
      </c>
      <c r="E220" s="315" t="s">
        <v>113</v>
      </c>
      <c r="F220" s="321" t="s">
        <v>712</v>
      </c>
      <c r="G220" s="321" t="s">
        <v>654</v>
      </c>
      <c r="H220" s="395" t="s">
        <v>713</v>
      </c>
      <c r="I220" s="315" t="s">
        <v>261</v>
      </c>
      <c r="J220" s="323">
        <v>12</v>
      </c>
      <c r="K220" s="324" t="str">
        <f>VLOOKUP(L220,'Tabla probabilidad'!$D$3:$E$8,2,0)</f>
        <v>Muy Baja</v>
      </c>
      <c r="L220" s="325">
        <v>0.2</v>
      </c>
      <c r="M220" s="328" t="s">
        <v>88</v>
      </c>
      <c r="N220" s="329" t="str">
        <f>VLOOKUP(M220,'Tabla Impacto'!$D$3:$F$8,3,0)</f>
        <v>Leve</v>
      </c>
      <c r="O220" s="330">
        <f>VLOOKUP(N220,[13]FORMULAS!$I$1:$J$6,2,0)</f>
        <v>0.2</v>
      </c>
      <c r="P220" s="330" t="str">
        <f t="shared" ref="P220" si="126">CONCATENATE(N220,K220)</f>
        <v>LeveMuy Baja</v>
      </c>
      <c r="Q220" s="333" t="str">
        <f>VLOOKUP(P220,[13]FORMULAS!$K$17:$L$42,2,0)</f>
        <v>Bajo</v>
      </c>
      <c r="R220" s="188">
        <v>1</v>
      </c>
      <c r="S220" s="188" t="s">
        <v>714</v>
      </c>
      <c r="T220" s="202" t="str">
        <f t="shared" si="113"/>
        <v>Preventivo</v>
      </c>
      <c r="U220" s="54" t="s">
        <v>13</v>
      </c>
      <c r="V220" s="249">
        <f>+IF(U220='[13]Tabla Valoración controles'!$D$4,'[13]Tabla Valoración controles'!$F$4,IF('[13]208-PLA-Ft-78 Mapa Gestión'!U220='[13]Tabla Valoración controles'!$D$5,'[13]Tabla Valoración controles'!$F$5,IF(U220=[13]FORMULAS!$A$10,0,'[13]Tabla Valoración controles'!$F$6)))</f>
        <v>0.25</v>
      </c>
      <c r="W220" s="54" t="s">
        <v>8</v>
      </c>
      <c r="X220" s="56">
        <f>+IF(W220='[13]Tabla Valoración controles'!$D$7,'[13]Tabla Valoración controles'!$F$7,IF(U220=[13]FORMULAS!$A$10,0,'[13]Tabla Valoración controles'!$F$8))</f>
        <v>0.15</v>
      </c>
      <c r="Y220" s="54" t="s">
        <v>18</v>
      </c>
      <c r="Z220" s="249" t="e">
        <f>+IF(Y220='[13]Tabla Valoración controles'!$D$9,'[13]Tabla Valoración controles'!$F$9,IF(U220=[13]FORMULAS!$A$10,0,'[13]Tabla Valoración controles'!$F$10))</f>
        <v>#REF!</v>
      </c>
      <c r="AA220" s="54" t="s">
        <v>21</v>
      </c>
      <c r="AB220" s="249" t="e">
        <f>+IF(AA220='[13]Tabla Valoración controles'!$D$9,'[13]Tabla Valoración controles'!$F$9,IF(W220=[13]FORMULAS!$A$10,0,'[13]Tabla Valoración controles'!$F$10))</f>
        <v>#REF!</v>
      </c>
      <c r="AC220" s="54" t="s">
        <v>100</v>
      </c>
      <c r="AD220" s="249" t="e">
        <f>+IF(AC220='[13]Tabla Valoración controles'!$D$13,'[13]Tabla Valoración controles'!$F$13,'[13]Tabla Valoración controles'!$F$14)</f>
        <v>#REF!</v>
      </c>
      <c r="AE220" s="250" t="e">
        <f t="shared" si="121"/>
        <v>#REF!</v>
      </c>
      <c r="AF220" s="250" t="e">
        <f>+IF(T220=[13]FORMULAS!$A$8,'[13]208-PLA-Ft-78 Mapa Gestión'!AE220*'[13]208-PLA-Ft-78 Mapa Gestión'!L220:L225,'[13]208-PLA-Ft-78 Mapa Gestión'!AE220*'[13]208-PLA-Ft-78 Mapa Gestión'!O220:O225)</f>
        <v>#REF!</v>
      </c>
      <c r="AG220" s="250">
        <f>+IF(T220=[13]FORMULAS!$A$8,'[13]208-PLA-Ft-78 Mapa Gestión'!L220:L225-'[13]208-PLA-Ft-78 Mapa Gestión'!AF220,0)</f>
        <v>0</v>
      </c>
      <c r="AH220" s="54" t="s">
        <v>351</v>
      </c>
      <c r="AI220" s="50">
        <f>+IF(AH220=[13]CONTROLES!$C$50,[13]CONTROLES!$D$50,[13]CONTROLES!$D$51)</f>
        <v>15</v>
      </c>
      <c r="AJ220" s="189" t="s">
        <v>357</v>
      </c>
      <c r="AK220" s="189">
        <f>+IF(AJ220=[13]CONTROLES!$C$52,[13]CONTROLES!$D$52,[13]CONTROLES!$D$53)</f>
        <v>15</v>
      </c>
      <c r="AL220" s="189" t="s">
        <v>360</v>
      </c>
      <c r="AM220" s="189">
        <f>+IF(AL220=[13]CONTROLES!$C$54,[13]CONTROLES!$D$54,[13]CONTROLES!$D$55)</f>
        <v>15</v>
      </c>
      <c r="AN220" s="50" t="s">
        <v>363</v>
      </c>
      <c r="AO220" s="50">
        <f>+IF(AN220=[12]CONTROLES!$C$56,[12]CONTROLES!$D$56,IF(AN220=[12]CONTROLES!$C$57,[12]CONTROLES!$D$57,[12]CONTROLES!$D$58))</f>
        <v>15</v>
      </c>
      <c r="AP220" s="50" t="s">
        <v>367</v>
      </c>
      <c r="AQ220" s="50">
        <f>+IF(AP220=[12]CONTROLES!$C$59,[12]CONTROLES!$D$59,[12]CONTROLES!$D$60)</f>
        <v>15</v>
      </c>
      <c r="AR220" s="50" t="s">
        <v>370</v>
      </c>
      <c r="AS220" s="50">
        <f>+IF(AR220=[12]CONTROLES!$C$61,[12]CONTROLES!$D$61,[12]CONTROLES!$D$62)</f>
        <v>15</v>
      </c>
      <c r="AT220" s="50" t="s">
        <v>373</v>
      </c>
      <c r="AU220" s="50">
        <f>+IF(AT220=[12]CONTROLES!$C$63,[12]CONTROLES!$D$63,IF(AT220=[12]CONTROLES!$C$64,[12]CONTROLES!$D$64,[12]CONTROLES!$D$65))</f>
        <v>10</v>
      </c>
      <c r="AV220" s="50">
        <f t="shared" si="86"/>
        <v>100</v>
      </c>
      <c r="AW220" s="50" t="str">
        <f t="shared" si="87"/>
        <v>Fuerte</v>
      </c>
      <c r="AX220" s="302">
        <f t="shared" ref="AX220" si="127">+AG225</f>
        <v>0</v>
      </c>
      <c r="AY220" s="302" t="s">
        <v>45</v>
      </c>
      <c r="AZ220" s="302" t="s">
        <v>153</v>
      </c>
      <c r="BA220" s="302" t="e">
        <f>+IF(T220=[8]FORMULAS!B219,'[8]208-PLA-Ft-78 Mapa Gestión'!AG225,'[8]208-PLA-Ft-78 Mapa Gestión'!O220:O225)</f>
        <v>#N/A</v>
      </c>
      <c r="BB220" s="301" t="str">
        <f t="shared" ref="BB220" si="128">CONCATENATE(AZ220,AY220)</f>
        <v>LeveMuy Baja</v>
      </c>
      <c r="BC220" s="314" t="str">
        <f>VLOOKUP(BB220,[8]FORMULAS!$K$17:$L$42,2,0)</f>
        <v>Bajo</v>
      </c>
      <c r="BD220" s="304" t="s">
        <v>306</v>
      </c>
      <c r="BE220" s="261"/>
      <c r="BF220" s="259"/>
      <c r="BG220" s="259"/>
      <c r="BH220" s="180"/>
      <c r="BI220" s="311"/>
      <c r="BJ220" s="311"/>
      <c r="BK220" s="304"/>
      <c r="BL220" s="304"/>
      <c r="BM220" s="308"/>
      <c r="BN220" s="304" t="s">
        <v>715</v>
      </c>
      <c r="BO220" s="135"/>
      <c r="BP220" s="135"/>
      <c r="BQ220" s="129"/>
      <c r="BR220" s="129"/>
      <c r="BS220" s="129"/>
      <c r="BT220" s="129"/>
      <c r="BU220" s="129"/>
      <c r="BV220" s="129"/>
      <c r="BW220" s="139"/>
      <c r="BX220" s="135"/>
      <c r="BY220" s="135"/>
      <c r="BZ220" s="129"/>
      <c r="CA220" s="129"/>
      <c r="CB220" s="129"/>
      <c r="CC220" s="129"/>
      <c r="CD220" s="129"/>
      <c r="CE220" s="129"/>
      <c r="CF220" s="139"/>
      <c r="CG220" s="135"/>
      <c r="CH220" s="135"/>
      <c r="CI220" s="129"/>
      <c r="CJ220" s="129"/>
      <c r="CK220" s="129"/>
      <c r="CL220" s="129"/>
      <c r="CM220" s="129"/>
      <c r="CN220" s="129"/>
      <c r="CO220" s="139"/>
      <c r="CP220" s="135"/>
      <c r="CQ220" s="135"/>
      <c r="CR220" s="129"/>
      <c r="CS220" s="129"/>
      <c r="CT220" s="129"/>
      <c r="CU220" s="129"/>
      <c r="CV220" s="129"/>
      <c r="CW220" s="129"/>
      <c r="CX220" s="139"/>
      <c r="CY220" s="135"/>
      <c r="CZ220" s="135"/>
      <c r="DA220" s="129"/>
      <c r="DB220" s="129"/>
      <c r="DC220" s="129"/>
      <c r="DD220" s="129"/>
      <c r="DE220" s="129"/>
      <c r="DF220" s="129"/>
      <c r="DG220" s="139"/>
      <c r="DH220" s="135"/>
      <c r="DI220" s="135"/>
      <c r="DJ220" s="129"/>
      <c r="DK220" s="129"/>
      <c r="DL220" s="129"/>
      <c r="DM220" s="129"/>
      <c r="DN220" s="129"/>
      <c r="DO220" s="129"/>
      <c r="DP220" s="139"/>
      <c r="DQ220" s="135"/>
      <c r="DR220" s="135"/>
      <c r="DS220" s="129"/>
      <c r="DT220" s="129"/>
      <c r="DU220" s="129"/>
      <c r="DV220" s="129"/>
      <c r="DW220" s="129"/>
      <c r="DX220" s="129"/>
      <c r="DY220" s="139"/>
      <c r="DZ220" s="135"/>
      <c r="EA220" s="135"/>
      <c r="EB220" s="129"/>
      <c r="EC220" s="129"/>
      <c r="ED220" s="129"/>
      <c r="EE220" s="129"/>
      <c r="EF220" s="129"/>
      <c r="EG220" s="129"/>
      <c r="EH220" s="139"/>
      <c r="EI220" s="135"/>
      <c r="EJ220" s="135"/>
      <c r="EK220" s="129"/>
      <c r="EL220" s="129"/>
      <c r="EM220" s="129"/>
      <c r="EN220" s="129"/>
      <c r="EO220" s="129"/>
      <c r="EP220" s="129"/>
      <c r="EQ220" s="139"/>
      <c r="ER220" s="135"/>
      <c r="ES220" s="135"/>
      <c r="ET220" s="129"/>
      <c r="EU220" s="129"/>
      <c r="EV220" s="129"/>
      <c r="EW220" s="129"/>
      <c r="EX220" s="129"/>
      <c r="EY220" s="129"/>
      <c r="EZ220" s="139"/>
      <c r="FA220" s="135"/>
      <c r="FB220" s="135"/>
      <c r="FC220" s="129"/>
      <c r="FD220" s="129"/>
      <c r="FE220" s="129"/>
      <c r="FF220" s="129"/>
      <c r="FG220" s="129"/>
      <c r="FH220" s="129"/>
      <c r="FI220" s="139"/>
      <c r="FJ220" s="135"/>
      <c r="FK220" s="135"/>
      <c r="FL220" s="129"/>
      <c r="FM220" s="129"/>
      <c r="FN220" s="129"/>
      <c r="FO220" s="129"/>
      <c r="FP220" s="129"/>
      <c r="FQ220" s="129"/>
      <c r="FR220" s="129"/>
      <c r="FS220" s="139"/>
      <c r="FT220" s="132"/>
      <c r="FU220" s="132"/>
      <c r="FV220" s="132"/>
      <c r="FW220" s="133"/>
      <c r="FX220" s="132"/>
      <c r="FY220" s="129"/>
      <c r="FZ220" s="129"/>
      <c r="GA220" s="132"/>
      <c r="GB220" s="132"/>
      <c r="GC220" s="132"/>
      <c r="GD220" s="132"/>
      <c r="GE220" s="132"/>
      <c r="GF220" s="139"/>
      <c r="GG220" s="132"/>
      <c r="GH220" s="132"/>
      <c r="GI220" s="132"/>
      <c r="GJ220" s="133"/>
      <c r="GK220" s="132"/>
      <c r="GL220" s="129"/>
      <c r="GM220" s="129"/>
      <c r="GN220" s="132"/>
      <c r="GO220" s="132"/>
      <c r="GP220" s="132"/>
      <c r="GQ220" s="132"/>
      <c r="GR220" s="132"/>
      <c r="GS220" s="139"/>
      <c r="GT220" s="132"/>
      <c r="GU220" s="132"/>
      <c r="GV220" s="132"/>
      <c r="GW220" s="133"/>
      <c r="GX220" s="132"/>
      <c r="GY220" s="129"/>
      <c r="GZ220" s="129"/>
      <c r="HA220" s="132"/>
      <c r="HB220" s="132"/>
      <c r="HC220" s="132"/>
      <c r="HD220" s="132"/>
      <c r="HE220" s="253"/>
      <c r="HF220" s="253"/>
      <c r="HG220" s="253"/>
      <c r="HH220" s="253"/>
      <c r="HI220" s="253"/>
      <c r="HJ220" s="253"/>
      <c r="HK220" s="253"/>
      <c r="HL220" s="253"/>
      <c r="HM220" s="253"/>
      <c r="HN220" s="253"/>
      <c r="HO220" s="253"/>
    </row>
    <row r="221" spans="1:223" ht="17.25" customHeight="1" x14ac:dyDescent="0.2">
      <c r="A221" s="336"/>
      <c r="B221" s="316"/>
      <c r="C221" s="319"/>
      <c r="D221" s="319"/>
      <c r="E221" s="316"/>
      <c r="F221" s="321"/>
      <c r="G221" s="321"/>
      <c r="H221" s="395"/>
      <c r="I221" s="316"/>
      <c r="J221" s="323"/>
      <c r="K221" s="324"/>
      <c r="L221" s="326"/>
      <c r="M221" s="328"/>
      <c r="N221" s="329"/>
      <c r="O221" s="331"/>
      <c r="P221" s="331"/>
      <c r="Q221" s="334"/>
      <c r="R221" s="188"/>
      <c r="S221" s="188"/>
      <c r="T221" s="202" t="str">
        <f t="shared" si="113"/>
        <v>Tipo Control</v>
      </c>
      <c r="U221" s="54" t="s">
        <v>158</v>
      </c>
      <c r="V221" s="249">
        <f>+IF(U221='[13]Tabla Valoración controles'!$D$4,'[13]Tabla Valoración controles'!$F$4,IF('[13]208-PLA-Ft-78 Mapa Gestión'!U221='[13]Tabla Valoración controles'!$D$5,'[13]Tabla Valoración controles'!$F$5,IF(U221=[13]FORMULAS!$A$10,0,'[13]Tabla Valoración controles'!$F$6)))</f>
        <v>0.15</v>
      </c>
      <c r="W221" s="54"/>
      <c r="X221" s="56">
        <f>+IF(W221='[13]Tabla Valoración controles'!$D$7,'[13]Tabla Valoración controles'!$F$7,IF(U221=[13]FORMULAS!$A$10,0,'[13]Tabla Valoración controles'!$F$8))</f>
        <v>0</v>
      </c>
      <c r="Y221" s="54"/>
      <c r="Z221" s="249">
        <f>+IF(Y221='[13]Tabla Valoración controles'!$D$9,'[13]Tabla Valoración controles'!$F$9,IF(U221=[13]FORMULAS!$A$10,0,'[13]Tabla Valoración controles'!$F$10))</f>
        <v>0</v>
      </c>
      <c r="AA221" s="54"/>
      <c r="AB221" s="249" t="e">
        <f>+IF(AA221='[13]Tabla Valoración controles'!$D$9,'[13]Tabla Valoración controles'!$F$9,IF(W221=[13]FORMULAS!$A$10,0,'[13]Tabla Valoración controles'!$F$10))</f>
        <v>#REF!</v>
      </c>
      <c r="AC221" s="54"/>
      <c r="AD221" s="249" t="e">
        <f>+IF(AC221='[13]Tabla Valoración controles'!$D$13,'[13]Tabla Valoración controles'!$F$13,'[13]Tabla Valoración controles'!$F$14)</f>
        <v>#REF!</v>
      </c>
      <c r="AE221" s="250">
        <f t="shared" si="121"/>
        <v>0.15</v>
      </c>
      <c r="AF221" s="250">
        <f t="shared" ref="AF221" si="129">+AE221*AG220</f>
        <v>0</v>
      </c>
      <c r="AG221" s="250">
        <f t="shared" ref="AG221:AG237" si="130">+AG220-AF221</f>
        <v>0</v>
      </c>
      <c r="AH221" s="54"/>
      <c r="AI221" s="50">
        <f>+IF(AH221=[13]CONTROLES!$C$50,[13]CONTROLES!$D$50,[13]CONTROLES!$D$51)</f>
        <v>0</v>
      </c>
      <c r="AJ221" s="189"/>
      <c r="AK221" s="189">
        <f>+IF(AJ221=[13]CONTROLES!$C$52,[13]CONTROLES!$D$52,[13]CONTROLES!$D$53)</f>
        <v>0</v>
      </c>
      <c r="AL221" s="189"/>
      <c r="AM221" s="189">
        <f>+IF(AL221=[13]CONTROLES!$C$54,[13]CONTROLES!$D$54,[13]CONTROLES!$D$55)</f>
        <v>0</v>
      </c>
      <c r="AN221" s="251" t="str">
        <f t="shared" ref="AN221:AN237" si="131">+U221</f>
        <v>Tipo Control</v>
      </c>
      <c r="AO221" s="251" t="str">
        <f>+IF(AN221=[13]CONTROLES!$F$54,[13]CONTROLES!$G$54,[13]CONTROLES!$G$55)</f>
        <v>Detectar</v>
      </c>
      <c r="AP221" s="189">
        <f>+IF(AO221=[13]CONTROLES!$C$56,[13]CONTROLES!$D$56,IF(AO221=[13]CONTROLES!$C$57,[13]CONTROLES!$D$57,[13]CONTROLES!$D$58))</f>
        <v>10</v>
      </c>
      <c r="AQ221" s="189"/>
      <c r="AR221" s="189">
        <f>+IF(AQ221=[13]CONTROLES!$C$59,[13]CONTROLES!$D$59,[13]CONTROLES!$D$60)</f>
        <v>0</v>
      </c>
      <c r="AS221" s="189"/>
      <c r="AT221" s="189">
        <f>+IF(AS221=[13]CONTROLES!$C$61,[13]CONTROLES!$D$61,[13]CONTROLES!$D$62)</f>
        <v>0</v>
      </c>
      <c r="AU221" s="189"/>
      <c r="AV221" s="50">
        <f>+IF(AU221=[13]CONTROLES!$C$63,[13]CONTROLES!$D$63,IF(AU221=[13]CONTROLES!$C$64,[13]CONTROLES!$D$64,[13]CONTROLES!$D$65))</f>
        <v>0</v>
      </c>
      <c r="AW221" s="50" t="str">
        <f t="shared" si="87"/>
        <v>Débil</v>
      </c>
      <c r="AX221" s="303"/>
      <c r="AY221" s="303"/>
      <c r="AZ221" s="303"/>
      <c r="BA221" s="303"/>
      <c r="BB221" s="301"/>
      <c r="BC221" s="314"/>
      <c r="BD221" s="305"/>
      <c r="BE221" s="262"/>
      <c r="BF221" s="260"/>
      <c r="BG221" s="260"/>
      <c r="BH221" s="180"/>
      <c r="BI221" s="312"/>
      <c r="BJ221" s="312"/>
      <c r="BK221" s="305"/>
      <c r="BL221" s="305"/>
      <c r="BM221" s="309"/>
      <c r="BN221" s="305"/>
      <c r="BO221" s="129"/>
      <c r="BP221" s="129"/>
      <c r="BQ221" s="135"/>
      <c r="BR221" s="129"/>
      <c r="BS221" s="129"/>
      <c r="BT221" s="129"/>
      <c r="BU221" s="129"/>
      <c r="BV221" s="129"/>
      <c r="BW221" s="139"/>
      <c r="BX221" s="129"/>
      <c r="BY221" s="129"/>
      <c r="BZ221" s="135"/>
      <c r="CA221" s="129"/>
      <c r="CB221" s="129"/>
      <c r="CC221" s="129"/>
      <c r="CD221" s="129"/>
      <c r="CE221" s="129"/>
      <c r="CF221" s="139"/>
      <c r="CG221" s="129"/>
      <c r="CH221" s="129"/>
      <c r="CI221" s="135"/>
      <c r="CJ221" s="129"/>
      <c r="CK221" s="129"/>
      <c r="CL221" s="129"/>
      <c r="CM221" s="129"/>
      <c r="CN221" s="129"/>
      <c r="CO221" s="139"/>
      <c r="CP221" s="129"/>
      <c r="CQ221" s="129"/>
      <c r="CR221" s="135"/>
      <c r="CS221" s="129"/>
      <c r="CT221" s="129"/>
      <c r="CU221" s="129"/>
      <c r="CV221" s="129"/>
      <c r="CW221" s="129"/>
      <c r="CX221" s="139"/>
      <c r="CY221" s="129"/>
      <c r="CZ221" s="129"/>
      <c r="DA221" s="135"/>
      <c r="DB221" s="129"/>
      <c r="DC221" s="129"/>
      <c r="DD221" s="129"/>
      <c r="DE221" s="129"/>
      <c r="DF221" s="129"/>
      <c r="DG221" s="139"/>
      <c r="DH221" s="129"/>
      <c r="DI221" s="129"/>
      <c r="DJ221" s="135"/>
      <c r="DK221" s="129"/>
      <c r="DL221" s="129"/>
      <c r="DM221" s="129"/>
      <c r="DN221" s="129"/>
      <c r="DO221" s="129"/>
      <c r="DP221" s="139"/>
      <c r="DQ221" s="129"/>
      <c r="DR221" s="129"/>
      <c r="DS221" s="135"/>
      <c r="DT221" s="129"/>
      <c r="DU221" s="129"/>
      <c r="DV221" s="129"/>
      <c r="DW221" s="129"/>
      <c r="DX221" s="129"/>
      <c r="DY221" s="139"/>
      <c r="DZ221" s="129"/>
      <c r="EA221" s="129"/>
      <c r="EB221" s="135"/>
      <c r="EC221" s="129"/>
      <c r="ED221" s="129"/>
      <c r="EE221" s="129"/>
      <c r="EF221" s="129"/>
      <c r="EG221" s="129"/>
      <c r="EH221" s="139"/>
      <c r="EI221" s="129"/>
      <c r="EJ221" s="129"/>
      <c r="EK221" s="135"/>
      <c r="EL221" s="129"/>
      <c r="EM221" s="129"/>
      <c r="EN221" s="129"/>
      <c r="EO221" s="129"/>
      <c r="EP221" s="129"/>
      <c r="EQ221" s="139"/>
      <c r="ER221" s="129"/>
      <c r="ES221" s="129"/>
      <c r="ET221" s="135"/>
      <c r="EU221" s="129"/>
      <c r="EV221" s="129"/>
      <c r="EW221" s="129"/>
      <c r="EX221" s="129"/>
      <c r="EY221" s="129"/>
      <c r="EZ221" s="139"/>
      <c r="FA221" s="129"/>
      <c r="FB221" s="129"/>
      <c r="FC221" s="135"/>
      <c r="FD221" s="129"/>
      <c r="FE221" s="129"/>
      <c r="FF221" s="129"/>
      <c r="FG221" s="129"/>
      <c r="FH221" s="129"/>
      <c r="FI221" s="139"/>
      <c r="FJ221" s="129"/>
      <c r="FK221" s="129"/>
      <c r="FL221" s="135"/>
      <c r="FM221" s="129"/>
      <c r="FN221" s="129"/>
      <c r="FO221" s="129"/>
      <c r="FP221" s="129"/>
      <c r="FQ221" s="129"/>
      <c r="FR221" s="129"/>
      <c r="FS221" s="139"/>
      <c r="FT221" s="132"/>
      <c r="FU221" s="132"/>
      <c r="FV221" s="132"/>
      <c r="FW221" s="133"/>
      <c r="FX221" s="132"/>
      <c r="FY221" s="129"/>
      <c r="FZ221" s="129"/>
      <c r="GA221" s="132"/>
      <c r="GB221" s="132"/>
      <c r="GC221" s="132"/>
      <c r="GD221" s="132"/>
      <c r="GE221" s="132"/>
      <c r="GF221" s="139"/>
      <c r="GG221" s="132"/>
      <c r="GH221" s="132"/>
      <c r="GI221" s="132"/>
      <c r="GJ221" s="133"/>
      <c r="GK221" s="132"/>
      <c r="GL221" s="129"/>
      <c r="GM221" s="129"/>
      <c r="GN221" s="132"/>
      <c r="GO221" s="132"/>
      <c r="GP221" s="132"/>
      <c r="GQ221" s="132"/>
      <c r="GR221" s="132"/>
      <c r="GS221" s="139"/>
      <c r="GT221" s="132"/>
      <c r="GU221" s="132"/>
      <c r="GV221" s="132"/>
      <c r="GW221" s="133"/>
      <c r="GX221" s="132"/>
      <c r="GY221" s="129"/>
      <c r="GZ221" s="129"/>
      <c r="HA221" s="132"/>
      <c r="HB221" s="132"/>
      <c r="HC221" s="132"/>
      <c r="HD221" s="132"/>
      <c r="HE221" s="253"/>
      <c r="HF221" s="253"/>
      <c r="HG221" s="253"/>
      <c r="HH221" s="253"/>
      <c r="HI221" s="253"/>
      <c r="HJ221" s="253"/>
      <c r="HK221" s="253"/>
      <c r="HL221" s="253"/>
      <c r="HM221" s="253"/>
      <c r="HN221" s="253"/>
      <c r="HO221" s="253"/>
    </row>
    <row r="222" spans="1:223" ht="17.25" customHeight="1" x14ac:dyDescent="0.2">
      <c r="A222" s="336"/>
      <c r="B222" s="316"/>
      <c r="C222" s="319"/>
      <c r="D222" s="319"/>
      <c r="E222" s="316"/>
      <c r="F222" s="321"/>
      <c r="G222" s="321"/>
      <c r="H222" s="395"/>
      <c r="I222" s="316"/>
      <c r="J222" s="323"/>
      <c r="K222" s="324"/>
      <c r="L222" s="326"/>
      <c r="M222" s="328"/>
      <c r="N222" s="329"/>
      <c r="O222" s="331"/>
      <c r="P222" s="331"/>
      <c r="Q222" s="334"/>
      <c r="R222" s="188"/>
      <c r="S222" s="188"/>
      <c r="T222" s="202" t="str">
        <f t="shared" si="113"/>
        <v>Tipo Control</v>
      </c>
      <c r="U222" s="54" t="s">
        <v>158</v>
      </c>
      <c r="V222" s="249">
        <f>+IF(U222='[13]Tabla Valoración controles'!$D$4,'[13]Tabla Valoración controles'!$F$4,IF('[13]208-PLA-Ft-78 Mapa Gestión'!U222='[13]Tabla Valoración controles'!$D$5,'[13]Tabla Valoración controles'!$F$5,IF(U222=[13]FORMULAS!$A$10,0,'[13]Tabla Valoración controles'!$F$6)))</f>
        <v>0</v>
      </c>
      <c r="W222" s="54"/>
      <c r="X222" s="56">
        <f>+IF(W222='[13]Tabla Valoración controles'!$D$7,'[13]Tabla Valoración controles'!$F$7,IF(U222=[13]FORMULAS!$A$10,0,'[13]Tabla Valoración controles'!$F$8))</f>
        <v>0</v>
      </c>
      <c r="Y222" s="54"/>
      <c r="Z222" s="249">
        <f>+IF(Y222='[13]Tabla Valoración controles'!$D$9,'[13]Tabla Valoración controles'!$F$9,IF(U222=[13]FORMULAS!$A$10,0,'[13]Tabla Valoración controles'!$F$10))</f>
        <v>0</v>
      </c>
      <c r="AA222" s="54"/>
      <c r="AB222" s="249" t="e">
        <f>+IF(AA222='[13]Tabla Valoración controles'!$D$9,'[13]Tabla Valoración controles'!$F$9,IF(W222=[13]FORMULAS!$A$10,0,'[13]Tabla Valoración controles'!$F$10))</f>
        <v>#REF!</v>
      </c>
      <c r="AC222" s="54"/>
      <c r="AD222" s="249" t="e">
        <f>+IF(AC222='[13]Tabla Valoración controles'!$D$13,'[13]Tabla Valoración controles'!$F$13,'[13]Tabla Valoración controles'!$F$14)</f>
        <v>#REF!</v>
      </c>
      <c r="AE222" s="250">
        <f t="shared" si="121"/>
        <v>0</v>
      </c>
      <c r="AF222" s="250">
        <f t="shared" ref="AF222:AF225" si="132">+AF221*AE222</f>
        <v>0</v>
      </c>
      <c r="AG222" s="250">
        <f t="shared" si="130"/>
        <v>0</v>
      </c>
      <c r="AH222" s="54"/>
      <c r="AI222" s="50">
        <f>+IF(AH222=[13]CONTROLES!$C$50,[13]CONTROLES!$D$50,[13]CONTROLES!$D$51)</f>
        <v>0</v>
      </c>
      <c r="AJ222" s="189"/>
      <c r="AK222" s="189">
        <f>+IF(AJ222=[13]CONTROLES!$C$52,[13]CONTROLES!$D$52,[13]CONTROLES!$D$53)</f>
        <v>0</v>
      </c>
      <c r="AL222" s="189"/>
      <c r="AM222" s="189">
        <f>+IF(AL222=[13]CONTROLES!$C$54,[13]CONTROLES!$D$54,[13]CONTROLES!$D$55)</f>
        <v>0</v>
      </c>
      <c r="AN222" s="251" t="str">
        <f t="shared" si="131"/>
        <v>Tipo Control</v>
      </c>
      <c r="AO222" s="251" t="str">
        <f>+IF(AN222=[13]CONTROLES!$F$54,[13]CONTROLES!$G$54,[13]CONTROLES!$G$55)</f>
        <v>Detectar</v>
      </c>
      <c r="AP222" s="189">
        <f>+IF(AO222=[13]CONTROLES!$C$56,[13]CONTROLES!$D$56,IF(AO222=[13]CONTROLES!$C$57,[13]CONTROLES!$D$57,[13]CONTROLES!$D$58))</f>
        <v>10</v>
      </c>
      <c r="AQ222" s="189"/>
      <c r="AR222" s="189">
        <f>+IF(AQ222=[13]CONTROLES!$C$59,[13]CONTROLES!$D$59,[13]CONTROLES!$D$60)</f>
        <v>0</v>
      </c>
      <c r="AS222" s="189"/>
      <c r="AT222" s="189">
        <f>+IF(AS222=[13]CONTROLES!$C$61,[13]CONTROLES!$D$61,[13]CONTROLES!$D$62)</f>
        <v>0</v>
      </c>
      <c r="AU222" s="189"/>
      <c r="AV222" s="50">
        <f>+IF(AU222=[13]CONTROLES!$C$63,[13]CONTROLES!$D$63,IF(AU222=[13]CONTROLES!$C$64,[13]CONTROLES!$D$64,[13]CONTROLES!$D$65))</f>
        <v>0</v>
      </c>
      <c r="AW222" s="50" t="str">
        <f t="shared" si="87"/>
        <v>Débil</v>
      </c>
      <c r="AX222" s="303"/>
      <c r="AY222" s="303"/>
      <c r="AZ222" s="303"/>
      <c r="BA222" s="303"/>
      <c r="BB222" s="301"/>
      <c r="BC222" s="314"/>
      <c r="BD222" s="305"/>
      <c r="BE222" s="262"/>
      <c r="BF222" s="260"/>
      <c r="BG222" s="260"/>
      <c r="BH222" s="180"/>
      <c r="BI222" s="312"/>
      <c r="BJ222" s="312"/>
      <c r="BK222" s="305"/>
      <c r="BL222" s="305"/>
      <c r="BM222" s="309"/>
      <c r="BN222" s="305"/>
      <c r="BO222" s="135"/>
      <c r="BP222" s="135"/>
      <c r="BQ222" s="135"/>
      <c r="BR222" s="133"/>
      <c r="BS222" s="133"/>
      <c r="BT222" s="133"/>
      <c r="BU222" s="133"/>
      <c r="BV222" s="133"/>
      <c r="BW222" s="139"/>
      <c r="BX222" s="135"/>
      <c r="BY222" s="135"/>
      <c r="BZ222" s="135"/>
      <c r="CA222" s="133"/>
      <c r="CB222" s="133"/>
      <c r="CC222" s="133"/>
      <c r="CD222" s="133"/>
      <c r="CE222" s="133"/>
      <c r="CF222" s="139"/>
      <c r="CG222" s="135"/>
      <c r="CH222" s="135"/>
      <c r="CI222" s="135"/>
      <c r="CJ222" s="133"/>
      <c r="CK222" s="133"/>
      <c r="CL222" s="133"/>
      <c r="CM222" s="133"/>
      <c r="CN222" s="133"/>
      <c r="CO222" s="139"/>
      <c r="CP222" s="135"/>
      <c r="CQ222" s="135"/>
      <c r="CR222" s="135"/>
      <c r="CS222" s="133"/>
      <c r="CT222" s="133"/>
      <c r="CU222" s="133"/>
      <c r="CV222" s="133"/>
      <c r="CW222" s="133"/>
      <c r="CX222" s="139"/>
      <c r="CY222" s="135"/>
      <c r="CZ222" s="135"/>
      <c r="DA222" s="135"/>
      <c r="DB222" s="133"/>
      <c r="DC222" s="133"/>
      <c r="DD222" s="133"/>
      <c r="DE222" s="133"/>
      <c r="DF222" s="133"/>
      <c r="DG222" s="139"/>
      <c r="DH222" s="135"/>
      <c r="DI222" s="135"/>
      <c r="DJ222" s="135"/>
      <c r="DK222" s="133"/>
      <c r="DL222" s="133"/>
      <c r="DM222" s="133"/>
      <c r="DN222" s="133"/>
      <c r="DO222" s="133"/>
      <c r="DP222" s="139"/>
      <c r="DQ222" s="135"/>
      <c r="DR222" s="135"/>
      <c r="DS222" s="135"/>
      <c r="DT222" s="133"/>
      <c r="DU222" s="133"/>
      <c r="DV222" s="133"/>
      <c r="DW222" s="133"/>
      <c r="DX222" s="133"/>
      <c r="DY222" s="139"/>
      <c r="DZ222" s="135"/>
      <c r="EA222" s="135"/>
      <c r="EB222" s="135"/>
      <c r="EC222" s="133"/>
      <c r="ED222" s="133"/>
      <c r="EE222" s="133"/>
      <c r="EF222" s="133"/>
      <c r="EG222" s="133"/>
      <c r="EH222" s="139"/>
      <c r="EI222" s="135"/>
      <c r="EJ222" s="135"/>
      <c r="EK222" s="135"/>
      <c r="EL222" s="133"/>
      <c r="EM222" s="133"/>
      <c r="EN222" s="133"/>
      <c r="EO222" s="133"/>
      <c r="EP222" s="133"/>
      <c r="EQ222" s="139"/>
      <c r="ER222" s="135"/>
      <c r="ES222" s="135"/>
      <c r="ET222" s="135"/>
      <c r="EU222" s="133"/>
      <c r="EV222" s="133"/>
      <c r="EW222" s="133"/>
      <c r="EX222" s="133"/>
      <c r="EY222" s="133"/>
      <c r="EZ222" s="139"/>
      <c r="FA222" s="135"/>
      <c r="FB222" s="135"/>
      <c r="FC222" s="135"/>
      <c r="FD222" s="133"/>
      <c r="FE222" s="133"/>
      <c r="FF222" s="133"/>
      <c r="FG222" s="133"/>
      <c r="FH222" s="133"/>
      <c r="FI222" s="139"/>
      <c r="FJ222" s="135"/>
      <c r="FK222" s="135"/>
      <c r="FL222" s="135"/>
      <c r="FM222" s="133"/>
      <c r="FN222" s="133"/>
      <c r="FO222" s="133"/>
      <c r="FP222" s="133"/>
      <c r="FQ222" s="133"/>
      <c r="FR222" s="133"/>
      <c r="FS222" s="139"/>
      <c r="FT222" s="132"/>
      <c r="FU222" s="132"/>
      <c r="FV222" s="132"/>
      <c r="FW222" s="133"/>
      <c r="FX222" s="132"/>
      <c r="FY222" s="133"/>
      <c r="FZ222" s="133"/>
      <c r="GA222" s="132"/>
      <c r="GB222" s="132"/>
      <c r="GC222" s="132"/>
      <c r="GD222" s="132"/>
      <c r="GE222" s="132"/>
      <c r="GF222" s="139"/>
      <c r="GG222" s="132"/>
      <c r="GH222" s="132"/>
      <c r="GI222" s="132"/>
      <c r="GJ222" s="133"/>
      <c r="GK222" s="132"/>
      <c r="GL222" s="133"/>
      <c r="GM222" s="133"/>
      <c r="GN222" s="132"/>
      <c r="GO222" s="132"/>
      <c r="GP222" s="132"/>
      <c r="GQ222" s="132"/>
      <c r="GR222" s="132"/>
      <c r="GS222" s="139"/>
      <c r="GT222" s="132"/>
      <c r="GU222" s="132"/>
      <c r="GV222" s="132"/>
      <c r="GW222" s="133"/>
      <c r="GX222" s="132"/>
      <c r="GY222" s="133"/>
      <c r="GZ222" s="133"/>
      <c r="HA222" s="132"/>
      <c r="HB222" s="132"/>
      <c r="HC222" s="132"/>
      <c r="HD222" s="132"/>
      <c r="HE222" s="253"/>
      <c r="HF222" s="253"/>
      <c r="HG222" s="253"/>
      <c r="HH222" s="253"/>
      <c r="HI222" s="253"/>
      <c r="HJ222" s="253"/>
      <c r="HK222" s="253"/>
      <c r="HL222" s="253"/>
      <c r="HM222" s="253"/>
      <c r="HN222" s="253"/>
      <c r="HO222" s="253"/>
    </row>
    <row r="223" spans="1:223" ht="17.25" customHeight="1" x14ac:dyDescent="0.2">
      <c r="A223" s="336"/>
      <c r="B223" s="316"/>
      <c r="C223" s="319"/>
      <c r="D223" s="319"/>
      <c r="E223" s="316"/>
      <c r="F223" s="321"/>
      <c r="G223" s="321"/>
      <c r="H223" s="395"/>
      <c r="I223" s="316"/>
      <c r="J223" s="323"/>
      <c r="K223" s="324"/>
      <c r="L223" s="326"/>
      <c r="M223" s="328"/>
      <c r="N223" s="329"/>
      <c r="O223" s="331"/>
      <c r="P223" s="331"/>
      <c r="Q223" s="334"/>
      <c r="R223" s="188"/>
      <c r="S223" s="188"/>
      <c r="T223" s="202" t="str">
        <f t="shared" si="113"/>
        <v>Tipo Control</v>
      </c>
      <c r="U223" s="54" t="s">
        <v>158</v>
      </c>
      <c r="V223" s="249">
        <f>+IF(U223='[13]Tabla Valoración controles'!$D$4,'[13]Tabla Valoración controles'!$F$4,IF('[13]208-PLA-Ft-78 Mapa Gestión'!U223='[13]Tabla Valoración controles'!$D$5,'[13]Tabla Valoración controles'!$F$5,IF(U223=[13]FORMULAS!$A$10,0,'[13]Tabla Valoración controles'!$F$6)))</f>
        <v>0</v>
      </c>
      <c r="W223" s="54"/>
      <c r="X223" s="56">
        <f>+IF(W223='[13]Tabla Valoración controles'!$D$7,'[13]Tabla Valoración controles'!$F$7,IF(U223=[13]FORMULAS!$A$10,0,'[13]Tabla Valoración controles'!$F$8))</f>
        <v>0</v>
      </c>
      <c r="Y223" s="54"/>
      <c r="Z223" s="249">
        <f>+IF(Y223='[13]Tabla Valoración controles'!$D$9,'[13]Tabla Valoración controles'!$F$9,IF(U223=[13]FORMULAS!$A$10,0,'[13]Tabla Valoración controles'!$F$10))</f>
        <v>0</v>
      </c>
      <c r="AA223" s="54"/>
      <c r="AB223" s="249" t="e">
        <f>+IF(AA223='[13]Tabla Valoración controles'!$D$9,'[13]Tabla Valoración controles'!$F$9,IF(W223=[13]FORMULAS!$A$10,0,'[13]Tabla Valoración controles'!$F$10))</f>
        <v>#REF!</v>
      </c>
      <c r="AC223" s="54"/>
      <c r="AD223" s="249" t="e">
        <f>+IF(AC223='[13]Tabla Valoración controles'!$D$13,'[13]Tabla Valoración controles'!$F$13,'[13]Tabla Valoración controles'!$F$14)</f>
        <v>#REF!</v>
      </c>
      <c r="AE223" s="250">
        <f t="shared" si="121"/>
        <v>0</v>
      </c>
      <c r="AF223" s="250">
        <f t="shared" si="132"/>
        <v>0</v>
      </c>
      <c r="AG223" s="250">
        <f t="shared" si="130"/>
        <v>0</v>
      </c>
      <c r="AH223" s="54"/>
      <c r="AI223" s="50">
        <f>+IF(AH223=[13]CONTROLES!$C$50,[13]CONTROLES!$D$50,[13]CONTROLES!$D$51)</f>
        <v>0</v>
      </c>
      <c r="AJ223" s="189"/>
      <c r="AK223" s="189">
        <f>+IF(AJ223=[13]CONTROLES!$C$52,[13]CONTROLES!$D$52,[13]CONTROLES!$D$53)</f>
        <v>0</v>
      </c>
      <c r="AL223" s="189"/>
      <c r="AM223" s="189">
        <f>+IF(AL223=[13]CONTROLES!$C$54,[13]CONTROLES!$D$54,[13]CONTROLES!$D$55)</f>
        <v>0</v>
      </c>
      <c r="AN223" s="251" t="str">
        <f t="shared" si="131"/>
        <v>Tipo Control</v>
      </c>
      <c r="AO223" s="251" t="str">
        <f>+IF(AN223=[13]CONTROLES!$F$54,[13]CONTROLES!$G$54,[13]CONTROLES!$G$55)</f>
        <v>Detectar</v>
      </c>
      <c r="AP223" s="189">
        <f>+IF(AO223=[13]CONTROLES!$C$56,[13]CONTROLES!$D$56,IF(AO223=[13]CONTROLES!$C$57,[13]CONTROLES!$D$57,[13]CONTROLES!$D$58))</f>
        <v>10</v>
      </c>
      <c r="AQ223" s="189"/>
      <c r="AR223" s="189">
        <f>+IF(AQ223=[13]CONTROLES!$C$59,[13]CONTROLES!$D$59,[13]CONTROLES!$D$60)</f>
        <v>0</v>
      </c>
      <c r="AS223" s="189"/>
      <c r="AT223" s="189">
        <f>+IF(AS223=[13]CONTROLES!$C$61,[13]CONTROLES!$D$61,[13]CONTROLES!$D$62)</f>
        <v>0</v>
      </c>
      <c r="AU223" s="189"/>
      <c r="AV223" s="50">
        <f>+IF(AU223=[13]CONTROLES!$C$63,[13]CONTROLES!$D$63,IF(AU223=[13]CONTROLES!$C$64,[13]CONTROLES!$D$64,[13]CONTROLES!$D$65))</f>
        <v>0</v>
      </c>
      <c r="AW223" s="50" t="str">
        <f t="shared" si="87"/>
        <v>Débil</v>
      </c>
      <c r="AX223" s="303"/>
      <c r="AY223" s="303"/>
      <c r="AZ223" s="303"/>
      <c r="BA223" s="303"/>
      <c r="BB223" s="301"/>
      <c r="BC223" s="314"/>
      <c r="BD223" s="305"/>
      <c r="BE223" s="262"/>
      <c r="BF223" s="260"/>
      <c r="BG223" s="260"/>
      <c r="BH223" s="180"/>
      <c r="BI223" s="312"/>
      <c r="BJ223" s="312"/>
      <c r="BK223" s="305"/>
      <c r="BL223" s="305"/>
      <c r="BM223" s="309"/>
      <c r="BN223" s="305"/>
      <c r="BO223" s="135"/>
      <c r="BP223" s="135"/>
      <c r="BQ223" s="135"/>
      <c r="BR223" s="133"/>
      <c r="BS223" s="133"/>
      <c r="BT223" s="133"/>
      <c r="BU223" s="133"/>
      <c r="BV223" s="133"/>
      <c r="BW223" s="139"/>
      <c r="BX223" s="135"/>
      <c r="BY223" s="135"/>
      <c r="BZ223" s="135"/>
      <c r="CA223" s="133"/>
      <c r="CB223" s="133"/>
      <c r="CC223" s="133"/>
      <c r="CD223" s="133"/>
      <c r="CE223" s="133"/>
      <c r="CF223" s="139"/>
      <c r="CG223" s="135"/>
      <c r="CH223" s="135"/>
      <c r="CI223" s="135"/>
      <c r="CJ223" s="133"/>
      <c r="CK223" s="133"/>
      <c r="CL223" s="133"/>
      <c r="CM223" s="133"/>
      <c r="CN223" s="133"/>
      <c r="CO223" s="139"/>
      <c r="CP223" s="135"/>
      <c r="CQ223" s="135"/>
      <c r="CR223" s="135"/>
      <c r="CS223" s="133"/>
      <c r="CT223" s="133"/>
      <c r="CU223" s="133"/>
      <c r="CV223" s="133"/>
      <c r="CW223" s="133"/>
      <c r="CX223" s="139"/>
      <c r="CY223" s="135"/>
      <c r="CZ223" s="135"/>
      <c r="DA223" s="135"/>
      <c r="DB223" s="133"/>
      <c r="DC223" s="133"/>
      <c r="DD223" s="133"/>
      <c r="DE223" s="133"/>
      <c r="DF223" s="133"/>
      <c r="DG223" s="139"/>
      <c r="DH223" s="135"/>
      <c r="DI223" s="135"/>
      <c r="DJ223" s="135"/>
      <c r="DK223" s="133"/>
      <c r="DL223" s="133"/>
      <c r="DM223" s="133"/>
      <c r="DN223" s="133"/>
      <c r="DO223" s="133"/>
      <c r="DP223" s="139"/>
      <c r="DQ223" s="135"/>
      <c r="DR223" s="135"/>
      <c r="DS223" s="135"/>
      <c r="DT223" s="133"/>
      <c r="DU223" s="133"/>
      <c r="DV223" s="133"/>
      <c r="DW223" s="133"/>
      <c r="DX223" s="133"/>
      <c r="DY223" s="139"/>
      <c r="DZ223" s="135"/>
      <c r="EA223" s="135"/>
      <c r="EB223" s="135"/>
      <c r="EC223" s="133"/>
      <c r="ED223" s="133"/>
      <c r="EE223" s="133"/>
      <c r="EF223" s="133"/>
      <c r="EG223" s="133"/>
      <c r="EH223" s="139"/>
      <c r="EI223" s="135"/>
      <c r="EJ223" s="135"/>
      <c r="EK223" s="135"/>
      <c r="EL223" s="133"/>
      <c r="EM223" s="133"/>
      <c r="EN223" s="133"/>
      <c r="EO223" s="133"/>
      <c r="EP223" s="133"/>
      <c r="EQ223" s="139"/>
      <c r="ER223" s="135"/>
      <c r="ES223" s="135"/>
      <c r="ET223" s="135"/>
      <c r="EU223" s="133"/>
      <c r="EV223" s="133"/>
      <c r="EW223" s="133"/>
      <c r="EX223" s="133"/>
      <c r="EY223" s="133"/>
      <c r="EZ223" s="139"/>
      <c r="FA223" s="135"/>
      <c r="FB223" s="135"/>
      <c r="FC223" s="135"/>
      <c r="FD223" s="133"/>
      <c r="FE223" s="133"/>
      <c r="FF223" s="133"/>
      <c r="FG223" s="133"/>
      <c r="FH223" s="133"/>
      <c r="FI223" s="139"/>
      <c r="FJ223" s="135"/>
      <c r="FK223" s="135"/>
      <c r="FL223" s="135"/>
      <c r="FM223" s="133"/>
      <c r="FN223" s="133"/>
      <c r="FO223" s="133"/>
      <c r="FP223" s="133"/>
      <c r="FQ223" s="133"/>
      <c r="FR223" s="133"/>
      <c r="FS223" s="139"/>
      <c r="FT223" s="132"/>
      <c r="FU223" s="132"/>
      <c r="FV223" s="132"/>
      <c r="FW223" s="133"/>
      <c r="FX223" s="132"/>
      <c r="FY223" s="133"/>
      <c r="FZ223" s="133"/>
      <c r="GA223" s="132"/>
      <c r="GB223" s="132"/>
      <c r="GC223" s="132"/>
      <c r="GD223" s="132"/>
      <c r="GE223" s="132"/>
      <c r="GF223" s="139"/>
      <c r="GG223" s="132"/>
      <c r="GH223" s="132"/>
      <c r="GI223" s="132"/>
      <c r="GJ223" s="133"/>
      <c r="GK223" s="132"/>
      <c r="GL223" s="133"/>
      <c r="GM223" s="133"/>
      <c r="GN223" s="132"/>
      <c r="GO223" s="132"/>
      <c r="GP223" s="132"/>
      <c r="GQ223" s="132"/>
      <c r="GR223" s="132"/>
      <c r="GS223" s="139"/>
      <c r="GT223" s="132"/>
      <c r="GU223" s="132"/>
      <c r="GV223" s="132"/>
      <c r="GW223" s="133"/>
      <c r="GX223" s="132"/>
      <c r="GY223" s="133"/>
      <c r="GZ223" s="133"/>
      <c r="HA223" s="132"/>
      <c r="HB223" s="132"/>
      <c r="HC223" s="132"/>
      <c r="HD223" s="132"/>
      <c r="HE223" s="253"/>
      <c r="HF223" s="253"/>
      <c r="HG223" s="253"/>
      <c r="HH223" s="253"/>
      <c r="HI223" s="253"/>
      <c r="HJ223" s="253"/>
      <c r="HK223" s="253"/>
      <c r="HL223" s="253"/>
      <c r="HM223" s="253"/>
      <c r="HN223" s="253"/>
      <c r="HO223" s="253"/>
    </row>
    <row r="224" spans="1:223" ht="17.25" customHeight="1" x14ac:dyDescent="0.2">
      <c r="A224" s="336"/>
      <c r="B224" s="316"/>
      <c r="C224" s="319"/>
      <c r="D224" s="319"/>
      <c r="E224" s="316"/>
      <c r="F224" s="321"/>
      <c r="G224" s="321"/>
      <c r="H224" s="395"/>
      <c r="I224" s="316"/>
      <c r="J224" s="323"/>
      <c r="K224" s="324"/>
      <c r="L224" s="326"/>
      <c r="M224" s="328"/>
      <c r="N224" s="329"/>
      <c r="O224" s="331"/>
      <c r="P224" s="331"/>
      <c r="Q224" s="334"/>
      <c r="R224" s="188"/>
      <c r="S224" s="188"/>
      <c r="T224" s="202" t="str">
        <f t="shared" si="113"/>
        <v>Tipo Control</v>
      </c>
      <c r="U224" s="54" t="s">
        <v>158</v>
      </c>
      <c r="V224" s="249">
        <f>+IF(U224='[13]Tabla Valoración controles'!$D$4,'[13]Tabla Valoración controles'!$F$4,IF('[13]208-PLA-Ft-78 Mapa Gestión'!U224='[13]Tabla Valoración controles'!$D$5,'[13]Tabla Valoración controles'!$F$5,IF(U224=[13]FORMULAS!$A$10,0,'[13]Tabla Valoración controles'!$F$6)))</f>
        <v>0</v>
      </c>
      <c r="W224" s="54"/>
      <c r="X224" s="56">
        <f>+IF(W224='[13]Tabla Valoración controles'!$D$7,'[13]Tabla Valoración controles'!$F$7,IF(U224=[13]FORMULAS!$A$10,0,'[13]Tabla Valoración controles'!$F$8))</f>
        <v>0</v>
      </c>
      <c r="Y224" s="54"/>
      <c r="Z224" s="249">
        <f>+IF(Y224='[13]Tabla Valoración controles'!$D$9,'[13]Tabla Valoración controles'!$F$9,IF(U224=[13]FORMULAS!$A$10,0,'[13]Tabla Valoración controles'!$F$10))</f>
        <v>0</v>
      </c>
      <c r="AA224" s="54"/>
      <c r="AB224" s="249" t="e">
        <f>+IF(AA224='[13]Tabla Valoración controles'!$D$9,'[13]Tabla Valoración controles'!$F$9,IF(W224=[13]FORMULAS!$A$10,0,'[13]Tabla Valoración controles'!$F$10))</f>
        <v>#REF!</v>
      </c>
      <c r="AC224" s="54"/>
      <c r="AD224" s="249" t="e">
        <f>+IF(AC224='[13]Tabla Valoración controles'!$D$13,'[13]Tabla Valoración controles'!$F$13,'[13]Tabla Valoración controles'!$F$14)</f>
        <v>#REF!</v>
      </c>
      <c r="AE224" s="250">
        <f t="shared" si="121"/>
        <v>0</v>
      </c>
      <c r="AF224" s="250">
        <f t="shared" si="132"/>
        <v>0</v>
      </c>
      <c r="AG224" s="250">
        <f t="shared" si="130"/>
        <v>0</v>
      </c>
      <c r="AH224" s="54"/>
      <c r="AI224" s="50">
        <f>+IF(AH224=[13]CONTROLES!$C$50,[13]CONTROLES!$D$50,[13]CONTROLES!$D$51)</f>
        <v>0</v>
      </c>
      <c r="AJ224" s="189"/>
      <c r="AK224" s="189">
        <f>+IF(AJ224=[13]CONTROLES!$C$52,[13]CONTROLES!$D$52,[13]CONTROLES!$D$53)</f>
        <v>0</v>
      </c>
      <c r="AL224" s="189"/>
      <c r="AM224" s="189">
        <f>+IF(AL224=[13]CONTROLES!$C$54,[13]CONTROLES!$D$54,[13]CONTROLES!$D$55)</f>
        <v>0</v>
      </c>
      <c r="AN224" s="251" t="str">
        <f t="shared" si="131"/>
        <v>Tipo Control</v>
      </c>
      <c r="AO224" s="251" t="str">
        <f>+IF(AN224=[13]CONTROLES!$F$54,[13]CONTROLES!$G$54,[13]CONTROLES!$G$55)</f>
        <v>Detectar</v>
      </c>
      <c r="AP224" s="189">
        <f>+IF(AO224=[13]CONTROLES!$C$56,[13]CONTROLES!$D$56,IF(AO224=[13]CONTROLES!$C$57,[13]CONTROLES!$D$57,[13]CONTROLES!$D$58))</f>
        <v>10</v>
      </c>
      <c r="AQ224" s="189"/>
      <c r="AR224" s="189">
        <f>+IF(AQ224=[13]CONTROLES!$C$59,[13]CONTROLES!$D$59,[13]CONTROLES!$D$60)</f>
        <v>0</v>
      </c>
      <c r="AS224" s="189"/>
      <c r="AT224" s="189">
        <f>+IF(AS224=[13]CONTROLES!$C$61,[13]CONTROLES!$D$61,[13]CONTROLES!$D$62)</f>
        <v>0</v>
      </c>
      <c r="AU224" s="189"/>
      <c r="AV224" s="50">
        <f>+IF(AU224=[13]CONTROLES!$C$63,[13]CONTROLES!$D$63,IF(AU224=[13]CONTROLES!$C$64,[13]CONTROLES!$D$64,[13]CONTROLES!$D$65))</f>
        <v>0</v>
      </c>
      <c r="AW224" s="50" t="str">
        <f t="shared" si="87"/>
        <v>Débil</v>
      </c>
      <c r="AX224" s="303"/>
      <c r="AY224" s="303"/>
      <c r="AZ224" s="303"/>
      <c r="BA224" s="303"/>
      <c r="BB224" s="301"/>
      <c r="BC224" s="314"/>
      <c r="BD224" s="305"/>
      <c r="BE224" s="262"/>
      <c r="BF224" s="260"/>
      <c r="BG224" s="260"/>
      <c r="BH224" s="180"/>
      <c r="BI224" s="312"/>
      <c r="BJ224" s="312"/>
      <c r="BK224" s="305"/>
      <c r="BL224" s="305"/>
      <c r="BM224" s="309"/>
      <c r="BN224" s="305"/>
      <c r="BO224" s="135"/>
      <c r="BP224" s="135"/>
      <c r="BQ224" s="135"/>
      <c r="BR224" s="133"/>
      <c r="BS224" s="133"/>
      <c r="BT224" s="133"/>
      <c r="BU224" s="133"/>
      <c r="BV224" s="133"/>
      <c r="BW224" s="139"/>
      <c r="BX224" s="135"/>
      <c r="BY224" s="135"/>
      <c r="BZ224" s="135"/>
      <c r="CA224" s="133"/>
      <c r="CB224" s="133"/>
      <c r="CC224" s="133"/>
      <c r="CD224" s="133"/>
      <c r="CE224" s="133"/>
      <c r="CF224" s="139"/>
      <c r="CG224" s="135"/>
      <c r="CH224" s="135"/>
      <c r="CI224" s="135"/>
      <c r="CJ224" s="133"/>
      <c r="CK224" s="133"/>
      <c r="CL224" s="133"/>
      <c r="CM224" s="133"/>
      <c r="CN224" s="133"/>
      <c r="CO224" s="139"/>
      <c r="CP224" s="135"/>
      <c r="CQ224" s="135"/>
      <c r="CR224" s="135"/>
      <c r="CS224" s="133"/>
      <c r="CT224" s="133"/>
      <c r="CU224" s="133"/>
      <c r="CV224" s="133"/>
      <c r="CW224" s="133"/>
      <c r="CX224" s="139"/>
      <c r="CY224" s="135"/>
      <c r="CZ224" s="135"/>
      <c r="DA224" s="135"/>
      <c r="DB224" s="133"/>
      <c r="DC224" s="133"/>
      <c r="DD224" s="133"/>
      <c r="DE224" s="133"/>
      <c r="DF224" s="133"/>
      <c r="DG224" s="139"/>
      <c r="DH224" s="135"/>
      <c r="DI224" s="135"/>
      <c r="DJ224" s="135"/>
      <c r="DK224" s="133"/>
      <c r="DL224" s="133"/>
      <c r="DM224" s="133"/>
      <c r="DN224" s="133"/>
      <c r="DO224" s="133"/>
      <c r="DP224" s="139"/>
      <c r="DQ224" s="135"/>
      <c r="DR224" s="135"/>
      <c r="DS224" s="135"/>
      <c r="DT224" s="133"/>
      <c r="DU224" s="133"/>
      <c r="DV224" s="133"/>
      <c r="DW224" s="133"/>
      <c r="DX224" s="133"/>
      <c r="DY224" s="139"/>
      <c r="DZ224" s="135"/>
      <c r="EA224" s="135"/>
      <c r="EB224" s="135"/>
      <c r="EC224" s="133"/>
      <c r="ED224" s="133"/>
      <c r="EE224" s="133"/>
      <c r="EF224" s="133"/>
      <c r="EG224" s="133"/>
      <c r="EH224" s="139"/>
      <c r="EI224" s="135"/>
      <c r="EJ224" s="135"/>
      <c r="EK224" s="135"/>
      <c r="EL224" s="133"/>
      <c r="EM224" s="133"/>
      <c r="EN224" s="133"/>
      <c r="EO224" s="133"/>
      <c r="EP224" s="133"/>
      <c r="EQ224" s="139"/>
      <c r="ER224" s="135"/>
      <c r="ES224" s="135"/>
      <c r="ET224" s="135"/>
      <c r="EU224" s="133"/>
      <c r="EV224" s="133"/>
      <c r="EW224" s="133"/>
      <c r="EX224" s="133"/>
      <c r="EY224" s="133"/>
      <c r="EZ224" s="139"/>
      <c r="FA224" s="135"/>
      <c r="FB224" s="135"/>
      <c r="FC224" s="135"/>
      <c r="FD224" s="133"/>
      <c r="FE224" s="133"/>
      <c r="FF224" s="133"/>
      <c r="FG224" s="133"/>
      <c r="FH224" s="133"/>
      <c r="FI224" s="139"/>
      <c r="FJ224" s="135"/>
      <c r="FK224" s="135"/>
      <c r="FL224" s="135"/>
      <c r="FM224" s="133"/>
      <c r="FN224" s="133"/>
      <c r="FO224" s="133"/>
      <c r="FP224" s="133"/>
      <c r="FQ224" s="133"/>
      <c r="FR224" s="133"/>
      <c r="FS224" s="139"/>
      <c r="FT224" s="132"/>
      <c r="FU224" s="132"/>
      <c r="FV224" s="132"/>
      <c r="FW224" s="133"/>
      <c r="FX224" s="132"/>
      <c r="FY224" s="133"/>
      <c r="FZ224" s="133"/>
      <c r="GA224" s="132"/>
      <c r="GB224" s="132"/>
      <c r="GC224" s="132"/>
      <c r="GD224" s="132"/>
      <c r="GE224" s="132"/>
      <c r="GF224" s="139"/>
      <c r="GG224" s="132"/>
      <c r="GH224" s="132"/>
      <c r="GI224" s="132"/>
      <c r="GJ224" s="133"/>
      <c r="GK224" s="132"/>
      <c r="GL224" s="133"/>
      <c r="GM224" s="133"/>
      <c r="GN224" s="132"/>
      <c r="GO224" s="132"/>
      <c r="GP224" s="132"/>
      <c r="GQ224" s="132"/>
      <c r="GR224" s="132"/>
      <c r="GS224" s="139"/>
      <c r="GT224" s="132"/>
      <c r="GU224" s="132"/>
      <c r="GV224" s="132"/>
      <c r="GW224" s="133"/>
      <c r="GX224" s="132"/>
      <c r="GY224" s="133"/>
      <c r="GZ224" s="133"/>
      <c r="HA224" s="132"/>
      <c r="HB224" s="132"/>
      <c r="HC224" s="132"/>
      <c r="HD224" s="132"/>
      <c r="HE224" s="253"/>
      <c r="HF224" s="253"/>
      <c r="HG224" s="253"/>
      <c r="HH224" s="253"/>
      <c r="HI224" s="253"/>
      <c r="HJ224" s="253"/>
      <c r="HK224" s="253"/>
      <c r="HL224" s="253"/>
      <c r="HM224" s="253"/>
      <c r="HN224" s="253"/>
      <c r="HO224" s="253"/>
    </row>
    <row r="225" spans="1:223" ht="17.25" customHeight="1" x14ac:dyDescent="0.2">
      <c r="A225" s="336"/>
      <c r="B225" s="317"/>
      <c r="C225" s="320"/>
      <c r="D225" s="320"/>
      <c r="E225" s="317"/>
      <c r="F225" s="321"/>
      <c r="G225" s="321"/>
      <c r="H225" s="395"/>
      <c r="I225" s="317"/>
      <c r="J225" s="323"/>
      <c r="K225" s="324"/>
      <c r="L225" s="327"/>
      <c r="M225" s="328"/>
      <c r="N225" s="329"/>
      <c r="O225" s="332"/>
      <c r="P225" s="332"/>
      <c r="Q225" s="335"/>
      <c r="R225" s="188"/>
      <c r="S225" s="188"/>
      <c r="T225" s="202" t="str">
        <f t="shared" si="113"/>
        <v>Tipo Control</v>
      </c>
      <c r="U225" s="54" t="s">
        <v>158</v>
      </c>
      <c r="V225" s="249">
        <f>+IF(U225='[13]Tabla Valoración controles'!$D$4,'[13]Tabla Valoración controles'!$F$4,IF('[13]208-PLA-Ft-78 Mapa Gestión'!U225='[13]Tabla Valoración controles'!$D$5,'[13]Tabla Valoración controles'!$F$5,IF(U225=[13]FORMULAS!$A$10,0,'[13]Tabla Valoración controles'!$F$6)))</f>
        <v>0</v>
      </c>
      <c r="W225" s="54"/>
      <c r="X225" s="56">
        <f>+IF(W225='[13]Tabla Valoración controles'!$D$7,'[13]Tabla Valoración controles'!$F$7,IF(U225=[13]FORMULAS!$A$10,0,'[13]Tabla Valoración controles'!$F$8))</f>
        <v>0</v>
      </c>
      <c r="Y225" s="54"/>
      <c r="Z225" s="249">
        <f>+IF(Y225='[13]Tabla Valoración controles'!$D$9,'[13]Tabla Valoración controles'!$F$9,IF(U225=[13]FORMULAS!$A$10,0,'[13]Tabla Valoración controles'!$F$10))</f>
        <v>0</v>
      </c>
      <c r="AA225" s="54"/>
      <c r="AB225" s="249" t="e">
        <f>+IF(AA225='[13]Tabla Valoración controles'!$D$9,'[13]Tabla Valoración controles'!$F$9,IF(W225=[13]FORMULAS!$A$10,0,'[13]Tabla Valoración controles'!$F$10))</f>
        <v>#REF!</v>
      </c>
      <c r="AC225" s="54"/>
      <c r="AD225" s="249" t="e">
        <f>+IF(AC225='[13]Tabla Valoración controles'!$D$13,'[13]Tabla Valoración controles'!$F$13,'[13]Tabla Valoración controles'!$F$14)</f>
        <v>#REF!</v>
      </c>
      <c r="AE225" s="250">
        <f t="shared" si="121"/>
        <v>0</v>
      </c>
      <c r="AF225" s="250">
        <f t="shared" si="132"/>
        <v>0</v>
      </c>
      <c r="AG225" s="250">
        <f t="shared" si="130"/>
        <v>0</v>
      </c>
      <c r="AH225" s="54"/>
      <c r="AI225" s="50">
        <f>+IF(AH225=[13]CONTROLES!$C$50,[13]CONTROLES!$D$50,[13]CONTROLES!$D$51)</f>
        <v>0</v>
      </c>
      <c r="AJ225" s="189"/>
      <c r="AK225" s="189">
        <f>+IF(AJ225=[13]CONTROLES!$C$52,[13]CONTROLES!$D$52,[13]CONTROLES!$D$53)</f>
        <v>0</v>
      </c>
      <c r="AL225" s="189"/>
      <c r="AM225" s="189">
        <f>+IF(AL225=[13]CONTROLES!$C$54,[13]CONTROLES!$D$54,[13]CONTROLES!$D$55)</f>
        <v>0</v>
      </c>
      <c r="AN225" s="251" t="str">
        <f t="shared" si="131"/>
        <v>Tipo Control</v>
      </c>
      <c r="AO225" s="251" t="str">
        <f>+IF(AN225=[13]CONTROLES!$F$54,[13]CONTROLES!$G$54,[13]CONTROLES!$G$55)</f>
        <v>Detectar</v>
      </c>
      <c r="AP225" s="189">
        <f>+IF(AO225=[13]CONTROLES!$C$56,[13]CONTROLES!$D$56,IF(AO225=[13]CONTROLES!$C$57,[13]CONTROLES!$D$57,[13]CONTROLES!$D$58))</f>
        <v>10</v>
      </c>
      <c r="AQ225" s="189"/>
      <c r="AR225" s="189">
        <f>+IF(AQ225=[13]CONTROLES!$C$59,[13]CONTROLES!$D$59,[13]CONTROLES!$D$60)</f>
        <v>0</v>
      </c>
      <c r="AS225" s="189"/>
      <c r="AT225" s="189">
        <f>+IF(AS225=[13]CONTROLES!$C$61,[13]CONTROLES!$D$61,[13]CONTROLES!$D$62)</f>
        <v>0</v>
      </c>
      <c r="AU225" s="189"/>
      <c r="AV225" s="50">
        <f>+IF(AU225=[13]CONTROLES!$C$63,[13]CONTROLES!$D$63,IF(AU225=[13]CONTROLES!$C$64,[13]CONTROLES!$D$64,[13]CONTROLES!$D$65))</f>
        <v>0</v>
      </c>
      <c r="AW225" s="50" t="str">
        <f t="shared" ref="AW225:AW237" si="133">IF(ISERROR(AV225)=TRUE,"",IF(AND(AV225&lt;=85),"Débil",IF(AND(AV225&gt;=85.01,AV225&lt;=95),"Moderado",IF(AND(AV225&gt;=95.1,AV225&lt;=100),"Fuerte",""))))</f>
        <v>Débil</v>
      </c>
      <c r="AX225" s="303"/>
      <c r="AY225" s="303"/>
      <c r="AZ225" s="303"/>
      <c r="BA225" s="303"/>
      <c r="BB225" s="301"/>
      <c r="BC225" s="314"/>
      <c r="BD225" s="306"/>
      <c r="BE225" s="263"/>
      <c r="BF225" s="254"/>
      <c r="BG225" s="254"/>
      <c r="BH225" s="180"/>
      <c r="BI225" s="313"/>
      <c r="BJ225" s="313"/>
      <c r="BK225" s="306"/>
      <c r="BL225" s="306"/>
      <c r="BM225" s="310"/>
      <c r="BN225" s="306"/>
      <c r="BO225" s="135"/>
      <c r="BP225" s="135"/>
      <c r="BQ225" s="135"/>
      <c r="BR225" s="133"/>
      <c r="BS225" s="133"/>
      <c r="BT225" s="133"/>
      <c r="BU225" s="133"/>
      <c r="BV225" s="133"/>
      <c r="BW225" s="139"/>
      <c r="BX225" s="135"/>
      <c r="BY225" s="135"/>
      <c r="BZ225" s="135"/>
      <c r="CA225" s="133"/>
      <c r="CB225" s="133"/>
      <c r="CC225" s="133"/>
      <c r="CD225" s="133"/>
      <c r="CE225" s="133"/>
      <c r="CF225" s="139"/>
      <c r="CG225" s="135"/>
      <c r="CH225" s="135"/>
      <c r="CI225" s="135"/>
      <c r="CJ225" s="133"/>
      <c r="CK225" s="133"/>
      <c r="CL225" s="133"/>
      <c r="CM225" s="133"/>
      <c r="CN225" s="133"/>
      <c r="CO225" s="139"/>
      <c r="CP225" s="135"/>
      <c r="CQ225" s="135"/>
      <c r="CR225" s="135"/>
      <c r="CS225" s="133"/>
      <c r="CT225" s="133"/>
      <c r="CU225" s="133"/>
      <c r="CV225" s="133"/>
      <c r="CW225" s="133"/>
      <c r="CX225" s="139"/>
      <c r="CY225" s="135"/>
      <c r="CZ225" s="135"/>
      <c r="DA225" s="135"/>
      <c r="DB225" s="133"/>
      <c r="DC225" s="133"/>
      <c r="DD225" s="133"/>
      <c r="DE225" s="133"/>
      <c r="DF225" s="133"/>
      <c r="DG225" s="139"/>
      <c r="DH225" s="135"/>
      <c r="DI225" s="135"/>
      <c r="DJ225" s="135"/>
      <c r="DK225" s="133"/>
      <c r="DL225" s="133"/>
      <c r="DM225" s="133"/>
      <c r="DN225" s="133"/>
      <c r="DO225" s="133"/>
      <c r="DP225" s="139"/>
      <c r="DQ225" s="135"/>
      <c r="DR225" s="135"/>
      <c r="DS225" s="135"/>
      <c r="DT225" s="133"/>
      <c r="DU225" s="133"/>
      <c r="DV225" s="133"/>
      <c r="DW225" s="133"/>
      <c r="DX225" s="133"/>
      <c r="DY225" s="139"/>
      <c r="DZ225" s="135"/>
      <c r="EA225" s="135"/>
      <c r="EB225" s="135"/>
      <c r="EC225" s="133"/>
      <c r="ED225" s="133"/>
      <c r="EE225" s="133"/>
      <c r="EF225" s="133"/>
      <c r="EG225" s="133"/>
      <c r="EH225" s="139"/>
      <c r="EI225" s="135"/>
      <c r="EJ225" s="135"/>
      <c r="EK225" s="135"/>
      <c r="EL225" s="133"/>
      <c r="EM225" s="133"/>
      <c r="EN225" s="133"/>
      <c r="EO225" s="133"/>
      <c r="EP225" s="133"/>
      <c r="EQ225" s="139"/>
      <c r="ER225" s="135"/>
      <c r="ES225" s="135"/>
      <c r="ET225" s="135"/>
      <c r="EU225" s="133"/>
      <c r="EV225" s="133"/>
      <c r="EW225" s="133"/>
      <c r="EX225" s="133"/>
      <c r="EY225" s="133"/>
      <c r="EZ225" s="139"/>
      <c r="FA225" s="135"/>
      <c r="FB225" s="135"/>
      <c r="FC225" s="135"/>
      <c r="FD225" s="133"/>
      <c r="FE225" s="133"/>
      <c r="FF225" s="133"/>
      <c r="FG225" s="133"/>
      <c r="FH225" s="133"/>
      <c r="FI225" s="139"/>
      <c r="FJ225" s="135"/>
      <c r="FK225" s="135"/>
      <c r="FL225" s="135"/>
      <c r="FM225" s="133"/>
      <c r="FN225" s="133"/>
      <c r="FO225" s="133"/>
      <c r="FP225" s="133"/>
      <c r="FQ225" s="133"/>
      <c r="FR225" s="133"/>
      <c r="FS225" s="139"/>
      <c r="FT225" s="132"/>
      <c r="FU225" s="132"/>
      <c r="FV225" s="132"/>
      <c r="FW225" s="133"/>
      <c r="FX225" s="132"/>
      <c r="FY225" s="133"/>
      <c r="FZ225" s="133"/>
      <c r="GA225" s="132"/>
      <c r="GB225" s="132"/>
      <c r="GC225" s="132"/>
      <c r="GD225" s="132"/>
      <c r="GE225" s="132"/>
      <c r="GF225" s="139"/>
      <c r="GG225" s="132"/>
      <c r="GH225" s="132"/>
      <c r="GI225" s="132"/>
      <c r="GJ225" s="133"/>
      <c r="GK225" s="132"/>
      <c r="GL225" s="133"/>
      <c r="GM225" s="133"/>
      <c r="GN225" s="132"/>
      <c r="GO225" s="132"/>
      <c r="GP225" s="132"/>
      <c r="GQ225" s="132"/>
      <c r="GR225" s="132"/>
      <c r="GS225" s="139"/>
      <c r="GT225" s="132"/>
      <c r="GU225" s="132"/>
      <c r="GV225" s="132"/>
      <c r="GW225" s="133"/>
      <c r="GX225" s="132"/>
      <c r="GY225" s="133"/>
      <c r="GZ225" s="133"/>
      <c r="HA225" s="132"/>
      <c r="HB225" s="132"/>
      <c r="HC225" s="132"/>
      <c r="HD225" s="132"/>
      <c r="HE225" s="253"/>
      <c r="HF225" s="253"/>
      <c r="HG225" s="253"/>
      <c r="HH225" s="253"/>
      <c r="HI225" s="253"/>
      <c r="HJ225" s="253"/>
      <c r="HK225" s="253"/>
      <c r="HL225" s="253"/>
      <c r="HM225" s="253"/>
      <c r="HN225" s="253"/>
      <c r="HO225" s="253"/>
    </row>
    <row r="226" spans="1:223" ht="75.75" x14ac:dyDescent="0.2">
      <c r="A226" s="336">
        <v>37</v>
      </c>
      <c r="B226" s="315" t="s">
        <v>171</v>
      </c>
      <c r="C226" s="318" t="str">
        <f>VLOOKUP(B226,[13]FORMULAS!$A$30:$B$52,2,0)</f>
        <v>Prevenir y controlar la comisión de acciones u omisiones que puedan dar lugar a daños antijurídicos a través del análisis histórico de la información, la generación e implementación de controles y la ejecución del respectivo seguimiento, con el propósito de defender los intereses de la CVP.</v>
      </c>
      <c r="D226" s="318" t="str">
        <f>VLOOKUP(B226,[13]FORMULAS!$A$30:$C$52,3,0)</f>
        <v xml:space="preserve">Director Jurídico </v>
      </c>
      <c r="E226" s="315" t="s">
        <v>260</v>
      </c>
      <c r="F226" s="321" t="s">
        <v>716</v>
      </c>
      <c r="G226" s="321" t="s">
        <v>717</v>
      </c>
      <c r="H226" s="322" t="s">
        <v>718</v>
      </c>
      <c r="I226" s="315" t="s">
        <v>264</v>
      </c>
      <c r="J226" s="323">
        <v>24</v>
      </c>
      <c r="K226" s="324" t="str">
        <f>VLOOKUP(L226,'Tabla probabilidad'!$D$3:$E$8,2,0)</f>
        <v>Baja</v>
      </c>
      <c r="L226" s="325">
        <v>0.4</v>
      </c>
      <c r="M226" s="328" t="s">
        <v>89</v>
      </c>
      <c r="N226" s="329" t="str">
        <f>VLOOKUP(M226,'Tabla Impacto'!$D$3:$F$8,3,0)</f>
        <v>Menor</v>
      </c>
      <c r="O226" s="330">
        <v>0.2</v>
      </c>
      <c r="P226" s="330" t="str">
        <f t="shared" ref="P226:P232" si="134">CONCATENATE(N226,K226)</f>
        <v>MenorBaja</v>
      </c>
      <c r="Q226" s="333" t="str">
        <f>VLOOKUP(P226,[13]FORMULAS!$K$17:$L$42,2,0)</f>
        <v>Moderado</v>
      </c>
      <c r="R226" s="188">
        <v>1</v>
      </c>
      <c r="S226" s="188" t="s">
        <v>719</v>
      </c>
      <c r="T226" s="202" t="str">
        <f t="shared" si="113"/>
        <v>Preventivo</v>
      </c>
      <c r="U226" s="54" t="s">
        <v>13</v>
      </c>
      <c r="V226" s="249">
        <f>+IF(U226='[13]Tabla Valoración controles'!$D$4,'[13]Tabla Valoración controles'!$F$4,IF('[13]208-PLA-Ft-78 Mapa Gestión'!U226='[13]Tabla Valoración controles'!$D$5,'[13]Tabla Valoración controles'!$F$5,IF(U226=[13]FORMULAS!$A$10,0,'[13]Tabla Valoración controles'!$F$6)))</f>
        <v>0.25</v>
      </c>
      <c r="W226" s="54" t="s">
        <v>8</v>
      </c>
      <c r="X226" s="56">
        <f>+IF(W226='[13]Tabla Valoración controles'!$D$7,'[13]Tabla Valoración controles'!$F$7,IF(U226=[13]FORMULAS!$A$10,0,'[13]Tabla Valoración controles'!$F$8))</f>
        <v>0.15</v>
      </c>
      <c r="Y226" s="54" t="s">
        <v>19</v>
      </c>
      <c r="Z226" s="249" t="e">
        <f>+IF(Y226='[13]Tabla Valoración controles'!$D$9,'[13]Tabla Valoración controles'!$F$9,IF(U226=[13]FORMULAS!$A$10,0,'[13]Tabla Valoración controles'!$F$10))</f>
        <v>#REF!</v>
      </c>
      <c r="AA226" s="54" t="s">
        <v>21</v>
      </c>
      <c r="AB226" s="249" t="e">
        <f>+IF(AA226='[13]Tabla Valoración controles'!$D$9,'[13]Tabla Valoración controles'!$F$9,IF(W226=[13]FORMULAS!$A$10,0,'[13]Tabla Valoración controles'!$F$10))</f>
        <v>#REF!</v>
      </c>
      <c r="AC226" s="54" t="s">
        <v>100</v>
      </c>
      <c r="AD226" s="249" t="e">
        <f>+IF(AC226='[13]Tabla Valoración controles'!$D$13,'[13]Tabla Valoración controles'!$F$13,'[13]Tabla Valoración controles'!$F$14)</f>
        <v>#REF!</v>
      </c>
      <c r="AE226" s="250" t="e">
        <f t="shared" si="121"/>
        <v>#REF!</v>
      </c>
      <c r="AF226" s="250" t="e">
        <f>+IF(T226=[13]FORMULAS!$A$8,'[13]208-PLA-Ft-78 Mapa Gestión'!AE226*'[13]208-PLA-Ft-78 Mapa Gestión'!L226:L231,'[13]208-PLA-Ft-78 Mapa Gestión'!AE226*'[13]208-PLA-Ft-78 Mapa Gestión'!O226:O231)</f>
        <v>#REF!</v>
      </c>
      <c r="AG226" s="250">
        <f>+IF(T226=[13]FORMULAS!$A$8,'[13]208-PLA-Ft-78 Mapa Gestión'!L226:L231-'[13]208-PLA-Ft-78 Mapa Gestión'!AF226,0)</f>
        <v>0</v>
      </c>
      <c r="AH226" s="54" t="s">
        <v>351</v>
      </c>
      <c r="AI226" s="50">
        <f>+IF(AH226=[13]CONTROLES!$C$50,[13]CONTROLES!$D$50,[13]CONTROLES!$D$51)</f>
        <v>15</v>
      </c>
      <c r="AJ226" s="189" t="s">
        <v>357</v>
      </c>
      <c r="AK226" s="189">
        <f>+IF(AJ226=[13]CONTROLES!$C$52,[13]CONTROLES!$D$52,[13]CONTROLES!$D$53)</f>
        <v>15</v>
      </c>
      <c r="AL226" s="189" t="s">
        <v>360</v>
      </c>
      <c r="AM226" s="189">
        <f>+IF(AL226=[13]CONTROLES!$C$54,[13]CONTROLES!$D$54,[13]CONTROLES!$D$55)</f>
        <v>15</v>
      </c>
      <c r="AN226" s="50" t="s">
        <v>363</v>
      </c>
      <c r="AO226" s="50">
        <f>+IF(AN226=[12]CONTROLES!$C$56,[12]CONTROLES!$D$56,IF(AN226=[12]CONTROLES!$C$57,[12]CONTROLES!$D$57,[12]CONTROLES!$D$58))</f>
        <v>15</v>
      </c>
      <c r="AP226" s="50" t="s">
        <v>367</v>
      </c>
      <c r="AQ226" s="50">
        <f>+IF(AP226=[12]CONTROLES!$C$59,[12]CONTROLES!$D$59,[12]CONTROLES!$D$60)</f>
        <v>15</v>
      </c>
      <c r="AR226" s="50" t="s">
        <v>370</v>
      </c>
      <c r="AS226" s="50">
        <f>+IF(AR226=[12]CONTROLES!$C$61,[12]CONTROLES!$D$61,[12]CONTROLES!$D$62)</f>
        <v>15</v>
      </c>
      <c r="AT226" s="50" t="s">
        <v>373</v>
      </c>
      <c r="AU226" s="50">
        <f>+IF(AT226=[12]CONTROLES!$C$63,[12]CONTROLES!$D$63,IF(AT226=[12]CONTROLES!$C$64,[12]CONTROLES!$D$64,[12]CONTROLES!$D$65))</f>
        <v>10</v>
      </c>
      <c r="AV226" s="50">
        <f t="shared" ref="AV226" si="135">+AI226+AK226+AM226+AO226+AQ226+AS226+AU226</f>
        <v>100</v>
      </c>
      <c r="AW226" s="50" t="str">
        <f t="shared" si="133"/>
        <v>Fuerte</v>
      </c>
      <c r="AX226" s="302">
        <f t="shared" ref="AX226" si="136">+AG231</f>
        <v>0</v>
      </c>
      <c r="AY226" s="302" t="s">
        <v>47</v>
      </c>
      <c r="AZ226" s="302" t="s">
        <v>153</v>
      </c>
      <c r="BA226" s="302">
        <f>+IF(T226=[8]FORMULAS!B225,'[8]208-PLA-Ft-78 Mapa Gestión'!AG231,'[8]208-PLA-Ft-78 Mapa Gestión'!O226:O231)</f>
        <v>0</v>
      </c>
      <c r="BB226" s="301" t="str">
        <f t="shared" ref="BB226" si="137">CONCATENATE(AZ226,AY226)</f>
        <v>LeveBaja</v>
      </c>
      <c r="BC226" s="314" t="str">
        <f>VLOOKUP(BB226,[8]FORMULAS!$K$17:$L$42,2,0)</f>
        <v>Bajo</v>
      </c>
      <c r="BD226" s="304" t="s">
        <v>306</v>
      </c>
      <c r="BE226" s="252" t="s">
        <v>787</v>
      </c>
      <c r="BF226" s="259"/>
      <c r="BG226" s="261"/>
      <c r="BH226" s="180"/>
      <c r="BI226" s="308"/>
      <c r="BJ226" s="308"/>
      <c r="BK226" s="308"/>
      <c r="BL226" s="308"/>
      <c r="BM226" s="308"/>
      <c r="BN226" s="304" t="s">
        <v>720</v>
      </c>
      <c r="BO226" s="254"/>
      <c r="BP226" s="254"/>
      <c r="BQ226" s="254"/>
      <c r="BR226" s="255"/>
      <c r="BS226" s="255"/>
      <c r="BT226" s="255"/>
      <c r="BU226" s="255"/>
      <c r="BV226" s="255"/>
      <c r="BW226" s="174"/>
      <c r="BX226" s="254"/>
      <c r="BY226" s="254"/>
      <c r="BZ226" s="254"/>
      <c r="CA226" s="255"/>
      <c r="CB226" s="255"/>
      <c r="CC226" s="255"/>
      <c r="CD226" s="255"/>
      <c r="CE226" s="255"/>
      <c r="CF226" s="174"/>
      <c r="CG226" s="254"/>
      <c r="CH226" s="254"/>
      <c r="CI226" s="254"/>
      <c r="CJ226" s="255"/>
      <c r="CK226" s="255"/>
      <c r="CL226" s="255"/>
      <c r="CM226" s="255"/>
      <c r="CN226" s="255"/>
      <c r="CO226" s="174"/>
      <c r="CP226" s="254"/>
      <c r="CQ226" s="254"/>
      <c r="CR226" s="254"/>
      <c r="CS226" s="255"/>
      <c r="CT226" s="255"/>
      <c r="CU226" s="255"/>
      <c r="CV226" s="255"/>
      <c r="CW226" s="255"/>
      <c r="CX226" s="174"/>
      <c r="CY226" s="254"/>
      <c r="CZ226" s="254"/>
      <c r="DA226" s="254"/>
      <c r="DB226" s="255"/>
      <c r="DC226" s="255"/>
      <c r="DD226" s="255"/>
      <c r="DE226" s="255"/>
      <c r="DF226" s="255"/>
      <c r="DG226" s="174"/>
      <c r="DH226" s="254"/>
      <c r="DI226" s="254"/>
      <c r="DJ226" s="254"/>
      <c r="DK226" s="255"/>
      <c r="DL226" s="255"/>
      <c r="DM226" s="255"/>
      <c r="DN226" s="255"/>
      <c r="DO226" s="255"/>
      <c r="DP226" s="174"/>
      <c r="DQ226" s="254"/>
      <c r="DR226" s="254"/>
      <c r="DS226" s="254"/>
      <c r="DT226" s="255"/>
      <c r="DU226" s="255"/>
      <c r="DV226" s="255"/>
      <c r="DW226" s="255"/>
      <c r="DX226" s="255"/>
      <c r="DY226" s="174"/>
      <c r="DZ226" s="254"/>
      <c r="EA226" s="254"/>
      <c r="EB226" s="254"/>
      <c r="EC226" s="255"/>
      <c r="ED226" s="255"/>
      <c r="EE226" s="255"/>
      <c r="EF226" s="255"/>
      <c r="EG226" s="255"/>
      <c r="EH226" s="174"/>
      <c r="EI226" s="254"/>
      <c r="EJ226" s="254"/>
      <c r="EK226" s="254"/>
      <c r="EL226" s="255"/>
      <c r="EM226" s="255"/>
      <c r="EN226" s="255"/>
      <c r="EO226" s="255"/>
      <c r="EP226" s="255"/>
      <c r="EQ226" s="174"/>
      <c r="ER226" s="254"/>
      <c r="ES226" s="254"/>
      <c r="ET226" s="254"/>
      <c r="EU226" s="255"/>
      <c r="EV226" s="255"/>
      <c r="EW226" s="255"/>
      <c r="EX226" s="255"/>
      <c r="EY226" s="255"/>
      <c r="EZ226" s="174"/>
      <c r="FA226" s="254"/>
      <c r="FB226" s="254"/>
      <c r="FC226" s="254"/>
      <c r="FD226" s="255"/>
      <c r="FE226" s="255"/>
      <c r="FF226" s="255"/>
      <c r="FG226" s="255"/>
      <c r="FH226" s="255"/>
      <c r="FI226" s="174"/>
      <c r="FJ226" s="254"/>
      <c r="FK226" s="254"/>
      <c r="FL226" s="254"/>
      <c r="FM226" s="255"/>
      <c r="FN226" s="255"/>
      <c r="FO226" s="255"/>
      <c r="FP226" s="255"/>
      <c r="FQ226" s="255"/>
      <c r="FR226" s="255"/>
      <c r="FS226" s="174"/>
      <c r="FT226" s="256"/>
      <c r="FU226" s="256"/>
      <c r="FV226" s="256"/>
      <c r="FW226" s="247"/>
      <c r="FX226" s="256"/>
      <c r="FY226" s="255"/>
      <c r="FZ226" s="255"/>
      <c r="GA226" s="256"/>
      <c r="GB226" s="256"/>
      <c r="GC226" s="256"/>
      <c r="GD226" s="256"/>
      <c r="GE226" s="256"/>
      <c r="GF226" s="174"/>
      <c r="GG226" s="256"/>
      <c r="GH226" s="256"/>
      <c r="GI226" s="256"/>
      <c r="GJ226" s="247"/>
      <c r="GK226" s="256"/>
      <c r="GL226" s="255"/>
      <c r="GM226" s="255"/>
      <c r="GN226" s="256"/>
      <c r="GO226" s="256"/>
      <c r="GP226" s="256"/>
      <c r="GQ226" s="256"/>
      <c r="GR226" s="256"/>
      <c r="GS226" s="174"/>
      <c r="GT226" s="256"/>
      <c r="GU226" s="256"/>
      <c r="GV226" s="256"/>
      <c r="GW226" s="247"/>
      <c r="GX226" s="256"/>
      <c r="GY226" s="255"/>
      <c r="GZ226" s="255"/>
      <c r="HA226" s="256"/>
      <c r="HB226" s="256"/>
      <c r="HC226" s="256"/>
      <c r="HD226" s="256"/>
      <c r="HE226" s="253"/>
      <c r="HF226" s="253"/>
      <c r="HG226" s="253"/>
      <c r="HH226" s="253"/>
      <c r="HI226" s="253"/>
      <c r="HJ226" s="253"/>
      <c r="HK226" s="253"/>
      <c r="HL226" s="253"/>
      <c r="HM226" s="253"/>
      <c r="HN226" s="253"/>
      <c r="HO226" s="253"/>
    </row>
    <row r="227" spans="1:223" ht="19.5" customHeight="1" x14ac:dyDescent="0.2">
      <c r="A227" s="336"/>
      <c r="B227" s="316"/>
      <c r="C227" s="319"/>
      <c r="D227" s="319"/>
      <c r="E227" s="316"/>
      <c r="F227" s="321"/>
      <c r="G227" s="321"/>
      <c r="H227" s="322"/>
      <c r="I227" s="316"/>
      <c r="J227" s="323"/>
      <c r="K227" s="324"/>
      <c r="L227" s="326"/>
      <c r="M227" s="328"/>
      <c r="N227" s="329"/>
      <c r="O227" s="331"/>
      <c r="P227" s="331"/>
      <c r="Q227" s="334"/>
      <c r="R227" s="188"/>
      <c r="S227" s="188"/>
      <c r="T227" s="202" t="str">
        <f t="shared" si="113"/>
        <v>Tipo Control</v>
      </c>
      <c r="U227" s="54" t="s">
        <v>158</v>
      </c>
      <c r="V227" s="249">
        <f>+IF(U227='[13]Tabla Valoración controles'!$D$4,'[13]Tabla Valoración controles'!$F$4,IF('[13]208-PLA-Ft-78 Mapa Gestión'!U227='[13]Tabla Valoración controles'!$D$5,'[13]Tabla Valoración controles'!$F$5,IF(U227=[13]FORMULAS!$A$10,0,'[13]Tabla Valoración controles'!$F$6)))</f>
        <v>0.15</v>
      </c>
      <c r="W227" s="54"/>
      <c r="X227" s="56">
        <f>+IF(W227='[13]Tabla Valoración controles'!$D$7,'[13]Tabla Valoración controles'!$F$7,IF(U227=[13]FORMULAS!$A$10,0,'[13]Tabla Valoración controles'!$F$8))</f>
        <v>0</v>
      </c>
      <c r="Y227" s="54"/>
      <c r="Z227" s="249">
        <f>+IF(Y227='[13]Tabla Valoración controles'!$D$9,'[13]Tabla Valoración controles'!$F$9,IF(U227=[13]FORMULAS!$A$10,0,'[13]Tabla Valoración controles'!$F$10))</f>
        <v>0</v>
      </c>
      <c r="AA227" s="54"/>
      <c r="AB227" s="249" t="e">
        <f>+IF(AA227='[13]Tabla Valoración controles'!$D$9,'[13]Tabla Valoración controles'!$F$9,IF(W227=[13]FORMULAS!$A$10,0,'[13]Tabla Valoración controles'!$F$10))</f>
        <v>#REF!</v>
      </c>
      <c r="AC227" s="54"/>
      <c r="AD227" s="249" t="e">
        <f>+IF(AC227='[13]Tabla Valoración controles'!$D$13,'[13]Tabla Valoración controles'!$F$13,'[13]Tabla Valoración controles'!$F$14)</f>
        <v>#REF!</v>
      </c>
      <c r="AE227" s="250">
        <f t="shared" si="121"/>
        <v>0.15</v>
      </c>
      <c r="AF227" s="250">
        <f t="shared" ref="AF227" si="138">+AE227*AG226</f>
        <v>0</v>
      </c>
      <c r="AG227" s="250">
        <f t="shared" ref="AG227" si="139">+AG226-AF227</f>
        <v>0</v>
      </c>
      <c r="AH227" s="54"/>
      <c r="AI227" s="50">
        <f>+IF(AH227=[13]CONTROLES!$C$50,[13]CONTROLES!$D$50,[13]CONTROLES!$D$51)</f>
        <v>0</v>
      </c>
      <c r="AJ227" s="189"/>
      <c r="AK227" s="189">
        <f>+IF(AJ227=[13]CONTROLES!$C$52,[13]CONTROLES!$D$52,[13]CONTROLES!$D$53)</f>
        <v>0</v>
      </c>
      <c r="AL227" s="189"/>
      <c r="AM227" s="189">
        <f>+IF(AL227=[13]CONTROLES!$C$54,[13]CONTROLES!$D$54,[13]CONTROLES!$D$55)</f>
        <v>0</v>
      </c>
      <c r="AN227" s="251" t="str">
        <f t="shared" si="131"/>
        <v>Tipo Control</v>
      </c>
      <c r="AO227" s="251" t="str">
        <f>+IF(AN227=[13]CONTROLES!$F$54,[13]CONTROLES!$G$54,[13]CONTROLES!$G$55)</f>
        <v>Detectar</v>
      </c>
      <c r="AP227" s="189">
        <f>+IF(AO227=[13]CONTROLES!$C$56,[13]CONTROLES!$D$56,IF(AO227=[13]CONTROLES!$C$57,[13]CONTROLES!$D$57,[13]CONTROLES!$D$58))</f>
        <v>10</v>
      </c>
      <c r="AQ227" s="189"/>
      <c r="AR227" s="189">
        <f>+IF(AQ227=[13]CONTROLES!$C$59,[13]CONTROLES!$D$59,[13]CONTROLES!$D$60)</f>
        <v>0</v>
      </c>
      <c r="AS227" s="189"/>
      <c r="AT227" s="189">
        <f>+IF(AS227=[13]CONTROLES!$C$61,[13]CONTROLES!$D$61,[13]CONTROLES!$D$62)</f>
        <v>0</v>
      </c>
      <c r="AU227" s="189"/>
      <c r="AV227" s="50">
        <f>+IF(AU227=[13]CONTROLES!$C$63,[13]CONTROLES!$D$63,IF(AU227=[13]CONTROLES!$C$64,[13]CONTROLES!$D$64,[13]CONTROLES!$D$65))</f>
        <v>0</v>
      </c>
      <c r="AW227" s="50" t="str">
        <f t="shared" si="133"/>
        <v>Débil</v>
      </c>
      <c r="AX227" s="303"/>
      <c r="AY227" s="303"/>
      <c r="AZ227" s="303"/>
      <c r="BA227" s="303"/>
      <c r="BB227" s="301"/>
      <c r="BC227" s="314"/>
      <c r="BD227" s="305"/>
      <c r="BE227" s="262"/>
      <c r="BF227" s="260"/>
      <c r="BG227" s="262"/>
      <c r="BH227" s="180"/>
      <c r="BI227" s="309"/>
      <c r="BJ227" s="309"/>
      <c r="BK227" s="309"/>
      <c r="BL227" s="309"/>
      <c r="BM227" s="309"/>
      <c r="BN227" s="305"/>
      <c r="BO227" s="135"/>
      <c r="BP227" s="135"/>
      <c r="BQ227" s="135"/>
      <c r="BR227" s="135"/>
      <c r="BS227" s="135"/>
      <c r="BT227" s="135"/>
      <c r="BU227" s="135"/>
      <c r="BV227" s="135"/>
      <c r="BW227" s="139"/>
      <c r="BX227" s="135"/>
      <c r="BY227" s="135"/>
      <c r="BZ227" s="135"/>
      <c r="CA227" s="135"/>
      <c r="CB227" s="135"/>
      <c r="CC227" s="135"/>
      <c r="CD227" s="135"/>
      <c r="CE227" s="135"/>
      <c r="CF227" s="139"/>
      <c r="CG227" s="135"/>
      <c r="CH227" s="135"/>
      <c r="CI227" s="135"/>
      <c r="CJ227" s="135"/>
      <c r="CK227" s="135"/>
      <c r="CL227" s="135"/>
      <c r="CM227" s="135"/>
      <c r="CN227" s="135"/>
      <c r="CO227" s="139"/>
      <c r="CP227" s="135"/>
      <c r="CQ227" s="135"/>
      <c r="CR227" s="135"/>
      <c r="CS227" s="135"/>
      <c r="CT227" s="135"/>
      <c r="CU227" s="135"/>
      <c r="CV227" s="135"/>
      <c r="CW227" s="135"/>
      <c r="CX227" s="139"/>
      <c r="CY227" s="135"/>
      <c r="CZ227" s="135"/>
      <c r="DA227" s="135"/>
      <c r="DB227" s="135"/>
      <c r="DC227" s="135"/>
      <c r="DD227" s="135"/>
      <c r="DE227" s="135"/>
      <c r="DF227" s="135"/>
      <c r="DG227" s="139"/>
      <c r="DH227" s="135"/>
      <c r="DI227" s="135"/>
      <c r="DJ227" s="135"/>
      <c r="DK227" s="135"/>
      <c r="DL227" s="135"/>
      <c r="DM227" s="135"/>
      <c r="DN227" s="135"/>
      <c r="DO227" s="135"/>
      <c r="DP227" s="139"/>
      <c r="DQ227" s="135"/>
      <c r="DR227" s="135"/>
      <c r="DS227" s="135"/>
      <c r="DT227" s="135"/>
      <c r="DU227" s="135"/>
      <c r="DV227" s="135"/>
      <c r="DW227" s="135"/>
      <c r="DX227" s="135"/>
      <c r="DY227" s="139"/>
      <c r="DZ227" s="135"/>
      <c r="EA227" s="135"/>
      <c r="EB227" s="135"/>
      <c r="EC227" s="135"/>
      <c r="ED227" s="135"/>
      <c r="EE227" s="135"/>
      <c r="EF227" s="135"/>
      <c r="EG227" s="135"/>
      <c r="EH227" s="139"/>
      <c r="EI227" s="135"/>
      <c r="EJ227" s="135"/>
      <c r="EK227" s="135"/>
      <c r="EL227" s="135"/>
      <c r="EM227" s="135"/>
      <c r="EN227" s="135"/>
      <c r="EO227" s="135"/>
      <c r="EP227" s="135"/>
      <c r="EQ227" s="139"/>
      <c r="ER227" s="135"/>
      <c r="ES227" s="135"/>
      <c r="ET227" s="135"/>
      <c r="EU227" s="135"/>
      <c r="EV227" s="135"/>
      <c r="EW227" s="135"/>
      <c r="EX227" s="135"/>
      <c r="EY227" s="135"/>
      <c r="EZ227" s="139"/>
      <c r="FA227" s="135"/>
      <c r="FB227" s="135"/>
      <c r="FC227" s="135"/>
      <c r="FD227" s="135"/>
      <c r="FE227" s="135"/>
      <c r="FF227" s="135"/>
      <c r="FG227" s="135"/>
      <c r="FH227" s="135"/>
      <c r="FI227" s="139"/>
      <c r="FJ227" s="135"/>
      <c r="FK227" s="135"/>
      <c r="FL227" s="135"/>
      <c r="FM227" s="135"/>
      <c r="FN227" s="135"/>
      <c r="FO227" s="135"/>
      <c r="FP227" s="135"/>
      <c r="FQ227" s="135"/>
      <c r="FR227" s="135"/>
      <c r="FS227" s="139"/>
      <c r="FT227" s="257"/>
      <c r="FU227" s="257"/>
      <c r="FV227" s="257"/>
      <c r="FW227" s="133"/>
      <c r="FX227" s="257"/>
      <c r="FY227" s="135"/>
      <c r="FZ227" s="135"/>
      <c r="GA227" s="257"/>
      <c r="GB227" s="257"/>
      <c r="GC227" s="257"/>
      <c r="GD227" s="257"/>
      <c r="GE227" s="257"/>
      <c r="GF227" s="139"/>
      <c r="GG227" s="257"/>
      <c r="GH227" s="257"/>
      <c r="GI227" s="257"/>
      <c r="GJ227" s="133"/>
      <c r="GK227" s="257"/>
      <c r="GL227" s="135"/>
      <c r="GM227" s="135"/>
      <c r="GN227" s="257"/>
      <c r="GO227" s="257"/>
      <c r="GP227" s="257"/>
      <c r="GQ227" s="257"/>
      <c r="GR227" s="257"/>
      <c r="GS227" s="139"/>
      <c r="GT227" s="257"/>
      <c r="GU227" s="257"/>
      <c r="GV227" s="257"/>
      <c r="GW227" s="133"/>
      <c r="GX227" s="257"/>
      <c r="GY227" s="135"/>
      <c r="GZ227" s="135"/>
      <c r="HA227" s="257"/>
      <c r="HB227" s="257"/>
      <c r="HC227" s="257"/>
      <c r="HD227" s="257"/>
      <c r="HE227" s="253"/>
      <c r="HF227" s="253"/>
      <c r="HG227" s="253"/>
      <c r="HH227" s="253"/>
      <c r="HI227" s="253"/>
      <c r="HJ227" s="253"/>
      <c r="HK227" s="253"/>
      <c r="HL227" s="253"/>
      <c r="HM227" s="253"/>
      <c r="HN227" s="253"/>
      <c r="HO227" s="253"/>
    </row>
    <row r="228" spans="1:223" ht="19.5" customHeight="1" x14ac:dyDescent="0.2">
      <c r="A228" s="336"/>
      <c r="B228" s="316"/>
      <c r="C228" s="319"/>
      <c r="D228" s="319"/>
      <c r="E228" s="316"/>
      <c r="F228" s="321"/>
      <c r="G228" s="321"/>
      <c r="H228" s="322"/>
      <c r="I228" s="316"/>
      <c r="J228" s="323"/>
      <c r="K228" s="324"/>
      <c r="L228" s="326"/>
      <c r="M228" s="328"/>
      <c r="N228" s="329"/>
      <c r="O228" s="331"/>
      <c r="P228" s="331"/>
      <c r="Q228" s="334"/>
      <c r="R228" s="188"/>
      <c r="S228" s="188"/>
      <c r="T228" s="202" t="str">
        <f t="shared" si="113"/>
        <v>Tipo Control</v>
      </c>
      <c r="U228" s="54" t="s">
        <v>158</v>
      </c>
      <c r="V228" s="249">
        <f>+IF(U228='[13]Tabla Valoración controles'!$D$4,'[13]Tabla Valoración controles'!$F$4,IF('[13]208-PLA-Ft-78 Mapa Gestión'!U228='[13]Tabla Valoración controles'!$D$5,'[13]Tabla Valoración controles'!$F$5,IF(U228=[13]FORMULAS!$A$10,0,'[13]Tabla Valoración controles'!$F$6)))</f>
        <v>0.15</v>
      </c>
      <c r="W228" s="54"/>
      <c r="X228" s="56">
        <f>+IF(W228='[13]Tabla Valoración controles'!$D$7,'[13]Tabla Valoración controles'!$F$7,IF(U228=[13]FORMULAS!$A$10,0,'[13]Tabla Valoración controles'!$F$8))</f>
        <v>0</v>
      </c>
      <c r="Y228" s="54"/>
      <c r="Z228" s="249">
        <f>+IF(Y228='[13]Tabla Valoración controles'!$D$9,'[13]Tabla Valoración controles'!$F$9,IF(U228=[13]FORMULAS!$A$10,0,'[13]Tabla Valoración controles'!$F$10))</f>
        <v>0</v>
      </c>
      <c r="AA228" s="54"/>
      <c r="AB228" s="249" t="e">
        <f>+IF(AA228='[13]Tabla Valoración controles'!$D$9,'[13]Tabla Valoración controles'!$F$9,IF(W228=[13]FORMULAS!$A$10,0,'[13]Tabla Valoración controles'!$F$10))</f>
        <v>#REF!</v>
      </c>
      <c r="AC228" s="54"/>
      <c r="AD228" s="249" t="e">
        <f>+IF(AC228='[13]Tabla Valoración controles'!$D$13,'[13]Tabla Valoración controles'!$F$13,'[13]Tabla Valoración controles'!$F$14)</f>
        <v>#REF!</v>
      </c>
      <c r="AE228" s="250">
        <f t="shared" si="121"/>
        <v>0.15</v>
      </c>
      <c r="AF228" s="250">
        <f t="shared" ref="AF228:AF231" si="140">+AF227*AE228</f>
        <v>0</v>
      </c>
      <c r="AG228" s="250">
        <f t="shared" si="130"/>
        <v>0</v>
      </c>
      <c r="AH228" s="54"/>
      <c r="AI228" s="50">
        <f>+IF(AH228=[13]CONTROLES!$C$50,[13]CONTROLES!$D$50,[13]CONTROLES!$D$51)</f>
        <v>0</v>
      </c>
      <c r="AJ228" s="189"/>
      <c r="AK228" s="189">
        <f>+IF(AJ228=[13]CONTROLES!$C$52,[13]CONTROLES!$D$52,[13]CONTROLES!$D$53)</f>
        <v>0</v>
      </c>
      <c r="AL228" s="189"/>
      <c r="AM228" s="189">
        <f>+IF(AL228=[13]CONTROLES!$C$54,[13]CONTROLES!$D$54,[13]CONTROLES!$D$55)</f>
        <v>0</v>
      </c>
      <c r="AN228" s="251" t="str">
        <f t="shared" si="131"/>
        <v>Tipo Control</v>
      </c>
      <c r="AO228" s="251" t="str">
        <f>+IF(AN228=[13]CONTROLES!$F$54,[13]CONTROLES!$G$54,[13]CONTROLES!$G$55)</f>
        <v>Detectar</v>
      </c>
      <c r="AP228" s="189">
        <f>+IF(AO228=[13]CONTROLES!$C$56,[13]CONTROLES!$D$56,IF(AO228=[13]CONTROLES!$C$57,[13]CONTROLES!$D$57,[13]CONTROLES!$D$58))</f>
        <v>10</v>
      </c>
      <c r="AQ228" s="189"/>
      <c r="AR228" s="189">
        <f>+IF(AQ228=[13]CONTROLES!$C$59,[13]CONTROLES!$D$59,[13]CONTROLES!$D$60)</f>
        <v>0</v>
      </c>
      <c r="AS228" s="189"/>
      <c r="AT228" s="189">
        <f>+IF(AS228=[13]CONTROLES!$C$61,[13]CONTROLES!$D$61,[13]CONTROLES!$D$62)</f>
        <v>0</v>
      </c>
      <c r="AU228" s="189"/>
      <c r="AV228" s="50">
        <f>+IF(AU228=[13]CONTROLES!$C$63,[13]CONTROLES!$D$63,IF(AU228=[13]CONTROLES!$C$64,[13]CONTROLES!$D$64,[13]CONTROLES!$D$65))</f>
        <v>0</v>
      </c>
      <c r="AW228" s="50" t="str">
        <f t="shared" si="133"/>
        <v>Débil</v>
      </c>
      <c r="AX228" s="303"/>
      <c r="AY228" s="303"/>
      <c r="AZ228" s="303"/>
      <c r="BA228" s="303"/>
      <c r="BB228" s="301"/>
      <c r="BC228" s="314"/>
      <c r="BD228" s="305"/>
      <c r="BE228" s="262"/>
      <c r="BF228" s="260"/>
      <c r="BG228" s="262"/>
      <c r="BH228" s="180"/>
      <c r="BI228" s="309"/>
      <c r="BJ228" s="309"/>
      <c r="BK228" s="309"/>
      <c r="BL228" s="309"/>
      <c r="BM228" s="309"/>
      <c r="BN228" s="305"/>
      <c r="BO228" s="135"/>
      <c r="BP228" s="135"/>
      <c r="BQ228" s="135"/>
      <c r="BR228" s="135"/>
      <c r="BS228" s="135"/>
      <c r="BT228" s="135"/>
      <c r="BU228" s="135"/>
      <c r="BV228" s="135"/>
      <c r="BW228" s="139"/>
      <c r="BX228" s="135"/>
      <c r="BY228" s="135"/>
      <c r="BZ228" s="135"/>
      <c r="CA228" s="135"/>
      <c r="CB228" s="135"/>
      <c r="CC228" s="135"/>
      <c r="CD228" s="135"/>
      <c r="CE228" s="135"/>
      <c r="CF228" s="139"/>
      <c r="CG228" s="135"/>
      <c r="CH228" s="135"/>
      <c r="CI228" s="135"/>
      <c r="CJ228" s="135"/>
      <c r="CK228" s="135"/>
      <c r="CL228" s="135"/>
      <c r="CM228" s="135"/>
      <c r="CN228" s="135"/>
      <c r="CO228" s="139"/>
      <c r="CP228" s="135"/>
      <c r="CQ228" s="135"/>
      <c r="CR228" s="135"/>
      <c r="CS228" s="135"/>
      <c r="CT228" s="135"/>
      <c r="CU228" s="135"/>
      <c r="CV228" s="135"/>
      <c r="CW228" s="135"/>
      <c r="CX228" s="139"/>
      <c r="CY228" s="135"/>
      <c r="CZ228" s="135"/>
      <c r="DA228" s="135"/>
      <c r="DB228" s="135"/>
      <c r="DC228" s="135"/>
      <c r="DD228" s="135"/>
      <c r="DE228" s="135"/>
      <c r="DF228" s="135"/>
      <c r="DG228" s="139"/>
      <c r="DH228" s="135"/>
      <c r="DI228" s="135"/>
      <c r="DJ228" s="135"/>
      <c r="DK228" s="135"/>
      <c r="DL228" s="135"/>
      <c r="DM228" s="135"/>
      <c r="DN228" s="135"/>
      <c r="DO228" s="135"/>
      <c r="DP228" s="139"/>
      <c r="DQ228" s="135"/>
      <c r="DR228" s="135"/>
      <c r="DS228" s="135"/>
      <c r="DT228" s="135"/>
      <c r="DU228" s="135"/>
      <c r="DV228" s="135"/>
      <c r="DW228" s="135"/>
      <c r="DX228" s="135"/>
      <c r="DY228" s="139"/>
      <c r="DZ228" s="135"/>
      <c r="EA228" s="135"/>
      <c r="EB228" s="135"/>
      <c r="EC228" s="135"/>
      <c r="ED228" s="135"/>
      <c r="EE228" s="135"/>
      <c r="EF228" s="135"/>
      <c r="EG228" s="135"/>
      <c r="EH228" s="139"/>
      <c r="EI228" s="135"/>
      <c r="EJ228" s="135"/>
      <c r="EK228" s="135"/>
      <c r="EL228" s="135"/>
      <c r="EM228" s="135"/>
      <c r="EN228" s="135"/>
      <c r="EO228" s="135"/>
      <c r="EP228" s="135"/>
      <c r="EQ228" s="139"/>
      <c r="ER228" s="135"/>
      <c r="ES228" s="135"/>
      <c r="ET228" s="135"/>
      <c r="EU228" s="135"/>
      <c r="EV228" s="135"/>
      <c r="EW228" s="135"/>
      <c r="EX228" s="135"/>
      <c r="EY228" s="135"/>
      <c r="EZ228" s="139"/>
      <c r="FA228" s="135"/>
      <c r="FB228" s="135"/>
      <c r="FC228" s="135"/>
      <c r="FD228" s="135"/>
      <c r="FE228" s="135"/>
      <c r="FF228" s="135"/>
      <c r="FG228" s="135"/>
      <c r="FH228" s="135"/>
      <c r="FI228" s="139"/>
      <c r="FJ228" s="135"/>
      <c r="FK228" s="135"/>
      <c r="FL228" s="135"/>
      <c r="FM228" s="135"/>
      <c r="FN228" s="135"/>
      <c r="FO228" s="135"/>
      <c r="FP228" s="135"/>
      <c r="FQ228" s="135"/>
      <c r="FR228" s="135"/>
      <c r="FS228" s="139"/>
      <c r="FT228" s="257"/>
      <c r="FU228" s="257"/>
      <c r="FV228" s="257"/>
      <c r="FW228" s="133"/>
      <c r="FX228" s="257"/>
      <c r="FY228" s="135"/>
      <c r="FZ228" s="135"/>
      <c r="GA228" s="257"/>
      <c r="GB228" s="257"/>
      <c r="GC228" s="257"/>
      <c r="GD228" s="257"/>
      <c r="GE228" s="257"/>
      <c r="GF228" s="139"/>
      <c r="GG228" s="257"/>
      <c r="GH228" s="257"/>
      <c r="GI228" s="257"/>
      <c r="GJ228" s="133"/>
      <c r="GK228" s="257"/>
      <c r="GL228" s="135"/>
      <c r="GM228" s="135"/>
      <c r="GN228" s="257"/>
      <c r="GO228" s="257"/>
      <c r="GP228" s="257"/>
      <c r="GQ228" s="257"/>
      <c r="GR228" s="257"/>
      <c r="GS228" s="139"/>
      <c r="GT228" s="257"/>
      <c r="GU228" s="257"/>
      <c r="GV228" s="257"/>
      <c r="GW228" s="133"/>
      <c r="GX228" s="257"/>
      <c r="GY228" s="135"/>
      <c r="GZ228" s="135"/>
      <c r="HA228" s="257"/>
      <c r="HB228" s="257"/>
      <c r="HC228" s="257"/>
      <c r="HD228" s="257"/>
      <c r="HE228" s="253"/>
      <c r="HF228" s="253"/>
      <c r="HG228" s="253"/>
      <c r="HH228" s="253"/>
      <c r="HI228" s="253"/>
      <c r="HJ228" s="253"/>
      <c r="HK228" s="253"/>
      <c r="HL228" s="253"/>
      <c r="HM228" s="253"/>
      <c r="HN228" s="253"/>
      <c r="HO228" s="253"/>
    </row>
    <row r="229" spans="1:223" ht="19.5" customHeight="1" x14ac:dyDescent="0.2">
      <c r="A229" s="336"/>
      <c r="B229" s="316"/>
      <c r="C229" s="319"/>
      <c r="D229" s="319"/>
      <c r="E229" s="316"/>
      <c r="F229" s="321"/>
      <c r="G229" s="321"/>
      <c r="H229" s="322"/>
      <c r="I229" s="316"/>
      <c r="J229" s="323"/>
      <c r="K229" s="324"/>
      <c r="L229" s="326"/>
      <c r="M229" s="328"/>
      <c r="N229" s="329"/>
      <c r="O229" s="331"/>
      <c r="P229" s="331"/>
      <c r="Q229" s="334"/>
      <c r="R229" s="188"/>
      <c r="S229" s="188"/>
      <c r="T229" s="202" t="str">
        <f t="shared" si="113"/>
        <v>Tipo Control</v>
      </c>
      <c r="U229" s="54" t="s">
        <v>158</v>
      </c>
      <c r="V229" s="249">
        <f>+IF(U229='[13]Tabla Valoración controles'!$D$4,'[13]Tabla Valoración controles'!$F$4,IF('[13]208-PLA-Ft-78 Mapa Gestión'!U229='[13]Tabla Valoración controles'!$D$5,'[13]Tabla Valoración controles'!$F$5,IF(U229=[13]FORMULAS!$A$10,0,'[13]Tabla Valoración controles'!$F$6)))</f>
        <v>0</v>
      </c>
      <c r="W229" s="54"/>
      <c r="X229" s="56">
        <f>+IF(W229='[13]Tabla Valoración controles'!$D$7,'[13]Tabla Valoración controles'!$F$7,IF(U229=[13]FORMULAS!$A$10,0,'[13]Tabla Valoración controles'!$F$8))</f>
        <v>0</v>
      </c>
      <c r="Y229" s="54"/>
      <c r="Z229" s="249">
        <f>+IF(Y229='[13]Tabla Valoración controles'!$D$9,'[13]Tabla Valoración controles'!$F$9,IF(U229=[13]FORMULAS!$A$10,0,'[13]Tabla Valoración controles'!$F$10))</f>
        <v>0</v>
      </c>
      <c r="AA229" s="54"/>
      <c r="AB229" s="249" t="e">
        <f>+IF(AA229='[13]Tabla Valoración controles'!$D$9,'[13]Tabla Valoración controles'!$F$9,IF(W229=[13]FORMULAS!$A$10,0,'[13]Tabla Valoración controles'!$F$10))</f>
        <v>#REF!</v>
      </c>
      <c r="AC229" s="54"/>
      <c r="AD229" s="249" t="e">
        <f>+IF(AC229='[13]Tabla Valoración controles'!$D$13,'[13]Tabla Valoración controles'!$F$13,'[13]Tabla Valoración controles'!$F$14)</f>
        <v>#REF!</v>
      </c>
      <c r="AE229" s="250">
        <f t="shared" si="121"/>
        <v>0</v>
      </c>
      <c r="AF229" s="250">
        <f t="shared" si="140"/>
        <v>0</v>
      </c>
      <c r="AG229" s="250">
        <f t="shared" si="130"/>
        <v>0</v>
      </c>
      <c r="AH229" s="54"/>
      <c r="AI229" s="50">
        <f>+IF(AH229=[13]CONTROLES!$C$50,[13]CONTROLES!$D$50,[13]CONTROLES!$D$51)</f>
        <v>0</v>
      </c>
      <c r="AJ229" s="189"/>
      <c r="AK229" s="189">
        <f>+IF(AJ229=[13]CONTROLES!$C$52,[13]CONTROLES!$D$52,[13]CONTROLES!$D$53)</f>
        <v>0</v>
      </c>
      <c r="AL229" s="189"/>
      <c r="AM229" s="189">
        <f>+IF(AL229=[13]CONTROLES!$C$54,[13]CONTROLES!$D$54,[13]CONTROLES!$D$55)</f>
        <v>0</v>
      </c>
      <c r="AN229" s="251" t="str">
        <f t="shared" si="131"/>
        <v>Tipo Control</v>
      </c>
      <c r="AO229" s="251" t="str">
        <f>+IF(AN229=[13]CONTROLES!$F$54,[13]CONTROLES!$G$54,[13]CONTROLES!$G$55)</f>
        <v>Detectar</v>
      </c>
      <c r="AP229" s="189">
        <f>+IF(AO229=[13]CONTROLES!$C$56,[13]CONTROLES!$D$56,IF(AO229=[13]CONTROLES!$C$57,[13]CONTROLES!$D$57,[13]CONTROLES!$D$58))</f>
        <v>10</v>
      </c>
      <c r="AQ229" s="189"/>
      <c r="AR229" s="189">
        <f>+IF(AQ229=[13]CONTROLES!$C$59,[13]CONTROLES!$D$59,[13]CONTROLES!$D$60)</f>
        <v>0</v>
      </c>
      <c r="AS229" s="189"/>
      <c r="AT229" s="189">
        <f>+IF(AS229=[13]CONTROLES!$C$61,[13]CONTROLES!$D$61,[13]CONTROLES!$D$62)</f>
        <v>0</v>
      </c>
      <c r="AU229" s="189"/>
      <c r="AV229" s="50">
        <f>+IF(AU229=[13]CONTROLES!$C$63,[13]CONTROLES!$D$63,IF(AU229=[13]CONTROLES!$C$64,[13]CONTROLES!$D$64,[13]CONTROLES!$D$65))</f>
        <v>0</v>
      </c>
      <c r="AW229" s="50" t="str">
        <f t="shared" si="133"/>
        <v>Débil</v>
      </c>
      <c r="AX229" s="303"/>
      <c r="AY229" s="303"/>
      <c r="AZ229" s="303"/>
      <c r="BA229" s="303"/>
      <c r="BB229" s="301"/>
      <c r="BC229" s="314"/>
      <c r="BD229" s="305"/>
      <c r="BE229" s="262"/>
      <c r="BF229" s="260"/>
      <c r="BG229" s="262"/>
      <c r="BH229" s="180"/>
      <c r="BI229" s="309"/>
      <c r="BJ229" s="309"/>
      <c r="BK229" s="309"/>
      <c r="BL229" s="309"/>
      <c r="BM229" s="309"/>
      <c r="BN229" s="305"/>
      <c r="BO229" s="135"/>
      <c r="BP229" s="135"/>
      <c r="BQ229" s="135"/>
      <c r="BR229" s="133"/>
      <c r="BS229" s="133"/>
      <c r="BT229" s="133"/>
      <c r="BU229" s="133"/>
      <c r="BV229" s="133"/>
      <c r="BW229" s="139"/>
      <c r="BX229" s="135"/>
      <c r="BY229" s="135"/>
      <c r="BZ229" s="135"/>
      <c r="CA229" s="133"/>
      <c r="CB229" s="133"/>
      <c r="CC229" s="133"/>
      <c r="CD229" s="133"/>
      <c r="CE229" s="133"/>
      <c r="CF229" s="139"/>
      <c r="CG229" s="135"/>
      <c r="CH229" s="135"/>
      <c r="CI229" s="135"/>
      <c r="CJ229" s="133"/>
      <c r="CK229" s="133"/>
      <c r="CL229" s="133"/>
      <c r="CM229" s="133"/>
      <c r="CN229" s="133"/>
      <c r="CO229" s="139"/>
      <c r="CP229" s="135"/>
      <c r="CQ229" s="135"/>
      <c r="CR229" s="135"/>
      <c r="CS229" s="133"/>
      <c r="CT229" s="133"/>
      <c r="CU229" s="133"/>
      <c r="CV229" s="133"/>
      <c r="CW229" s="133"/>
      <c r="CX229" s="139"/>
      <c r="CY229" s="135"/>
      <c r="CZ229" s="135"/>
      <c r="DA229" s="135"/>
      <c r="DB229" s="133"/>
      <c r="DC229" s="133"/>
      <c r="DD229" s="133"/>
      <c r="DE229" s="133"/>
      <c r="DF229" s="133"/>
      <c r="DG229" s="139"/>
      <c r="DH229" s="135"/>
      <c r="DI229" s="135"/>
      <c r="DJ229" s="135"/>
      <c r="DK229" s="133"/>
      <c r="DL229" s="133"/>
      <c r="DM229" s="133"/>
      <c r="DN229" s="133"/>
      <c r="DO229" s="133"/>
      <c r="DP229" s="139"/>
      <c r="DQ229" s="135"/>
      <c r="DR229" s="135"/>
      <c r="DS229" s="135"/>
      <c r="DT229" s="133"/>
      <c r="DU229" s="133"/>
      <c r="DV229" s="133"/>
      <c r="DW229" s="133"/>
      <c r="DX229" s="133"/>
      <c r="DY229" s="139"/>
      <c r="DZ229" s="135"/>
      <c r="EA229" s="135"/>
      <c r="EB229" s="135"/>
      <c r="EC229" s="133"/>
      <c r="ED229" s="133"/>
      <c r="EE229" s="133"/>
      <c r="EF229" s="133"/>
      <c r="EG229" s="133"/>
      <c r="EH229" s="139"/>
      <c r="EI229" s="135"/>
      <c r="EJ229" s="135"/>
      <c r="EK229" s="135"/>
      <c r="EL229" s="133"/>
      <c r="EM229" s="133"/>
      <c r="EN229" s="133"/>
      <c r="EO229" s="133"/>
      <c r="EP229" s="133"/>
      <c r="EQ229" s="139"/>
      <c r="ER229" s="135"/>
      <c r="ES229" s="135"/>
      <c r="ET229" s="135"/>
      <c r="EU229" s="133"/>
      <c r="EV229" s="133"/>
      <c r="EW229" s="133"/>
      <c r="EX229" s="133"/>
      <c r="EY229" s="133"/>
      <c r="EZ229" s="139"/>
      <c r="FA229" s="135"/>
      <c r="FB229" s="135"/>
      <c r="FC229" s="135"/>
      <c r="FD229" s="133"/>
      <c r="FE229" s="133"/>
      <c r="FF229" s="133"/>
      <c r="FG229" s="133"/>
      <c r="FH229" s="133"/>
      <c r="FI229" s="139"/>
      <c r="FJ229" s="135"/>
      <c r="FK229" s="135"/>
      <c r="FL229" s="135"/>
      <c r="FM229" s="133"/>
      <c r="FN229" s="133"/>
      <c r="FO229" s="133"/>
      <c r="FP229" s="133"/>
      <c r="FQ229" s="133"/>
      <c r="FR229" s="133"/>
      <c r="FS229" s="139"/>
      <c r="FT229" s="257"/>
      <c r="FU229" s="257"/>
      <c r="FV229" s="257"/>
      <c r="FW229" s="133"/>
      <c r="FX229" s="257"/>
      <c r="FY229" s="133"/>
      <c r="FZ229" s="133"/>
      <c r="GA229" s="257"/>
      <c r="GB229" s="257"/>
      <c r="GC229" s="257"/>
      <c r="GD229" s="257"/>
      <c r="GE229" s="257"/>
      <c r="GF229" s="139"/>
      <c r="GG229" s="257"/>
      <c r="GH229" s="257"/>
      <c r="GI229" s="257"/>
      <c r="GJ229" s="133"/>
      <c r="GK229" s="257"/>
      <c r="GL229" s="133"/>
      <c r="GM229" s="133"/>
      <c r="GN229" s="257"/>
      <c r="GO229" s="257"/>
      <c r="GP229" s="257"/>
      <c r="GQ229" s="257"/>
      <c r="GR229" s="257"/>
      <c r="GS229" s="139"/>
      <c r="GT229" s="257"/>
      <c r="GU229" s="257"/>
      <c r="GV229" s="257"/>
      <c r="GW229" s="133"/>
      <c r="GX229" s="257"/>
      <c r="GY229" s="133"/>
      <c r="GZ229" s="133"/>
      <c r="HA229" s="257"/>
      <c r="HB229" s="257"/>
      <c r="HC229" s="257"/>
      <c r="HD229" s="257"/>
      <c r="HE229" s="253"/>
      <c r="HF229" s="253"/>
      <c r="HG229" s="253"/>
      <c r="HH229" s="253"/>
      <c r="HI229" s="253"/>
      <c r="HJ229" s="253"/>
      <c r="HK229" s="253"/>
      <c r="HL229" s="253"/>
      <c r="HM229" s="253"/>
      <c r="HN229" s="253"/>
      <c r="HO229" s="253"/>
    </row>
    <row r="230" spans="1:223" ht="19.5" customHeight="1" x14ac:dyDescent="0.2">
      <c r="A230" s="336"/>
      <c r="B230" s="316"/>
      <c r="C230" s="319"/>
      <c r="D230" s="319"/>
      <c r="E230" s="316"/>
      <c r="F230" s="321"/>
      <c r="G230" s="321"/>
      <c r="H230" s="322"/>
      <c r="I230" s="316"/>
      <c r="J230" s="323"/>
      <c r="K230" s="324"/>
      <c r="L230" s="326"/>
      <c r="M230" s="328"/>
      <c r="N230" s="329"/>
      <c r="O230" s="331"/>
      <c r="P230" s="331"/>
      <c r="Q230" s="334"/>
      <c r="R230" s="188"/>
      <c r="S230" s="188"/>
      <c r="T230" s="202" t="str">
        <f t="shared" si="113"/>
        <v>Tipo Control</v>
      </c>
      <c r="U230" s="54" t="s">
        <v>158</v>
      </c>
      <c r="V230" s="249">
        <f>+IF(U230='[13]Tabla Valoración controles'!$D$4,'[13]Tabla Valoración controles'!$F$4,IF('[13]208-PLA-Ft-78 Mapa Gestión'!U230='[13]Tabla Valoración controles'!$D$5,'[13]Tabla Valoración controles'!$F$5,IF(U230=[13]FORMULAS!$A$10,0,'[13]Tabla Valoración controles'!$F$6)))</f>
        <v>0</v>
      </c>
      <c r="W230" s="54"/>
      <c r="X230" s="56">
        <f>+IF(W230='[13]Tabla Valoración controles'!$D$7,'[13]Tabla Valoración controles'!$F$7,IF(U230=[13]FORMULAS!$A$10,0,'[13]Tabla Valoración controles'!$F$8))</f>
        <v>0</v>
      </c>
      <c r="Y230" s="54"/>
      <c r="Z230" s="249">
        <f>+IF(Y230='[13]Tabla Valoración controles'!$D$9,'[13]Tabla Valoración controles'!$F$9,IF(U230=[13]FORMULAS!$A$10,0,'[13]Tabla Valoración controles'!$F$10))</f>
        <v>0</v>
      </c>
      <c r="AA230" s="54"/>
      <c r="AB230" s="249" t="e">
        <f>+IF(AA230='[13]Tabla Valoración controles'!$D$9,'[13]Tabla Valoración controles'!$F$9,IF(W230=[13]FORMULAS!$A$10,0,'[13]Tabla Valoración controles'!$F$10))</f>
        <v>#REF!</v>
      </c>
      <c r="AC230" s="54"/>
      <c r="AD230" s="249" t="e">
        <f>+IF(AC230='[13]Tabla Valoración controles'!$D$13,'[13]Tabla Valoración controles'!$F$13,'[13]Tabla Valoración controles'!$F$14)</f>
        <v>#REF!</v>
      </c>
      <c r="AE230" s="250">
        <f t="shared" si="121"/>
        <v>0</v>
      </c>
      <c r="AF230" s="250">
        <f t="shared" si="140"/>
        <v>0</v>
      </c>
      <c r="AG230" s="250">
        <f t="shared" si="130"/>
        <v>0</v>
      </c>
      <c r="AH230" s="54"/>
      <c r="AI230" s="50">
        <f>+IF(AH230=[13]CONTROLES!$C$50,[13]CONTROLES!$D$50,[13]CONTROLES!$D$51)</f>
        <v>0</v>
      </c>
      <c r="AJ230" s="189"/>
      <c r="AK230" s="189">
        <f>+IF(AJ230=[13]CONTROLES!$C$52,[13]CONTROLES!$D$52,[13]CONTROLES!$D$53)</f>
        <v>0</v>
      </c>
      <c r="AL230" s="189"/>
      <c r="AM230" s="189">
        <f>+IF(AL230=[13]CONTROLES!$C$54,[13]CONTROLES!$D$54,[13]CONTROLES!$D$55)</f>
        <v>0</v>
      </c>
      <c r="AN230" s="251" t="str">
        <f t="shared" si="131"/>
        <v>Tipo Control</v>
      </c>
      <c r="AO230" s="251" t="str">
        <f>+IF(AN230=[13]CONTROLES!$F$54,[13]CONTROLES!$G$54,[13]CONTROLES!$G$55)</f>
        <v>Detectar</v>
      </c>
      <c r="AP230" s="189">
        <f>+IF(AO230=[13]CONTROLES!$C$56,[13]CONTROLES!$D$56,IF(AO230=[13]CONTROLES!$C$57,[13]CONTROLES!$D$57,[13]CONTROLES!$D$58))</f>
        <v>10</v>
      </c>
      <c r="AQ230" s="189"/>
      <c r="AR230" s="189">
        <f>+IF(AQ230=[13]CONTROLES!$C$59,[13]CONTROLES!$D$59,[13]CONTROLES!$D$60)</f>
        <v>0</v>
      </c>
      <c r="AS230" s="189"/>
      <c r="AT230" s="189">
        <f>+IF(AS230=[13]CONTROLES!$C$61,[13]CONTROLES!$D$61,[13]CONTROLES!$D$62)</f>
        <v>0</v>
      </c>
      <c r="AU230" s="189"/>
      <c r="AV230" s="50">
        <f>+IF(AU230=[13]CONTROLES!$C$63,[13]CONTROLES!$D$63,IF(AU230=[13]CONTROLES!$C$64,[13]CONTROLES!$D$64,[13]CONTROLES!$D$65))</f>
        <v>0</v>
      </c>
      <c r="AW230" s="50" t="str">
        <f t="shared" si="133"/>
        <v>Débil</v>
      </c>
      <c r="AX230" s="303"/>
      <c r="AY230" s="303"/>
      <c r="AZ230" s="303"/>
      <c r="BA230" s="303"/>
      <c r="BB230" s="301"/>
      <c r="BC230" s="314"/>
      <c r="BD230" s="305"/>
      <c r="BE230" s="262"/>
      <c r="BF230" s="260"/>
      <c r="BG230" s="262"/>
      <c r="BH230" s="180"/>
      <c r="BI230" s="309"/>
      <c r="BJ230" s="309"/>
      <c r="BK230" s="309"/>
      <c r="BL230" s="309"/>
      <c r="BM230" s="309"/>
      <c r="BN230" s="305"/>
      <c r="BO230" s="135"/>
      <c r="BP230" s="135"/>
      <c r="BQ230" s="135"/>
      <c r="BR230" s="133"/>
      <c r="BS230" s="133"/>
      <c r="BT230" s="133"/>
      <c r="BU230" s="133"/>
      <c r="BV230" s="133"/>
      <c r="BW230" s="139"/>
      <c r="BX230" s="135"/>
      <c r="BY230" s="135"/>
      <c r="BZ230" s="135"/>
      <c r="CA230" s="133"/>
      <c r="CB230" s="133"/>
      <c r="CC230" s="133"/>
      <c r="CD230" s="133"/>
      <c r="CE230" s="133"/>
      <c r="CF230" s="139"/>
      <c r="CG230" s="135"/>
      <c r="CH230" s="135"/>
      <c r="CI230" s="135"/>
      <c r="CJ230" s="133"/>
      <c r="CK230" s="133"/>
      <c r="CL230" s="133"/>
      <c r="CM230" s="133"/>
      <c r="CN230" s="133"/>
      <c r="CO230" s="139"/>
      <c r="CP230" s="135"/>
      <c r="CQ230" s="135"/>
      <c r="CR230" s="135"/>
      <c r="CS230" s="133"/>
      <c r="CT230" s="133"/>
      <c r="CU230" s="133"/>
      <c r="CV230" s="133"/>
      <c r="CW230" s="133"/>
      <c r="CX230" s="139"/>
      <c r="CY230" s="135"/>
      <c r="CZ230" s="135"/>
      <c r="DA230" s="135"/>
      <c r="DB230" s="133"/>
      <c r="DC230" s="133"/>
      <c r="DD230" s="133"/>
      <c r="DE230" s="133"/>
      <c r="DF230" s="133"/>
      <c r="DG230" s="139"/>
      <c r="DH230" s="135"/>
      <c r="DI230" s="135"/>
      <c r="DJ230" s="135"/>
      <c r="DK230" s="133"/>
      <c r="DL230" s="133"/>
      <c r="DM230" s="133"/>
      <c r="DN230" s="133"/>
      <c r="DO230" s="133"/>
      <c r="DP230" s="139"/>
      <c r="DQ230" s="135"/>
      <c r="DR230" s="135"/>
      <c r="DS230" s="135"/>
      <c r="DT230" s="133"/>
      <c r="DU230" s="133"/>
      <c r="DV230" s="133"/>
      <c r="DW230" s="133"/>
      <c r="DX230" s="133"/>
      <c r="DY230" s="139"/>
      <c r="DZ230" s="135"/>
      <c r="EA230" s="135"/>
      <c r="EB230" s="135"/>
      <c r="EC230" s="133"/>
      <c r="ED230" s="133"/>
      <c r="EE230" s="133"/>
      <c r="EF230" s="133"/>
      <c r="EG230" s="133"/>
      <c r="EH230" s="139"/>
      <c r="EI230" s="135"/>
      <c r="EJ230" s="135"/>
      <c r="EK230" s="135"/>
      <c r="EL230" s="133"/>
      <c r="EM230" s="133"/>
      <c r="EN230" s="133"/>
      <c r="EO230" s="133"/>
      <c r="EP230" s="133"/>
      <c r="EQ230" s="139"/>
      <c r="ER230" s="135"/>
      <c r="ES230" s="135"/>
      <c r="ET230" s="135"/>
      <c r="EU230" s="133"/>
      <c r="EV230" s="133"/>
      <c r="EW230" s="133"/>
      <c r="EX230" s="133"/>
      <c r="EY230" s="133"/>
      <c r="EZ230" s="139"/>
      <c r="FA230" s="135"/>
      <c r="FB230" s="135"/>
      <c r="FC230" s="135"/>
      <c r="FD230" s="133"/>
      <c r="FE230" s="133"/>
      <c r="FF230" s="133"/>
      <c r="FG230" s="133"/>
      <c r="FH230" s="133"/>
      <c r="FI230" s="139"/>
      <c r="FJ230" s="135"/>
      <c r="FK230" s="135"/>
      <c r="FL230" s="135"/>
      <c r="FM230" s="133"/>
      <c r="FN230" s="133"/>
      <c r="FO230" s="133"/>
      <c r="FP230" s="133"/>
      <c r="FQ230" s="133"/>
      <c r="FR230" s="133"/>
      <c r="FS230" s="139"/>
      <c r="FT230" s="257"/>
      <c r="FU230" s="257"/>
      <c r="FV230" s="257"/>
      <c r="FW230" s="133"/>
      <c r="FX230" s="257"/>
      <c r="FY230" s="133"/>
      <c r="FZ230" s="133"/>
      <c r="GA230" s="257"/>
      <c r="GB230" s="257"/>
      <c r="GC230" s="257"/>
      <c r="GD230" s="257"/>
      <c r="GE230" s="257"/>
      <c r="GF230" s="139"/>
      <c r="GG230" s="257"/>
      <c r="GH230" s="257"/>
      <c r="GI230" s="257"/>
      <c r="GJ230" s="133"/>
      <c r="GK230" s="257"/>
      <c r="GL230" s="133"/>
      <c r="GM230" s="133"/>
      <c r="GN230" s="257"/>
      <c r="GO230" s="257"/>
      <c r="GP230" s="257"/>
      <c r="GQ230" s="257"/>
      <c r="GR230" s="257"/>
      <c r="GS230" s="139"/>
      <c r="GT230" s="257"/>
      <c r="GU230" s="257"/>
      <c r="GV230" s="257"/>
      <c r="GW230" s="133"/>
      <c r="GX230" s="257"/>
      <c r="GY230" s="133"/>
      <c r="GZ230" s="133"/>
      <c r="HA230" s="257"/>
      <c r="HB230" s="257"/>
      <c r="HC230" s="257"/>
      <c r="HD230" s="257"/>
      <c r="HE230" s="253"/>
      <c r="HF230" s="253"/>
      <c r="HG230" s="253"/>
      <c r="HH230" s="253"/>
      <c r="HI230" s="253"/>
      <c r="HJ230" s="253"/>
      <c r="HK230" s="253"/>
      <c r="HL230" s="253"/>
      <c r="HM230" s="253"/>
      <c r="HN230" s="253"/>
      <c r="HO230" s="253"/>
    </row>
    <row r="231" spans="1:223" ht="19.5" customHeight="1" x14ac:dyDescent="0.2">
      <c r="A231" s="336"/>
      <c r="B231" s="317"/>
      <c r="C231" s="320"/>
      <c r="D231" s="320"/>
      <c r="E231" s="317"/>
      <c r="F231" s="321"/>
      <c r="G231" s="321"/>
      <c r="H231" s="322"/>
      <c r="I231" s="317"/>
      <c r="J231" s="323"/>
      <c r="K231" s="324"/>
      <c r="L231" s="327"/>
      <c r="M231" s="328"/>
      <c r="N231" s="329"/>
      <c r="O231" s="332"/>
      <c r="P231" s="332"/>
      <c r="Q231" s="335"/>
      <c r="R231" s="188"/>
      <c r="S231" s="188"/>
      <c r="T231" s="202" t="str">
        <f t="shared" si="113"/>
        <v>Tipo Control</v>
      </c>
      <c r="U231" s="54" t="s">
        <v>158</v>
      </c>
      <c r="V231" s="249">
        <f>+IF(U231='[13]Tabla Valoración controles'!$D$4,'[13]Tabla Valoración controles'!$F$4,IF('[13]208-PLA-Ft-78 Mapa Gestión'!U231='[13]Tabla Valoración controles'!$D$5,'[13]Tabla Valoración controles'!$F$5,IF(U231=[13]FORMULAS!$A$10,0,'[13]Tabla Valoración controles'!$F$6)))</f>
        <v>0</v>
      </c>
      <c r="W231" s="54"/>
      <c r="X231" s="56">
        <f>+IF(W231='[13]Tabla Valoración controles'!$D$7,'[13]Tabla Valoración controles'!$F$7,IF(U231=[13]FORMULAS!$A$10,0,'[13]Tabla Valoración controles'!$F$8))</f>
        <v>0</v>
      </c>
      <c r="Y231" s="54"/>
      <c r="Z231" s="249">
        <f>+IF(Y231='[13]Tabla Valoración controles'!$D$9,'[13]Tabla Valoración controles'!$F$9,IF(U231=[13]FORMULAS!$A$10,0,'[13]Tabla Valoración controles'!$F$10))</f>
        <v>0</v>
      </c>
      <c r="AA231" s="54"/>
      <c r="AB231" s="249" t="e">
        <f>+IF(AA231='[13]Tabla Valoración controles'!$D$9,'[13]Tabla Valoración controles'!$F$9,IF(W231=[13]FORMULAS!$A$10,0,'[13]Tabla Valoración controles'!$F$10))</f>
        <v>#REF!</v>
      </c>
      <c r="AC231" s="54"/>
      <c r="AD231" s="249" t="e">
        <f>+IF(AC231='[13]Tabla Valoración controles'!$D$13,'[13]Tabla Valoración controles'!$F$13,'[13]Tabla Valoración controles'!$F$14)</f>
        <v>#REF!</v>
      </c>
      <c r="AE231" s="250">
        <f t="shared" si="121"/>
        <v>0</v>
      </c>
      <c r="AF231" s="250">
        <f t="shared" si="140"/>
        <v>0</v>
      </c>
      <c r="AG231" s="250">
        <f t="shared" si="130"/>
        <v>0</v>
      </c>
      <c r="AH231" s="54"/>
      <c r="AI231" s="50">
        <f>+IF(AH231=[13]CONTROLES!$C$50,[13]CONTROLES!$D$50,[13]CONTROLES!$D$51)</f>
        <v>0</v>
      </c>
      <c r="AJ231" s="189"/>
      <c r="AK231" s="189">
        <f>+IF(AJ231=[13]CONTROLES!$C$52,[13]CONTROLES!$D$52,[13]CONTROLES!$D$53)</f>
        <v>0</v>
      </c>
      <c r="AL231" s="189"/>
      <c r="AM231" s="189">
        <f>+IF(AL231=[13]CONTROLES!$C$54,[13]CONTROLES!$D$54,[13]CONTROLES!$D$55)</f>
        <v>0</v>
      </c>
      <c r="AN231" s="251" t="str">
        <f t="shared" si="131"/>
        <v>Tipo Control</v>
      </c>
      <c r="AO231" s="251" t="str">
        <f>+IF(AN231=[13]CONTROLES!$F$54,[13]CONTROLES!$G$54,[13]CONTROLES!$G$55)</f>
        <v>Detectar</v>
      </c>
      <c r="AP231" s="189">
        <f>+IF(AO231=[13]CONTROLES!$C$56,[13]CONTROLES!$D$56,IF(AO231=[13]CONTROLES!$C$57,[13]CONTROLES!$D$57,[13]CONTROLES!$D$58))</f>
        <v>10</v>
      </c>
      <c r="AQ231" s="189"/>
      <c r="AR231" s="189">
        <f>+IF(AQ231=[13]CONTROLES!$C$59,[13]CONTROLES!$D$59,[13]CONTROLES!$D$60)</f>
        <v>0</v>
      </c>
      <c r="AS231" s="189"/>
      <c r="AT231" s="189">
        <f>+IF(AS231=[13]CONTROLES!$C$61,[13]CONTROLES!$D$61,[13]CONTROLES!$D$62)</f>
        <v>0</v>
      </c>
      <c r="AU231" s="189"/>
      <c r="AV231" s="50">
        <f>+IF(AU231=[13]CONTROLES!$C$63,[13]CONTROLES!$D$63,IF(AU231=[13]CONTROLES!$C$64,[13]CONTROLES!$D$64,[13]CONTROLES!$D$65))</f>
        <v>0</v>
      </c>
      <c r="AW231" s="50" t="str">
        <f t="shared" si="133"/>
        <v>Débil</v>
      </c>
      <c r="AX231" s="303"/>
      <c r="AY231" s="303"/>
      <c r="AZ231" s="303"/>
      <c r="BA231" s="303"/>
      <c r="BB231" s="301"/>
      <c r="BC231" s="314"/>
      <c r="BD231" s="306"/>
      <c r="BE231" s="263"/>
      <c r="BF231" s="254"/>
      <c r="BG231" s="263"/>
      <c r="BH231" s="180"/>
      <c r="BI231" s="310"/>
      <c r="BJ231" s="310"/>
      <c r="BK231" s="310"/>
      <c r="BL231" s="310"/>
      <c r="BM231" s="310"/>
      <c r="BN231" s="306"/>
      <c r="BO231" s="135"/>
      <c r="BP231" s="135"/>
      <c r="BQ231" s="135"/>
      <c r="BR231" s="133"/>
      <c r="BS231" s="133"/>
      <c r="BT231" s="133"/>
      <c r="BU231" s="133"/>
      <c r="BV231" s="133"/>
      <c r="BW231" s="139"/>
      <c r="BX231" s="135"/>
      <c r="BY231" s="135"/>
      <c r="BZ231" s="135"/>
      <c r="CA231" s="133"/>
      <c r="CB231" s="133"/>
      <c r="CC231" s="133"/>
      <c r="CD231" s="133"/>
      <c r="CE231" s="133"/>
      <c r="CF231" s="139"/>
      <c r="CG231" s="135"/>
      <c r="CH231" s="135"/>
      <c r="CI231" s="135"/>
      <c r="CJ231" s="133"/>
      <c r="CK231" s="133"/>
      <c r="CL231" s="133"/>
      <c r="CM231" s="133"/>
      <c r="CN231" s="133"/>
      <c r="CO231" s="139"/>
      <c r="CP231" s="135"/>
      <c r="CQ231" s="135"/>
      <c r="CR231" s="135"/>
      <c r="CS231" s="133"/>
      <c r="CT231" s="133"/>
      <c r="CU231" s="133"/>
      <c r="CV231" s="133"/>
      <c r="CW231" s="133"/>
      <c r="CX231" s="139"/>
      <c r="CY231" s="135"/>
      <c r="CZ231" s="135"/>
      <c r="DA231" s="135"/>
      <c r="DB231" s="133"/>
      <c r="DC231" s="133"/>
      <c r="DD231" s="133"/>
      <c r="DE231" s="133"/>
      <c r="DF231" s="133"/>
      <c r="DG231" s="139"/>
      <c r="DH231" s="135"/>
      <c r="DI231" s="135"/>
      <c r="DJ231" s="135"/>
      <c r="DK231" s="133"/>
      <c r="DL231" s="133"/>
      <c r="DM231" s="133"/>
      <c r="DN231" s="133"/>
      <c r="DO231" s="133"/>
      <c r="DP231" s="139"/>
      <c r="DQ231" s="135"/>
      <c r="DR231" s="135"/>
      <c r="DS231" s="135"/>
      <c r="DT231" s="133"/>
      <c r="DU231" s="133"/>
      <c r="DV231" s="133"/>
      <c r="DW231" s="133"/>
      <c r="DX231" s="133"/>
      <c r="DY231" s="139"/>
      <c r="DZ231" s="135"/>
      <c r="EA231" s="135"/>
      <c r="EB231" s="135"/>
      <c r="EC231" s="133"/>
      <c r="ED231" s="133"/>
      <c r="EE231" s="133"/>
      <c r="EF231" s="133"/>
      <c r="EG231" s="133"/>
      <c r="EH231" s="139"/>
      <c r="EI231" s="135"/>
      <c r="EJ231" s="135"/>
      <c r="EK231" s="135"/>
      <c r="EL231" s="133"/>
      <c r="EM231" s="133"/>
      <c r="EN231" s="133"/>
      <c r="EO231" s="133"/>
      <c r="EP231" s="133"/>
      <c r="EQ231" s="139"/>
      <c r="ER231" s="135"/>
      <c r="ES231" s="135"/>
      <c r="ET231" s="135"/>
      <c r="EU231" s="133"/>
      <c r="EV231" s="133"/>
      <c r="EW231" s="133"/>
      <c r="EX231" s="133"/>
      <c r="EY231" s="133"/>
      <c r="EZ231" s="139"/>
      <c r="FA231" s="135"/>
      <c r="FB231" s="135"/>
      <c r="FC231" s="135"/>
      <c r="FD231" s="133"/>
      <c r="FE231" s="133"/>
      <c r="FF231" s="133"/>
      <c r="FG231" s="133"/>
      <c r="FH231" s="133"/>
      <c r="FI231" s="139"/>
      <c r="FJ231" s="135"/>
      <c r="FK231" s="135"/>
      <c r="FL231" s="135"/>
      <c r="FM231" s="133"/>
      <c r="FN231" s="133"/>
      <c r="FO231" s="133"/>
      <c r="FP231" s="133"/>
      <c r="FQ231" s="133"/>
      <c r="FR231" s="133"/>
      <c r="FS231" s="139"/>
      <c r="FT231" s="257"/>
      <c r="FU231" s="257"/>
      <c r="FV231" s="257"/>
      <c r="FW231" s="133"/>
      <c r="FX231" s="257"/>
      <c r="FY231" s="133"/>
      <c r="FZ231" s="133"/>
      <c r="GA231" s="257"/>
      <c r="GB231" s="257"/>
      <c r="GC231" s="257"/>
      <c r="GD231" s="257"/>
      <c r="GE231" s="257"/>
      <c r="GF231" s="139"/>
      <c r="GG231" s="257"/>
      <c r="GH231" s="257"/>
      <c r="GI231" s="257"/>
      <c r="GJ231" s="133"/>
      <c r="GK231" s="257"/>
      <c r="GL231" s="133"/>
      <c r="GM231" s="133"/>
      <c r="GN231" s="257"/>
      <c r="GO231" s="257"/>
      <c r="GP231" s="257"/>
      <c r="GQ231" s="257"/>
      <c r="GR231" s="257"/>
      <c r="GS231" s="139"/>
      <c r="GT231" s="257"/>
      <c r="GU231" s="257"/>
      <c r="GV231" s="257"/>
      <c r="GW231" s="133"/>
      <c r="GX231" s="257"/>
      <c r="GY231" s="133"/>
      <c r="GZ231" s="133"/>
      <c r="HA231" s="257"/>
      <c r="HB231" s="257"/>
      <c r="HC231" s="257"/>
      <c r="HD231" s="257"/>
      <c r="HE231" s="253"/>
      <c r="HF231" s="253"/>
      <c r="HG231" s="253"/>
      <c r="HH231" s="253"/>
      <c r="HI231" s="253"/>
      <c r="HJ231" s="253"/>
      <c r="HK231" s="253"/>
      <c r="HL231" s="253"/>
      <c r="HM231" s="253"/>
      <c r="HN231" s="253"/>
      <c r="HO231" s="253"/>
    </row>
    <row r="232" spans="1:223" ht="66" x14ac:dyDescent="0.2">
      <c r="A232" s="336">
        <v>38</v>
      </c>
      <c r="B232" s="315" t="s">
        <v>171</v>
      </c>
      <c r="C232" s="318" t="str">
        <f>VLOOKUP(B232,[13]FORMULAS!$A$30:$B$52,2,0)</f>
        <v>Prevenir y controlar la comisión de acciones u omisiones que puedan dar lugar a daños antijurídicos a través del análisis histórico de la información, la generación e implementación de controles y la ejecución del respectivo seguimiento, con el propósito de defender los intereses de la CVP.</v>
      </c>
      <c r="D232" s="318" t="str">
        <f>VLOOKUP(B232,[13]FORMULAS!$A$30:$C$52,3,0)</f>
        <v xml:space="preserve">Director Jurídico </v>
      </c>
      <c r="E232" s="315" t="s">
        <v>113</v>
      </c>
      <c r="F232" s="321" t="s">
        <v>721</v>
      </c>
      <c r="G232" s="321" t="s">
        <v>722</v>
      </c>
      <c r="H232" s="322" t="s">
        <v>723</v>
      </c>
      <c r="I232" s="315" t="s">
        <v>261</v>
      </c>
      <c r="J232" s="323">
        <v>24</v>
      </c>
      <c r="K232" s="324" t="str">
        <f>VLOOKUP(L232,'Tabla probabilidad'!$D$3:$E$8,2,0)</f>
        <v>Baja</v>
      </c>
      <c r="L232" s="325">
        <v>0.4</v>
      </c>
      <c r="M232" s="328" t="s">
        <v>89</v>
      </c>
      <c r="N232" s="329" t="str">
        <f>VLOOKUP(M232,'Tabla Impacto'!$D$3:$F$8,3,0)</f>
        <v>Menor</v>
      </c>
      <c r="O232" s="330">
        <f>VLOOKUP(N232,[13]FORMULAS!$I$1:$J$6,2,0)</f>
        <v>0.4</v>
      </c>
      <c r="P232" s="330" t="str">
        <f t="shared" si="134"/>
        <v>MenorBaja</v>
      </c>
      <c r="Q232" s="333" t="str">
        <f>VLOOKUP(P232,[13]FORMULAS!$K$17:$L$42,2,0)</f>
        <v>Moderado</v>
      </c>
      <c r="R232" s="188">
        <v>1</v>
      </c>
      <c r="S232" s="188" t="s">
        <v>724</v>
      </c>
      <c r="T232" s="202" t="str">
        <f t="shared" si="113"/>
        <v>Preventivo</v>
      </c>
      <c r="U232" s="54" t="s">
        <v>13</v>
      </c>
      <c r="V232" s="249">
        <f>+IF(U232='[13]Tabla Valoración controles'!$D$4,'[13]Tabla Valoración controles'!$F$4,IF('[13]208-PLA-Ft-78 Mapa Gestión'!U232='[13]Tabla Valoración controles'!$D$5,'[13]Tabla Valoración controles'!$F$5,IF(U232=[13]FORMULAS!$A$10,0,'[13]Tabla Valoración controles'!$F$6)))</f>
        <v>0.25</v>
      </c>
      <c r="W232" s="54" t="s">
        <v>8</v>
      </c>
      <c r="X232" s="56">
        <f>+IF(W232='[13]Tabla Valoración controles'!$D$7,'[13]Tabla Valoración controles'!$F$7,IF(U232=[13]FORMULAS!$A$10,0,'[13]Tabla Valoración controles'!$F$8))</f>
        <v>0.15</v>
      </c>
      <c r="Y232" s="54" t="s">
        <v>18</v>
      </c>
      <c r="Z232" s="249" t="e">
        <f>+IF(Y232='[13]Tabla Valoración controles'!$D$9,'[13]Tabla Valoración controles'!$F$9,IF(U232=[13]FORMULAS!$A$10,0,'[13]Tabla Valoración controles'!$F$10))</f>
        <v>#REF!</v>
      </c>
      <c r="AA232" s="54" t="s">
        <v>21</v>
      </c>
      <c r="AB232" s="249" t="e">
        <f>+IF(AA232='[13]Tabla Valoración controles'!$D$9,'[13]Tabla Valoración controles'!$F$9,IF(W232=[13]FORMULAS!$A$10,0,'[13]Tabla Valoración controles'!$F$10))</f>
        <v>#REF!</v>
      </c>
      <c r="AC232" s="54" t="s">
        <v>100</v>
      </c>
      <c r="AD232" s="249" t="e">
        <f>+IF(AC232='[13]Tabla Valoración controles'!$D$13,'[13]Tabla Valoración controles'!$F$13,'[13]Tabla Valoración controles'!$F$14)</f>
        <v>#REF!</v>
      </c>
      <c r="AE232" s="250" t="e">
        <f t="shared" si="121"/>
        <v>#REF!</v>
      </c>
      <c r="AF232" s="250" t="e">
        <f>+IF(T232=[13]FORMULAS!$A$8,'[13]208-PLA-Ft-78 Mapa Gestión'!AE232*'[13]208-PLA-Ft-78 Mapa Gestión'!L232:L237,'[13]208-PLA-Ft-78 Mapa Gestión'!AE232*'[13]208-PLA-Ft-78 Mapa Gestión'!O232:O237)</f>
        <v>#REF!</v>
      </c>
      <c r="AG232" s="250">
        <f>+IF(T232=[13]FORMULAS!$A$8,'[13]208-PLA-Ft-78 Mapa Gestión'!L232:L237-'[13]208-PLA-Ft-78 Mapa Gestión'!AF232,0)</f>
        <v>0</v>
      </c>
      <c r="AH232" s="54" t="s">
        <v>351</v>
      </c>
      <c r="AI232" s="50">
        <f>+IF(AH232=[13]CONTROLES!$C$50,[13]CONTROLES!$D$50,[13]CONTROLES!$D$51)</f>
        <v>15</v>
      </c>
      <c r="AJ232" s="189" t="s">
        <v>357</v>
      </c>
      <c r="AK232" s="189">
        <f>+IF(AJ232=[13]CONTROLES!$C$52,[13]CONTROLES!$D$52,[13]CONTROLES!$D$53)</f>
        <v>15</v>
      </c>
      <c r="AL232" s="189" t="s">
        <v>360</v>
      </c>
      <c r="AM232" s="189">
        <f>+IF(AL232=[13]CONTROLES!$C$54,[13]CONTROLES!$D$54,[13]CONTROLES!$D$55)</f>
        <v>15</v>
      </c>
      <c r="AN232" s="50" t="s">
        <v>363</v>
      </c>
      <c r="AO232" s="50">
        <f>+IF(AN232=[12]CONTROLES!$C$56,[12]CONTROLES!$D$56,IF(AN232=[12]CONTROLES!$C$57,[12]CONTROLES!$D$57,[12]CONTROLES!$D$58))</f>
        <v>15</v>
      </c>
      <c r="AP232" s="50" t="s">
        <v>367</v>
      </c>
      <c r="AQ232" s="50">
        <f>+IF(AP232=[12]CONTROLES!$C$59,[12]CONTROLES!$D$59,[12]CONTROLES!$D$60)</f>
        <v>15</v>
      </c>
      <c r="AR232" s="50" t="s">
        <v>370</v>
      </c>
      <c r="AS232" s="50">
        <f>+IF(AR232=[12]CONTROLES!$C$61,[12]CONTROLES!$D$61,[12]CONTROLES!$D$62)</f>
        <v>15</v>
      </c>
      <c r="AT232" s="50" t="s">
        <v>373</v>
      </c>
      <c r="AU232" s="50">
        <f>+IF(AT232=[12]CONTROLES!$C$63,[12]CONTROLES!$D$63,IF(AT232=[12]CONTROLES!$C$64,[12]CONTROLES!$D$64,[12]CONTROLES!$D$65))</f>
        <v>10</v>
      </c>
      <c r="AV232" s="50">
        <f t="shared" ref="AV232" si="141">+AI232+AK232+AM232+AO232+AQ232+AS232+AU232</f>
        <v>100</v>
      </c>
      <c r="AW232" s="50" t="str">
        <f t="shared" si="133"/>
        <v>Fuerte</v>
      </c>
      <c r="AX232" s="302">
        <f t="shared" ref="AX232" si="142">+AG237</f>
        <v>0</v>
      </c>
      <c r="AY232" s="302" t="s">
        <v>98</v>
      </c>
      <c r="AZ232" s="302" t="s">
        <v>74</v>
      </c>
      <c r="BA232" s="302">
        <f>+IF(T232=[8]FORMULAS!B231,'[8]208-PLA-Ft-78 Mapa Gestión'!AG237,'[8]208-PLA-Ft-78 Mapa Gestión'!O232:O237)</f>
        <v>0</v>
      </c>
      <c r="BB232" s="301" t="str">
        <f t="shared" ref="BB232" si="143">CONCATENATE(AZ232,AY232)</f>
        <v>ModeradoMedia</v>
      </c>
      <c r="BC232" s="314" t="str">
        <f>VLOOKUP(BB232,[8]FORMULAS!$K$17:$L$42,2,0)</f>
        <v>Moderado</v>
      </c>
      <c r="BD232" s="307" t="s">
        <v>164</v>
      </c>
      <c r="BE232" s="135" t="s">
        <v>725</v>
      </c>
      <c r="BF232" s="135" t="s">
        <v>726</v>
      </c>
      <c r="BG232" s="180" t="s">
        <v>326</v>
      </c>
      <c r="BH232" s="258">
        <v>45324</v>
      </c>
      <c r="BI232" s="258">
        <v>45646</v>
      </c>
      <c r="BJ232" s="135" t="s">
        <v>727</v>
      </c>
      <c r="BK232" s="135" t="s">
        <v>728</v>
      </c>
      <c r="BL232" s="135" t="s">
        <v>236</v>
      </c>
      <c r="BM232" s="308"/>
      <c r="BN232" s="304" t="s">
        <v>729</v>
      </c>
      <c r="BO232" s="135"/>
      <c r="BP232" s="135"/>
      <c r="BQ232" s="135"/>
      <c r="BR232" s="135"/>
      <c r="BS232" s="135"/>
      <c r="BT232" s="135"/>
      <c r="BU232" s="135"/>
      <c r="BV232" s="135"/>
      <c r="BW232" s="139"/>
      <c r="BX232" s="135"/>
      <c r="BY232" s="135"/>
      <c r="BZ232" s="135"/>
      <c r="CA232" s="135"/>
      <c r="CB232" s="135"/>
      <c r="CC232" s="135"/>
      <c r="CD232" s="135"/>
      <c r="CE232" s="135"/>
      <c r="CF232" s="139"/>
      <c r="CG232" s="135"/>
      <c r="CH232" s="135"/>
      <c r="CI232" s="135"/>
      <c r="CJ232" s="135"/>
      <c r="CK232" s="135"/>
      <c r="CL232" s="135"/>
      <c r="CM232" s="135"/>
      <c r="CN232" s="135"/>
      <c r="CO232" s="139"/>
      <c r="CP232" s="135"/>
      <c r="CQ232" s="135"/>
      <c r="CR232" s="135"/>
      <c r="CS232" s="135"/>
      <c r="CT232" s="135"/>
      <c r="CU232" s="135"/>
      <c r="CV232" s="135"/>
      <c r="CW232" s="135"/>
      <c r="CX232" s="139"/>
      <c r="CY232" s="135"/>
      <c r="CZ232" s="135"/>
      <c r="DA232" s="135"/>
      <c r="DB232" s="135"/>
      <c r="DC232" s="135"/>
      <c r="DD232" s="135"/>
      <c r="DE232" s="135"/>
      <c r="DF232" s="135"/>
      <c r="DG232" s="139"/>
      <c r="DH232" s="135"/>
      <c r="DI232" s="135"/>
      <c r="DJ232" s="135"/>
      <c r="DK232" s="135"/>
      <c r="DL232" s="135"/>
      <c r="DM232" s="135"/>
      <c r="DN232" s="135"/>
      <c r="DO232" s="135"/>
      <c r="DP232" s="139"/>
      <c r="DQ232" s="135"/>
      <c r="DR232" s="135"/>
      <c r="DS232" s="135"/>
      <c r="DT232" s="135"/>
      <c r="DU232" s="135"/>
      <c r="DV232" s="135"/>
      <c r="DW232" s="135"/>
      <c r="DX232" s="135"/>
      <c r="DY232" s="139"/>
      <c r="DZ232" s="135"/>
      <c r="EA232" s="135"/>
      <c r="EB232" s="135"/>
      <c r="EC232" s="135"/>
      <c r="ED232" s="135"/>
      <c r="EE232" s="135"/>
      <c r="EF232" s="135"/>
      <c r="EG232" s="135"/>
      <c r="EH232" s="139"/>
      <c r="EI232" s="135"/>
      <c r="EJ232" s="135"/>
      <c r="EK232" s="135"/>
      <c r="EL232" s="135"/>
      <c r="EM232" s="135"/>
      <c r="EN232" s="135"/>
      <c r="EO232" s="135"/>
      <c r="EP232" s="135"/>
      <c r="EQ232" s="139"/>
      <c r="ER232" s="135"/>
      <c r="ES232" s="135"/>
      <c r="ET232" s="135"/>
      <c r="EU232" s="135"/>
      <c r="EV232" s="135"/>
      <c r="EW232" s="135"/>
      <c r="EX232" s="135"/>
      <c r="EY232" s="135"/>
      <c r="EZ232" s="139"/>
      <c r="FA232" s="135"/>
      <c r="FB232" s="135"/>
      <c r="FC232" s="135"/>
      <c r="FD232" s="135"/>
      <c r="FE232" s="135"/>
      <c r="FF232" s="135"/>
      <c r="FG232" s="135"/>
      <c r="FH232" s="135"/>
      <c r="FI232" s="139"/>
      <c r="FJ232" s="135"/>
      <c r="FK232" s="135"/>
      <c r="FL232" s="135"/>
      <c r="FM232" s="135"/>
      <c r="FN232" s="135"/>
      <c r="FO232" s="135"/>
      <c r="FP232" s="135"/>
      <c r="FQ232" s="135"/>
      <c r="FR232" s="135"/>
      <c r="FS232" s="139"/>
      <c r="FT232" s="257"/>
      <c r="FU232" s="257"/>
      <c r="FV232" s="257"/>
      <c r="FW232" s="133"/>
      <c r="FX232" s="257"/>
      <c r="FY232" s="135"/>
      <c r="FZ232" s="135"/>
      <c r="GA232" s="257"/>
      <c r="GB232" s="257"/>
      <c r="GC232" s="257"/>
      <c r="GD232" s="257"/>
      <c r="GE232" s="257"/>
      <c r="GF232" s="139"/>
      <c r="GG232" s="257"/>
      <c r="GH232" s="257"/>
      <c r="GI232" s="257"/>
      <c r="GJ232" s="133"/>
      <c r="GK232" s="257"/>
      <c r="GL232" s="135"/>
      <c r="GM232" s="135"/>
      <c r="GN232" s="257"/>
      <c r="GO232" s="257"/>
      <c r="GP232" s="257"/>
      <c r="GQ232" s="257"/>
      <c r="GR232" s="257"/>
      <c r="GS232" s="139"/>
      <c r="GT232" s="257"/>
      <c r="GU232" s="257"/>
      <c r="GV232" s="257"/>
      <c r="GW232" s="133"/>
      <c r="GX232" s="257"/>
      <c r="GY232" s="135"/>
      <c r="GZ232" s="135"/>
      <c r="HA232" s="257"/>
      <c r="HB232" s="257"/>
      <c r="HC232" s="257"/>
      <c r="HD232" s="257"/>
      <c r="HE232" s="253"/>
      <c r="HF232" s="253"/>
      <c r="HG232" s="253"/>
      <c r="HH232" s="253"/>
      <c r="HI232" s="253"/>
      <c r="HJ232" s="253"/>
      <c r="HK232" s="253"/>
      <c r="HL232" s="253"/>
      <c r="HM232" s="253"/>
      <c r="HN232" s="253"/>
      <c r="HO232" s="253"/>
    </row>
    <row r="233" spans="1:223" ht="29.25" customHeight="1" x14ac:dyDescent="0.2">
      <c r="A233" s="336"/>
      <c r="B233" s="316"/>
      <c r="C233" s="319"/>
      <c r="D233" s="319"/>
      <c r="E233" s="316"/>
      <c r="F233" s="321"/>
      <c r="G233" s="321"/>
      <c r="H233" s="322"/>
      <c r="I233" s="316"/>
      <c r="J233" s="323"/>
      <c r="K233" s="324"/>
      <c r="L233" s="326"/>
      <c r="M233" s="328"/>
      <c r="N233" s="329"/>
      <c r="O233" s="331"/>
      <c r="P233" s="331"/>
      <c r="Q233" s="334"/>
      <c r="R233" s="188"/>
      <c r="S233" s="188"/>
      <c r="T233" s="202" t="str">
        <f t="shared" si="113"/>
        <v>Tipo Control</v>
      </c>
      <c r="U233" s="54" t="s">
        <v>158</v>
      </c>
      <c r="V233" s="249">
        <f>+IF(U233='[13]Tabla Valoración controles'!$D$4,'[13]Tabla Valoración controles'!$F$4,IF('[13]208-PLA-Ft-78 Mapa Gestión'!U233='[13]Tabla Valoración controles'!$D$5,'[13]Tabla Valoración controles'!$F$5,IF(U233=[13]FORMULAS!$A$10,0,'[13]Tabla Valoración controles'!$F$6)))</f>
        <v>0.15</v>
      </c>
      <c r="W233" s="54"/>
      <c r="X233" s="56">
        <f>+IF(W233='[13]Tabla Valoración controles'!$D$7,'[13]Tabla Valoración controles'!$F$7,IF(U233=[13]FORMULAS!$A$10,0,'[13]Tabla Valoración controles'!$F$8))</f>
        <v>0</v>
      </c>
      <c r="Y233" s="54"/>
      <c r="Z233" s="249">
        <f>+IF(Y233='[13]Tabla Valoración controles'!$D$9,'[13]Tabla Valoración controles'!$F$9,IF(U233=[13]FORMULAS!$A$10,0,'[13]Tabla Valoración controles'!$F$10))</f>
        <v>0</v>
      </c>
      <c r="AA233" s="54"/>
      <c r="AB233" s="249" t="e">
        <f>+IF(AA233='[13]Tabla Valoración controles'!$D$9,'[13]Tabla Valoración controles'!$F$9,IF(W233=[13]FORMULAS!$A$10,0,'[13]Tabla Valoración controles'!$F$10))</f>
        <v>#REF!</v>
      </c>
      <c r="AC233" s="54"/>
      <c r="AD233" s="249" t="e">
        <f>+IF(AC233='[13]Tabla Valoración controles'!$D$13,'[13]Tabla Valoración controles'!$F$13,'[13]Tabla Valoración controles'!$F$14)</f>
        <v>#REF!</v>
      </c>
      <c r="AE233" s="250">
        <f t="shared" si="121"/>
        <v>0.15</v>
      </c>
      <c r="AF233" s="250">
        <f t="shared" ref="AF233" si="144">+AE233*AG232</f>
        <v>0</v>
      </c>
      <c r="AG233" s="250">
        <f t="shared" ref="AG233" si="145">+AG232-AF233</f>
        <v>0</v>
      </c>
      <c r="AH233" s="54"/>
      <c r="AI233" s="50">
        <f>+IF(AH233=[13]CONTROLES!$C$50,[13]CONTROLES!$D$50,[13]CONTROLES!$D$51)</f>
        <v>0</v>
      </c>
      <c r="AJ233" s="189"/>
      <c r="AK233" s="189">
        <f>+IF(AJ233=[13]CONTROLES!$C$52,[13]CONTROLES!$D$52,[13]CONTROLES!$D$53)</f>
        <v>0</v>
      </c>
      <c r="AL233" s="189"/>
      <c r="AM233" s="189">
        <f>+IF(AL233=[13]CONTROLES!$C$54,[13]CONTROLES!$D$54,[13]CONTROLES!$D$55)</f>
        <v>0</v>
      </c>
      <c r="AN233" s="251" t="str">
        <f t="shared" si="131"/>
        <v>Tipo Control</v>
      </c>
      <c r="AO233" s="251" t="str">
        <f>+IF(AN233=[13]CONTROLES!$F$54,[13]CONTROLES!$G$54,[13]CONTROLES!$G$55)</f>
        <v>Detectar</v>
      </c>
      <c r="AP233" s="189">
        <f>+IF(AO233=[13]CONTROLES!$C$56,[13]CONTROLES!$D$56,IF(AO233=[13]CONTROLES!$C$57,[13]CONTROLES!$D$57,[13]CONTROLES!$D$58))</f>
        <v>10</v>
      </c>
      <c r="AQ233" s="189"/>
      <c r="AR233" s="189">
        <f>+IF(AQ233=[13]CONTROLES!$C$59,[13]CONTROLES!$D$59,[13]CONTROLES!$D$60)</f>
        <v>0</v>
      </c>
      <c r="AS233" s="189"/>
      <c r="AT233" s="189">
        <f>+IF(AS233=[13]CONTROLES!$C$61,[13]CONTROLES!$D$61,[13]CONTROLES!$D$62)</f>
        <v>0</v>
      </c>
      <c r="AU233" s="189"/>
      <c r="AV233" s="50">
        <f>+IF(AU233=[13]CONTROLES!$C$63,[13]CONTROLES!$D$63,IF(AU233=[13]CONTROLES!$C$64,[13]CONTROLES!$D$64,[13]CONTROLES!$D$65))</f>
        <v>0</v>
      </c>
      <c r="AW233" s="50" t="str">
        <f t="shared" si="133"/>
        <v>Débil</v>
      </c>
      <c r="AX233" s="303"/>
      <c r="AY233" s="303"/>
      <c r="AZ233" s="303"/>
      <c r="BA233" s="303"/>
      <c r="BB233" s="301"/>
      <c r="BC233" s="314"/>
      <c r="BD233" s="307"/>
      <c r="BE233" s="262"/>
      <c r="BF233" s="135"/>
      <c r="BG233" s="135"/>
      <c r="BH233" s="180"/>
      <c r="BI233" s="258"/>
      <c r="BJ233" s="258"/>
      <c r="BK233" s="135"/>
      <c r="BL233" s="135"/>
      <c r="BM233" s="309"/>
      <c r="BN233" s="305"/>
      <c r="BO233" s="135"/>
      <c r="BP233" s="135"/>
      <c r="BQ233" s="135"/>
      <c r="BR233" s="135"/>
      <c r="BS233" s="135"/>
      <c r="BT233" s="135"/>
      <c r="BU233" s="135"/>
      <c r="BV233" s="135"/>
      <c r="BW233" s="139"/>
      <c r="BX233" s="135"/>
      <c r="BY233" s="135"/>
      <c r="BZ233" s="135"/>
      <c r="CA233" s="135"/>
      <c r="CB233" s="135"/>
      <c r="CC233" s="135"/>
      <c r="CD233" s="135"/>
      <c r="CE233" s="135"/>
      <c r="CF233" s="139"/>
      <c r="CG233" s="135"/>
      <c r="CH233" s="135"/>
      <c r="CI233" s="135"/>
      <c r="CJ233" s="135"/>
      <c r="CK233" s="135"/>
      <c r="CL233" s="135"/>
      <c r="CM233" s="135"/>
      <c r="CN233" s="135"/>
      <c r="CO233" s="139"/>
      <c r="CP233" s="135"/>
      <c r="CQ233" s="135"/>
      <c r="CR233" s="135"/>
      <c r="CS233" s="135"/>
      <c r="CT233" s="135"/>
      <c r="CU233" s="135"/>
      <c r="CV233" s="135"/>
      <c r="CW233" s="135"/>
      <c r="CX233" s="139"/>
      <c r="CY233" s="135"/>
      <c r="CZ233" s="135"/>
      <c r="DA233" s="135"/>
      <c r="DB233" s="135"/>
      <c r="DC233" s="135"/>
      <c r="DD233" s="135"/>
      <c r="DE233" s="135"/>
      <c r="DF233" s="135"/>
      <c r="DG233" s="139"/>
      <c r="DH233" s="135"/>
      <c r="DI233" s="135"/>
      <c r="DJ233" s="135"/>
      <c r="DK233" s="135"/>
      <c r="DL233" s="135"/>
      <c r="DM233" s="135"/>
      <c r="DN233" s="135"/>
      <c r="DO233" s="135"/>
      <c r="DP233" s="139"/>
      <c r="DQ233" s="135"/>
      <c r="DR233" s="135"/>
      <c r="DS233" s="135"/>
      <c r="DT233" s="135"/>
      <c r="DU233" s="135"/>
      <c r="DV233" s="135"/>
      <c r="DW233" s="135"/>
      <c r="DX233" s="135"/>
      <c r="DY233" s="139"/>
      <c r="DZ233" s="135"/>
      <c r="EA233" s="135"/>
      <c r="EB233" s="135"/>
      <c r="EC233" s="135"/>
      <c r="ED233" s="135"/>
      <c r="EE233" s="135"/>
      <c r="EF233" s="135"/>
      <c r="EG233" s="135"/>
      <c r="EH233" s="139"/>
      <c r="EI233" s="135"/>
      <c r="EJ233" s="135"/>
      <c r="EK233" s="135"/>
      <c r="EL233" s="135"/>
      <c r="EM233" s="135"/>
      <c r="EN233" s="135"/>
      <c r="EO233" s="135"/>
      <c r="EP233" s="135"/>
      <c r="EQ233" s="139"/>
      <c r="ER233" s="135"/>
      <c r="ES233" s="135"/>
      <c r="ET233" s="135"/>
      <c r="EU233" s="135"/>
      <c r="EV233" s="135"/>
      <c r="EW233" s="135"/>
      <c r="EX233" s="135"/>
      <c r="EY233" s="135"/>
      <c r="EZ233" s="139"/>
      <c r="FA233" s="135"/>
      <c r="FB233" s="135"/>
      <c r="FC233" s="135"/>
      <c r="FD233" s="135"/>
      <c r="FE233" s="135"/>
      <c r="FF233" s="135"/>
      <c r="FG233" s="135"/>
      <c r="FH233" s="135"/>
      <c r="FI233" s="139"/>
      <c r="FJ233" s="135"/>
      <c r="FK233" s="135"/>
      <c r="FL233" s="135"/>
      <c r="FM233" s="135"/>
      <c r="FN233" s="135"/>
      <c r="FO233" s="135"/>
      <c r="FP233" s="135"/>
      <c r="FQ233" s="135"/>
      <c r="FR233" s="135"/>
      <c r="FS233" s="139"/>
      <c r="FT233" s="257"/>
      <c r="FU233" s="257"/>
      <c r="FV233" s="257"/>
      <c r="FW233" s="133"/>
      <c r="FX233" s="257"/>
      <c r="FY233" s="135"/>
      <c r="FZ233" s="135"/>
      <c r="GA233" s="257"/>
      <c r="GB233" s="257"/>
      <c r="GC233" s="257"/>
      <c r="GD233" s="257"/>
      <c r="GE233" s="257"/>
      <c r="GF233" s="139"/>
      <c r="GG233" s="257"/>
      <c r="GH233" s="257"/>
      <c r="GI233" s="257"/>
      <c r="GJ233" s="133"/>
      <c r="GK233" s="257"/>
      <c r="GL233" s="135"/>
      <c r="GM233" s="135"/>
      <c r="GN233" s="257"/>
      <c r="GO233" s="257"/>
      <c r="GP233" s="257"/>
      <c r="GQ233" s="257"/>
      <c r="GR233" s="257"/>
      <c r="GS233" s="139"/>
      <c r="GT233" s="257"/>
      <c r="GU233" s="257"/>
      <c r="GV233" s="257"/>
      <c r="GW233" s="133"/>
      <c r="GX233" s="257"/>
      <c r="GY233" s="135"/>
      <c r="GZ233" s="135"/>
      <c r="HA233" s="257"/>
      <c r="HB233" s="257"/>
      <c r="HC233" s="257"/>
      <c r="HD233" s="257"/>
      <c r="HE233" s="253"/>
      <c r="HF233" s="253"/>
      <c r="HG233" s="253"/>
      <c r="HH233" s="253"/>
      <c r="HI233" s="253"/>
      <c r="HJ233" s="253"/>
      <c r="HK233" s="253"/>
      <c r="HL233" s="253"/>
      <c r="HM233" s="253"/>
      <c r="HN233" s="253"/>
      <c r="HO233" s="253"/>
    </row>
    <row r="234" spans="1:223" ht="29.25" customHeight="1" x14ac:dyDescent="0.2">
      <c r="A234" s="336"/>
      <c r="B234" s="316"/>
      <c r="C234" s="319"/>
      <c r="D234" s="319"/>
      <c r="E234" s="316"/>
      <c r="F234" s="321"/>
      <c r="G234" s="321"/>
      <c r="H234" s="322"/>
      <c r="I234" s="316"/>
      <c r="J234" s="323"/>
      <c r="K234" s="324"/>
      <c r="L234" s="326"/>
      <c r="M234" s="328"/>
      <c r="N234" s="329"/>
      <c r="O234" s="331"/>
      <c r="P234" s="331"/>
      <c r="Q234" s="334"/>
      <c r="R234" s="188"/>
      <c r="S234" s="188"/>
      <c r="T234" s="202" t="str">
        <f t="shared" si="113"/>
        <v>Tipo Control</v>
      </c>
      <c r="U234" s="54" t="s">
        <v>158</v>
      </c>
      <c r="V234" s="249">
        <f>+IF(U234='[13]Tabla Valoración controles'!$D$4,'[13]Tabla Valoración controles'!$F$4,IF('[13]208-PLA-Ft-78 Mapa Gestión'!U234='[13]Tabla Valoración controles'!$D$5,'[13]Tabla Valoración controles'!$F$5,IF(U234=[13]FORMULAS!$A$10,0,'[13]Tabla Valoración controles'!$F$6)))</f>
        <v>0</v>
      </c>
      <c r="W234" s="54"/>
      <c r="X234" s="56">
        <f>+IF(W234='[13]Tabla Valoración controles'!$D$7,'[13]Tabla Valoración controles'!$F$7,IF(U234=[13]FORMULAS!$A$10,0,'[13]Tabla Valoración controles'!$F$8))</f>
        <v>0</v>
      </c>
      <c r="Y234" s="54"/>
      <c r="Z234" s="249">
        <f>+IF(Y234='[13]Tabla Valoración controles'!$D$9,'[13]Tabla Valoración controles'!$F$9,IF(U234=[13]FORMULAS!$A$10,0,'[13]Tabla Valoración controles'!$F$10))</f>
        <v>0</v>
      </c>
      <c r="AA234" s="54"/>
      <c r="AB234" s="249" t="e">
        <f>+IF(AA234='[13]Tabla Valoración controles'!$D$9,'[13]Tabla Valoración controles'!$F$9,IF(W234=[13]FORMULAS!$A$10,0,'[13]Tabla Valoración controles'!$F$10))</f>
        <v>#REF!</v>
      </c>
      <c r="AC234" s="54"/>
      <c r="AD234" s="249" t="e">
        <f>+IF(AC234='[13]Tabla Valoración controles'!$D$13,'[13]Tabla Valoración controles'!$F$13,'[13]Tabla Valoración controles'!$F$14)</f>
        <v>#REF!</v>
      </c>
      <c r="AE234" s="250">
        <f t="shared" si="121"/>
        <v>0</v>
      </c>
      <c r="AF234" s="250">
        <f t="shared" ref="AF234:AF237" si="146">+AF233*AE234</f>
        <v>0</v>
      </c>
      <c r="AG234" s="250">
        <f t="shared" si="130"/>
        <v>0</v>
      </c>
      <c r="AH234" s="54"/>
      <c r="AI234" s="50">
        <f>+IF(AH234=[13]CONTROLES!$C$50,[13]CONTROLES!$D$50,[13]CONTROLES!$D$51)</f>
        <v>0</v>
      </c>
      <c r="AJ234" s="189"/>
      <c r="AK234" s="189">
        <f>+IF(AJ234=[13]CONTROLES!$C$52,[13]CONTROLES!$D$52,[13]CONTROLES!$D$53)</f>
        <v>0</v>
      </c>
      <c r="AL234" s="189"/>
      <c r="AM234" s="189">
        <f>+IF(AL234=[13]CONTROLES!$C$54,[13]CONTROLES!$D$54,[13]CONTROLES!$D$55)</f>
        <v>0</v>
      </c>
      <c r="AN234" s="251" t="str">
        <f t="shared" si="131"/>
        <v>Tipo Control</v>
      </c>
      <c r="AO234" s="251" t="str">
        <f>+IF(AN234=[13]CONTROLES!$F$54,[13]CONTROLES!$G$54,[13]CONTROLES!$G$55)</f>
        <v>Detectar</v>
      </c>
      <c r="AP234" s="189">
        <f>+IF(AO234=[13]CONTROLES!$C$56,[13]CONTROLES!$D$56,IF(AO234=[13]CONTROLES!$C$57,[13]CONTROLES!$D$57,[13]CONTROLES!$D$58))</f>
        <v>10</v>
      </c>
      <c r="AQ234" s="189"/>
      <c r="AR234" s="189">
        <f>+IF(AQ234=[13]CONTROLES!$C$59,[13]CONTROLES!$D$59,[13]CONTROLES!$D$60)</f>
        <v>0</v>
      </c>
      <c r="AS234" s="189"/>
      <c r="AT234" s="189">
        <f>+IF(AS234=[13]CONTROLES!$C$61,[13]CONTROLES!$D$61,[13]CONTROLES!$D$62)</f>
        <v>0</v>
      </c>
      <c r="AU234" s="189"/>
      <c r="AV234" s="50">
        <f>+IF(AU234=[13]CONTROLES!$C$63,[13]CONTROLES!$D$63,IF(AU234=[13]CONTROLES!$C$64,[13]CONTROLES!$D$64,[13]CONTROLES!$D$65))</f>
        <v>0</v>
      </c>
      <c r="AW234" s="50" t="str">
        <f t="shared" si="133"/>
        <v>Débil</v>
      </c>
      <c r="AX234" s="303"/>
      <c r="AY234" s="303"/>
      <c r="AZ234" s="303"/>
      <c r="BA234" s="303"/>
      <c r="BB234" s="301"/>
      <c r="BC234" s="314"/>
      <c r="BD234" s="307"/>
      <c r="BE234" s="262"/>
      <c r="BF234" s="135"/>
      <c r="BG234" s="135"/>
      <c r="BH234" s="180"/>
      <c r="BI234" s="258"/>
      <c r="BJ234" s="258"/>
      <c r="BK234" s="135"/>
      <c r="BL234" s="135"/>
      <c r="BM234" s="309"/>
      <c r="BN234" s="305"/>
      <c r="BO234" s="135"/>
      <c r="BP234" s="135"/>
      <c r="BQ234" s="135"/>
      <c r="BR234" s="133"/>
      <c r="BS234" s="133"/>
      <c r="BT234" s="133"/>
      <c r="BU234" s="133"/>
      <c r="BV234" s="133"/>
      <c r="BW234" s="139"/>
      <c r="BX234" s="135"/>
      <c r="BY234" s="135"/>
      <c r="BZ234" s="135"/>
      <c r="CA234" s="133"/>
      <c r="CB234" s="133"/>
      <c r="CC234" s="133"/>
      <c r="CD234" s="133"/>
      <c r="CE234" s="133"/>
      <c r="CF234" s="139"/>
      <c r="CG234" s="135"/>
      <c r="CH234" s="135"/>
      <c r="CI234" s="135"/>
      <c r="CJ234" s="133"/>
      <c r="CK234" s="133"/>
      <c r="CL234" s="133"/>
      <c r="CM234" s="133"/>
      <c r="CN234" s="133"/>
      <c r="CO234" s="139"/>
      <c r="CP234" s="135"/>
      <c r="CQ234" s="135"/>
      <c r="CR234" s="135"/>
      <c r="CS234" s="133"/>
      <c r="CT234" s="133"/>
      <c r="CU234" s="133"/>
      <c r="CV234" s="133"/>
      <c r="CW234" s="133"/>
      <c r="CX234" s="139"/>
      <c r="CY234" s="135"/>
      <c r="CZ234" s="135"/>
      <c r="DA234" s="135"/>
      <c r="DB234" s="133"/>
      <c r="DC234" s="133"/>
      <c r="DD234" s="133"/>
      <c r="DE234" s="133"/>
      <c r="DF234" s="133"/>
      <c r="DG234" s="139"/>
      <c r="DH234" s="135"/>
      <c r="DI234" s="135"/>
      <c r="DJ234" s="135"/>
      <c r="DK234" s="133"/>
      <c r="DL234" s="133"/>
      <c r="DM234" s="133"/>
      <c r="DN234" s="133"/>
      <c r="DO234" s="133"/>
      <c r="DP234" s="139"/>
      <c r="DQ234" s="135"/>
      <c r="DR234" s="135"/>
      <c r="DS234" s="135"/>
      <c r="DT234" s="133"/>
      <c r="DU234" s="133"/>
      <c r="DV234" s="133"/>
      <c r="DW234" s="133"/>
      <c r="DX234" s="133"/>
      <c r="DY234" s="139"/>
      <c r="DZ234" s="135"/>
      <c r="EA234" s="135"/>
      <c r="EB234" s="135"/>
      <c r="EC234" s="133"/>
      <c r="ED234" s="133"/>
      <c r="EE234" s="133"/>
      <c r="EF234" s="133"/>
      <c r="EG234" s="133"/>
      <c r="EH234" s="139"/>
      <c r="EI234" s="135"/>
      <c r="EJ234" s="135"/>
      <c r="EK234" s="135"/>
      <c r="EL234" s="133"/>
      <c r="EM234" s="133"/>
      <c r="EN234" s="133"/>
      <c r="EO234" s="133"/>
      <c r="EP234" s="133"/>
      <c r="EQ234" s="139"/>
      <c r="ER234" s="135"/>
      <c r="ES234" s="135"/>
      <c r="ET234" s="135"/>
      <c r="EU234" s="133"/>
      <c r="EV234" s="133"/>
      <c r="EW234" s="133"/>
      <c r="EX234" s="133"/>
      <c r="EY234" s="133"/>
      <c r="EZ234" s="139"/>
      <c r="FA234" s="135"/>
      <c r="FB234" s="135"/>
      <c r="FC234" s="135"/>
      <c r="FD234" s="133"/>
      <c r="FE234" s="133"/>
      <c r="FF234" s="133"/>
      <c r="FG234" s="133"/>
      <c r="FH234" s="133"/>
      <c r="FI234" s="139"/>
      <c r="FJ234" s="135"/>
      <c r="FK234" s="135"/>
      <c r="FL234" s="135"/>
      <c r="FM234" s="133"/>
      <c r="FN234" s="133"/>
      <c r="FO234" s="133"/>
      <c r="FP234" s="133"/>
      <c r="FQ234" s="133"/>
      <c r="FR234" s="133"/>
      <c r="FS234" s="139"/>
      <c r="FT234" s="257"/>
      <c r="FU234" s="257"/>
      <c r="FV234" s="257"/>
      <c r="FW234" s="133"/>
      <c r="FX234" s="257"/>
      <c r="FY234" s="133"/>
      <c r="FZ234" s="133"/>
      <c r="GA234" s="257"/>
      <c r="GB234" s="257"/>
      <c r="GC234" s="257"/>
      <c r="GD234" s="257"/>
      <c r="GE234" s="257"/>
      <c r="GF234" s="139"/>
      <c r="GG234" s="257"/>
      <c r="GH234" s="257"/>
      <c r="GI234" s="257"/>
      <c r="GJ234" s="133"/>
      <c r="GK234" s="257"/>
      <c r="GL234" s="133"/>
      <c r="GM234" s="133"/>
      <c r="GN234" s="257"/>
      <c r="GO234" s="257"/>
      <c r="GP234" s="257"/>
      <c r="GQ234" s="257"/>
      <c r="GR234" s="257"/>
      <c r="GS234" s="139"/>
      <c r="GT234" s="257"/>
      <c r="GU234" s="257"/>
      <c r="GV234" s="257"/>
      <c r="GW234" s="133"/>
      <c r="GX234" s="257"/>
      <c r="GY234" s="133"/>
      <c r="GZ234" s="133"/>
      <c r="HA234" s="257"/>
      <c r="HB234" s="257"/>
      <c r="HC234" s="257"/>
      <c r="HD234" s="257"/>
      <c r="HE234" s="253"/>
      <c r="HF234" s="253"/>
      <c r="HG234" s="253"/>
      <c r="HH234" s="253"/>
      <c r="HI234" s="253"/>
      <c r="HJ234" s="253"/>
      <c r="HK234" s="253"/>
      <c r="HL234" s="253"/>
      <c r="HM234" s="253"/>
      <c r="HN234" s="253"/>
      <c r="HO234" s="253"/>
    </row>
    <row r="235" spans="1:223" ht="29.25" customHeight="1" x14ac:dyDescent="0.2">
      <c r="A235" s="336"/>
      <c r="B235" s="316"/>
      <c r="C235" s="319"/>
      <c r="D235" s="319"/>
      <c r="E235" s="316"/>
      <c r="F235" s="321"/>
      <c r="G235" s="321"/>
      <c r="H235" s="322"/>
      <c r="I235" s="316"/>
      <c r="J235" s="323"/>
      <c r="K235" s="324"/>
      <c r="L235" s="326"/>
      <c r="M235" s="328"/>
      <c r="N235" s="329"/>
      <c r="O235" s="331"/>
      <c r="P235" s="331"/>
      <c r="Q235" s="334"/>
      <c r="R235" s="188"/>
      <c r="S235" s="188"/>
      <c r="T235" s="202" t="str">
        <f t="shared" si="113"/>
        <v>Tipo Control</v>
      </c>
      <c r="U235" s="54" t="s">
        <v>158</v>
      </c>
      <c r="V235" s="249">
        <f>+IF(U235='[13]Tabla Valoración controles'!$D$4,'[13]Tabla Valoración controles'!$F$4,IF('[13]208-PLA-Ft-78 Mapa Gestión'!U235='[13]Tabla Valoración controles'!$D$5,'[13]Tabla Valoración controles'!$F$5,IF(U235=[13]FORMULAS!$A$10,0,'[13]Tabla Valoración controles'!$F$6)))</f>
        <v>0</v>
      </c>
      <c r="W235" s="54"/>
      <c r="X235" s="56">
        <f>+IF(W235='[13]Tabla Valoración controles'!$D$7,'[13]Tabla Valoración controles'!$F$7,IF(U235=[13]FORMULAS!$A$10,0,'[13]Tabla Valoración controles'!$F$8))</f>
        <v>0</v>
      </c>
      <c r="Y235" s="54"/>
      <c r="Z235" s="249">
        <f>+IF(Y235='[13]Tabla Valoración controles'!$D$9,'[13]Tabla Valoración controles'!$F$9,IF(U235=[13]FORMULAS!$A$10,0,'[13]Tabla Valoración controles'!$F$10))</f>
        <v>0</v>
      </c>
      <c r="AA235" s="54"/>
      <c r="AB235" s="249" t="e">
        <f>+IF(AA235='[13]Tabla Valoración controles'!$D$9,'[13]Tabla Valoración controles'!$F$9,IF(W235=[13]FORMULAS!$A$10,0,'[13]Tabla Valoración controles'!$F$10))</f>
        <v>#REF!</v>
      </c>
      <c r="AC235" s="54"/>
      <c r="AD235" s="249" t="e">
        <f>+IF(AC235='[13]Tabla Valoración controles'!$D$13,'[13]Tabla Valoración controles'!$F$13,'[13]Tabla Valoración controles'!$F$14)</f>
        <v>#REF!</v>
      </c>
      <c r="AE235" s="250">
        <f t="shared" si="121"/>
        <v>0</v>
      </c>
      <c r="AF235" s="250">
        <f t="shared" si="146"/>
        <v>0</v>
      </c>
      <c r="AG235" s="250">
        <f t="shared" si="130"/>
        <v>0</v>
      </c>
      <c r="AH235" s="54"/>
      <c r="AI235" s="50">
        <f>+IF(AH235=[13]CONTROLES!$C$50,[13]CONTROLES!$D$50,[13]CONTROLES!$D$51)</f>
        <v>0</v>
      </c>
      <c r="AJ235" s="189"/>
      <c r="AK235" s="189">
        <f>+IF(AJ235=[13]CONTROLES!$C$52,[13]CONTROLES!$D$52,[13]CONTROLES!$D$53)</f>
        <v>0</v>
      </c>
      <c r="AL235" s="189"/>
      <c r="AM235" s="189">
        <f>+IF(AL235=[13]CONTROLES!$C$54,[13]CONTROLES!$D$54,[13]CONTROLES!$D$55)</f>
        <v>0</v>
      </c>
      <c r="AN235" s="251" t="str">
        <f t="shared" si="131"/>
        <v>Tipo Control</v>
      </c>
      <c r="AO235" s="251" t="str">
        <f>+IF(AN235=[13]CONTROLES!$F$54,[13]CONTROLES!$G$54,[13]CONTROLES!$G$55)</f>
        <v>Detectar</v>
      </c>
      <c r="AP235" s="189">
        <f>+IF(AO235=[13]CONTROLES!$C$56,[13]CONTROLES!$D$56,IF(AO235=[13]CONTROLES!$C$57,[13]CONTROLES!$D$57,[13]CONTROLES!$D$58))</f>
        <v>10</v>
      </c>
      <c r="AQ235" s="189"/>
      <c r="AR235" s="189">
        <f>+IF(AQ235=[13]CONTROLES!$C$59,[13]CONTROLES!$D$59,[13]CONTROLES!$D$60)</f>
        <v>0</v>
      </c>
      <c r="AS235" s="189"/>
      <c r="AT235" s="189">
        <f>+IF(AS235=[13]CONTROLES!$C$61,[13]CONTROLES!$D$61,[13]CONTROLES!$D$62)</f>
        <v>0</v>
      </c>
      <c r="AU235" s="189"/>
      <c r="AV235" s="50">
        <f>+IF(AU235=[13]CONTROLES!$C$63,[13]CONTROLES!$D$63,IF(AU235=[13]CONTROLES!$C$64,[13]CONTROLES!$D$64,[13]CONTROLES!$D$65))</f>
        <v>0</v>
      </c>
      <c r="AW235" s="50" t="str">
        <f t="shared" si="133"/>
        <v>Débil</v>
      </c>
      <c r="AX235" s="303"/>
      <c r="AY235" s="303"/>
      <c r="AZ235" s="303"/>
      <c r="BA235" s="303"/>
      <c r="BB235" s="301"/>
      <c r="BC235" s="314"/>
      <c r="BD235" s="307"/>
      <c r="BE235" s="262"/>
      <c r="BF235" s="135"/>
      <c r="BG235" s="135"/>
      <c r="BH235" s="180"/>
      <c r="BI235" s="258"/>
      <c r="BJ235" s="258"/>
      <c r="BK235" s="135"/>
      <c r="BL235" s="135"/>
      <c r="BM235" s="309"/>
      <c r="BN235" s="305"/>
      <c r="BO235" s="135"/>
      <c r="BP235" s="135"/>
      <c r="BQ235" s="135"/>
      <c r="BR235" s="133"/>
      <c r="BS235" s="133"/>
      <c r="BT235" s="133"/>
      <c r="BU235" s="133"/>
      <c r="BV235" s="133"/>
      <c r="BW235" s="139"/>
      <c r="BX235" s="135"/>
      <c r="BY235" s="135"/>
      <c r="BZ235" s="135"/>
      <c r="CA235" s="133"/>
      <c r="CB235" s="133"/>
      <c r="CC235" s="133"/>
      <c r="CD235" s="133"/>
      <c r="CE235" s="133"/>
      <c r="CF235" s="139"/>
      <c r="CG235" s="135"/>
      <c r="CH235" s="135"/>
      <c r="CI235" s="135"/>
      <c r="CJ235" s="133"/>
      <c r="CK235" s="133"/>
      <c r="CL235" s="133"/>
      <c r="CM235" s="133"/>
      <c r="CN235" s="133"/>
      <c r="CO235" s="139"/>
      <c r="CP235" s="135"/>
      <c r="CQ235" s="135"/>
      <c r="CR235" s="135"/>
      <c r="CS235" s="133"/>
      <c r="CT235" s="133"/>
      <c r="CU235" s="133"/>
      <c r="CV235" s="133"/>
      <c r="CW235" s="133"/>
      <c r="CX235" s="139"/>
      <c r="CY235" s="135"/>
      <c r="CZ235" s="135"/>
      <c r="DA235" s="135"/>
      <c r="DB235" s="133"/>
      <c r="DC235" s="133"/>
      <c r="DD235" s="133"/>
      <c r="DE235" s="133"/>
      <c r="DF235" s="133"/>
      <c r="DG235" s="139"/>
      <c r="DH235" s="135"/>
      <c r="DI235" s="135"/>
      <c r="DJ235" s="135"/>
      <c r="DK235" s="133"/>
      <c r="DL235" s="133"/>
      <c r="DM235" s="133"/>
      <c r="DN235" s="133"/>
      <c r="DO235" s="133"/>
      <c r="DP235" s="139"/>
      <c r="DQ235" s="135"/>
      <c r="DR235" s="135"/>
      <c r="DS235" s="135"/>
      <c r="DT235" s="133"/>
      <c r="DU235" s="133"/>
      <c r="DV235" s="133"/>
      <c r="DW235" s="133"/>
      <c r="DX235" s="133"/>
      <c r="DY235" s="139"/>
      <c r="DZ235" s="135"/>
      <c r="EA235" s="135"/>
      <c r="EB235" s="135"/>
      <c r="EC235" s="133"/>
      <c r="ED235" s="133"/>
      <c r="EE235" s="133"/>
      <c r="EF235" s="133"/>
      <c r="EG235" s="133"/>
      <c r="EH235" s="139"/>
      <c r="EI235" s="135"/>
      <c r="EJ235" s="135"/>
      <c r="EK235" s="135"/>
      <c r="EL235" s="133"/>
      <c r="EM235" s="133"/>
      <c r="EN235" s="133"/>
      <c r="EO235" s="133"/>
      <c r="EP235" s="133"/>
      <c r="EQ235" s="139"/>
      <c r="ER235" s="135"/>
      <c r="ES235" s="135"/>
      <c r="ET235" s="135"/>
      <c r="EU235" s="133"/>
      <c r="EV235" s="133"/>
      <c r="EW235" s="133"/>
      <c r="EX235" s="133"/>
      <c r="EY235" s="133"/>
      <c r="EZ235" s="139"/>
      <c r="FA235" s="135"/>
      <c r="FB235" s="135"/>
      <c r="FC235" s="135"/>
      <c r="FD235" s="133"/>
      <c r="FE235" s="133"/>
      <c r="FF235" s="133"/>
      <c r="FG235" s="133"/>
      <c r="FH235" s="133"/>
      <c r="FI235" s="139"/>
      <c r="FJ235" s="135"/>
      <c r="FK235" s="135"/>
      <c r="FL235" s="135"/>
      <c r="FM235" s="133"/>
      <c r="FN235" s="133"/>
      <c r="FO235" s="133"/>
      <c r="FP235" s="133"/>
      <c r="FQ235" s="133"/>
      <c r="FR235" s="133"/>
      <c r="FS235" s="139"/>
      <c r="FT235" s="257"/>
      <c r="FU235" s="257"/>
      <c r="FV235" s="257"/>
      <c r="FW235" s="133"/>
      <c r="FX235" s="257"/>
      <c r="FY235" s="133"/>
      <c r="FZ235" s="133"/>
      <c r="GA235" s="257"/>
      <c r="GB235" s="257"/>
      <c r="GC235" s="257"/>
      <c r="GD235" s="257"/>
      <c r="GE235" s="257"/>
      <c r="GF235" s="139"/>
      <c r="GG235" s="257"/>
      <c r="GH235" s="257"/>
      <c r="GI235" s="257"/>
      <c r="GJ235" s="133"/>
      <c r="GK235" s="257"/>
      <c r="GL235" s="133"/>
      <c r="GM235" s="133"/>
      <c r="GN235" s="257"/>
      <c r="GO235" s="257"/>
      <c r="GP235" s="257"/>
      <c r="GQ235" s="257"/>
      <c r="GR235" s="257"/>
      <c r="GS235" s="139"/>
      <c r="GT235" s="257"/>
      <c r="GU235" s="257"/>
      <c r="GV235" s="257"/>
      <c r="GW235" s="133"/>
      <c r="GX235" s="257"/>
      <c r="GY235" s="133"/>
      <c r="GZ235" s="133"/>
      <c r="HA235" s="257"/>
      <c r="HB235" s="257"/>
      <c r="HC235" s="257"/>
      <c r="HD235" s="257"/>
      <c r="HE235" s="253"/>
      <c r="HF235" s="253"/>
      <c r="HG235" s="253"/>
      <c r="HH235" s="253"/>
      <c r="HI235" s="253"/>
      <c r="HJ235" s="253"/>
      <c r="HK235" s="253"/>
      <c r="HL235" s="253"/>
      <c r="HM235" s="253"/>
      <c r="HN235" s="253"/>
      <c r="HO235" s="253"/>
    </row>
    <row r="236" spans="1:223" ht="29.25" customHeight="1" x14ac:dyDescent="0.2">
      <c r="A236" s="336"/>
      <c r="B236" s="316"/>
      <c r="C236" s="319"/>
      <c r="D236" s="319"/>
      <c r="E236" s="316"/>
      <c r="F236" s="321"/>
      <c r="G236" s="321"/>
      <c r="H236" s="322"/>
      <c r="I236" s="316"/>
      <c r="J236" s="323"/>
      <c r="K236" s="324"/>
      <c r="L236" s="326"/>
      <c r="M236" s="328"/>
      <c r="N236" s="329"/>
      <c r="O236" s="331"/>
      <c r="P236" s="331"/>
      <c r="Q236" s="334"/>
      <c r="R236" s="188"/>
      <c r="S236" s="188"/>
      <c r="T236" s="202" t="str">
        <f t="shared" si="113"/>
        <v>Tipo Control</v>
      </c>
      <c r="U236" s="54" t="s">
        <v>158</v>
      </c>
      <c r="V236" s="249">
        <f>+IF(U236='[13]Tabla Valoración controles'!$D$4,'[13]Tabla Valoración controles'!$F$4,IF('[13]208-PLA-Ft-78 Mapa Gestión'!U236='[13]Tabla Valoración controles'!$D$5,'[13]Tabla Valoración controles'!$F$5,IF(U236=[13]FORMULAS!$A$10,0,'[13]Tabla Valoración controles'!$F$6)))</f>
        <v>0</v>
      </c>
      <c r="W236" s="54"/>
      <c r="X236" s="56">
        <f>+IF(W236='[13]Tabla Valoración controles'!$D$7,'[13]Tabla Valoración controles'!$F$7,IF(U236=[13]FORMULAS!$A$10,0,'[13]Tabla Valoración controles'!$F$8))</f>
        <v>0</v>
      </c>
      <c r="Y236" s="54"/>
      <c r="Z236" s="249">
        <f>+IF(Y236='[13]Tabla Valoración controles'!$D$9,'[13]Tabla Valoración controles'!$F$9,IF(U236=[13]FORMULAS!$A$10,0,'[13]Tabla Valoración controles'!$F$10))</f>
        <v>0</v>
      </c>
      <c r="AA236" s="54"/>
      <c r="AB236" s="249" t="e">
        <f>+IF(AA236='[13]Tabla Valoración controles'!$D$9,'[13]Tabla Valoración controles'!$F$9,IF(W236=[13]FORMULAS!$A$10,0,'[13]Tabla Valoración controles'!$F$10))</f>
        <v>#REF!</v>
      </c>
      <c r="AC236" s="54"/>
      <c r="AD236" s="249" t="e">
        <f>+IF(AC236='[13]Tabla Valoración controles'!$D$13,'[13]Tabla Valoración controles'!$F$13,'[13]Tabla Valoración controles'!$F$14)</f>
        <v>#REF!</v>
      </c>
      <c r="AE236" s="250">
        <f t="shared" si="121"/>
        <v>0</v>
      </c>
      <c r="AF236" s="250">
        <f t="shared" si="146"/>
        <v>0</v>
      </c>
      <c r="AG236" s="250">
        <f t="shared" si="130"/>
        <v>0</v>
      </c>
      <c r="AH236" s="54"/>
      <c r="AI236" s="50">
        <f>+IF(AH236=[13]CONTROLES!$C$50,[13]CONTROLES!$D$50,[13]CONTROLES!$D$51)</f>
        <v>0</v>
      </c>
      <c r="AJ236" s="189"/>
      <c r="AK236" s="189">
        <f>+IF(AJ236=[13]CONTROLES!$C$52,[13]CONTROLES!$D$52,[13]CONTROLES!$D$53)</f>
        <v>0</v>
      </c>
      <c r="AL236" s="189"/>
      <c r="AM236" s="189">
        <f>+IF(AL236=[13]CONTROLES!$C$54,[13]CONTROLES!$D$54,[13]CONTROLES!$D$55)</f>
        <v>0</v>
      </c>
      <c r="AN236" s="251" t="str">
        <f t="shared" si="131"/>
        <v>Tipo Control</v>
      </c>
      <c r="AO236" s="251" t="str">
        <f>+IF(AN236=[13]CONTROLES!$F$54,[13]CONTROLES!$G$54,[13]CONTROLES!$G$55)</f>
        <v>Detectar</v>
      </c>
      <c r="AP236" s="189">
        <f>+IF(AO236=[13]CONTROLES!$C$56,[13]CONTROLES!$D$56,IF(AO236=[13]CONTROLES!$C$57,[13]CONTROLES!$D$57,[13]CONTROLES!$D$58))</f>
        <v>10</v>
      </c>
      <c r="AQ236" s="189"/>
      <c r="AR236" s="189">
        <f>+IF(AQ236=[13]CONTROLES!$C$59,[13]CONTROLES!$D$59,[13]CONTROLES!$D$60)</f>
        <v>0</v>
      </c>
      <c r="AS236" s="189"/>
      <c r="AT236" s="189">
        <f>+IF(AS236=[13]CONTROLES!$C$61,[13]CONTROLES!$D$61,[13]CONTROLES!$D$62)</f>
        <v>0</v>
      </c>
      <c r="AU236" s="189"/>
      <c r="AV236" s="50">
        <f>+IF(AU236=[13]CONTROLES!$C$63,[13]CONTROLES!$D$63,IF(AU236=[13]CONTROLES!$C$64,[13]CONTROLES!$D$64,[13]CONTROLES!$D$65))</f>
        <v>0</v>
      </c>
      <c r="AW236" s="50" t="str">
        <f t="shared" si="133"/>
        <v>Débil</v>
      </c>
      <c r="AX236" s="303"/>
      <c r="AY236" s="303"/>
      <c r="AZ236" s="303"/>
      <c r="BA236" s="303"/>
      <c r="BB236" s="301"/>
      <c r="BC236" s="314"/>
      <c r="BD236" s="307"/>
      <c r="BE236" s="262"/>
      <c r="BF236" s="135"/>
      <c r="BG236" s="135"/>
      <c r="BH236" s="180"/>
      <c r="BI236" s="258"/>
      <c r="BJ236" s="258"/>
      <c r="BK236" s="135"/>
      <c r="BL236" s="135"/>
      <c r="BM236" s="309"/>
      <c r="BN236" s="305"/>
      <c r="BO236" s="135"/>
      <c r="BP236" s="135"/>
      <c r="BQ236" s="135"/>
      <c r="BR236" s="133"/>
      <c r="BS236" s="133"/>
      <c r="BT236" s="133"/>
      <c r="BU236" s="133"/>
      <c r="BV236" s="133"/>
      <c r="BW236" s="139"/>
      <c r="BX236" s="135"/>
      <c r="BY236" s="135"/>
      <c r="BZ236" s="135"/>
      <c r="CA236" s="133"/>
      <c r="CB236" s="133"/>
      <c r="CC236" s="133"/>
      <c r="CD236" s="133"/>
      <c r="CE236" s="133"/>
      <c r="CF236" s="139"/>
      <c r="CG236" s="135"/>
      <c r="CH236" s="135"/>
      <c r="CI236" s="135"/>
      <c r="CJ236" s="133"/>
      <c r="CK236" s="133"/>
      <c r="CL236" s="133"/>
      <c r="CM236" s="133"/>
      <c r="CN236" s="133"/>
      <c r="CO236" s="139"/>
      <c r="CP236" s="135"/>
      <c r="CQ236" s="135"/>
      <c r="CR236" s="135"/>
      <c r="CS236" s="133"/>
      <c r="CT236" s="133"/>
      <c r="CU236" s="133"/>
      <c r="CV236" s="133"/>
      <c r="CW236" s="133"/>
      <c r="CX236" s="139"/>
      <c r="CY236" s="135"/>
      <c r="CZ236" s="135"/>
      <c r="DA236" s="135"/>
      <c r="DB236" s="133"/>
      <c r="DC236" s="133"/>
      <c r="DD236" s="133"/>
      <c r="DE236" s="133"/>
      <c r="DF236" s="133"/>
      <c r="DG236" s="139"/>
      <c r="DH236" s="135"/>
      <c r="DI236" s="135"/>
      <c r="DJ236" s="135"/>
      <c r="DK236" s="133"/>
      <c r="DL236" s="133"/>
      <c r="DM236" s="133"/>
      <c r="DN236" s="133"/>
      <c r="DO236" s="133"/>
      <c r="DP236" s="139"/>
      <c r="DQ236" s="135"/>
      <c r="DR236" s="135"/>
      <c r="DS236" s="135"/>
      <c r="DT236" s="133"/>
      <c r="DU236" s="133"/>
      <c r="DV236" s="133"/>
      <c r="DW236" s="133"/>
      <c r="DX236" s="133"/>
      <c r="DY236" s="139"/>
      <c r="DZ236" s="135"/>
      <c r="EA236" s="135"/>
      <c r="EB236" s="135"/>
      <c r="EC236" s="133"/>
      <c r="ED236" s="133"/>
      <c r="EE236" s="133"/>
      <c r="EF236" s="133"/>
      <c r="EG236" s="133"/>
      <c r="EH236" s="139"/>
      <c r="EI236" s="135"/>
      <c r="EJ236" s="135"/>
      <c r="EK236" s="135"/>
      <c r="EL236" s="133"/>
      <c r="EM236" s="133"/>
      <c r="EN236" s="133"/>
      <c r="EO236" s="133"/>
      <c r="EP236" s="133"/>
      <c r="EQ236" s="139"/>
      <c r="ER236" s="135"/>
      <c r="ES236" s="135"/>
      <c r="ET236" s="135"/>
      <c r="EU236" s="133"/>
      <c r="EV236" s="133"/>
      <c r="EW236" s="133"/>
      <c r="EX236" s="133"/>
      <c r="EY236" s="133"/>
      <c r="EZ236" s="139"/>
      <c r="FA236" s="135"/>
      <c r="FB236" s="135"/>
      <c r="FC236" s="135"/>
      <c r="FD236" s="133"/>
      <c r="FE236" s="133"/>
      <c r="FF236" s="133"/>
      <c r="FG236" s="133"/>
      <c r="FH236" s="133"/>
      <c r="FI236" s="139"/>
      <c r="FJ236" s="135"/>
      <c r="FK236" s="135"/>
      <c r="FL236" s="135"/>
      <c r="FM236" s="133"/>
      <c r="FN236" s="133"/>
      <c r="FO236" s="133"/>
      <c r="FP236" s="133"/>
      <c r="FQ236" s="133"/>
      <c r="FR236" s="133"/>
      <c r="FS236" s="139"/>
      <c r="FT236" s="257"/>
      <c r="FU236" s="257"/>
      <c r="FV236" s="257"/>
      <c r="FW236" s="133"/>
      <c r="FX236" s="257"/>
      <c r="FY236" s="133"/>
      <c r="FZ236" s="133"/>
      <c r="GA236" s="257"/>
      <c r="GB236" s="257"/>
      <c r="GC236" s="257"/>
      <c r="GD236" s="257"/>
      <c r="GE236" s="257"/>
      <c r="GF236" s="139"/>
      <c r="GG236" s="257"/>
      <c r="GH236" s="257"/>
      <c r="GI236" s="257"/>
      <c r="GJ236" s="133"/>
      <c r="GK236" s="257"/>
      <c r="GL236" s="133"/>
      <c r="GM236" s="133"/>
      <c r="GN236" s="257"/>
      <c r="GO236" s="257"/>
      <c r="GP236" s="257"/>
      <c r="GQ236" s="257"/>
      <c r="GR236" s="257"/>
      <c r="GS236" s="139"/>
      <c r="GT236" s="257"/>
      <c r="GU236" s="257"/>
      <c r="GV236" s="257"/>
      <c r="GW236" s="133"/>
      <c r="GX236" s="257"/>
      <c r="GY236" s="133"/>
      <c r="GZ236" s="133"/>
      <c r="HA236" s="257"/>
      <c r="HB236" s="257"/>
      <c r="HC236" s="257"/>
      <c r="HD236" s="257"/>
      <c r="HE236" s="253"/>
      <c r="HF236" s="253"/>
      <c r="HG236" s="253"/>
      <c r="HH236" s="253"/>
      <c r="HI236" s="253"/>
      <c r="HJ236" s="253"/>
      <c r="HK236" s="253"/>
      <c r="HL236" s="253"/>
      <c r="HM236" s="253"/>
      <c r="HN236" s="253"/>
      <c r="HO236" s="253"/>
    </row>
    <row r="237" spans="1:223" ht="29.25" customHeight="1" x14ac:dyDescent="0.2">
      <c r="A237" s="336"/>
      <c r="B237" s="317"/>
      <c r="C237" s="320"/>
      <c r="D237" s="320"/>
      <c r="E237" s="317"/>
      <c r="F237" s="321"/>
      <c r="G237" s="321"/>
      <c r="H237" s="322"/>
      <c r="I237" s="317"/>
      <c r="J237" s="323"/>
      <c r="K237" s="324"/>
      <c r="L237" s="327"/>
      <c r="M237" s="328"/>
      <c r="N237" s="329"/>
      <c r="O237" s="332"/>
      <c r="P237" s="332"/>
      <c r="Q237" s="335"/>
      <c r="R237" s="188"/>
      <c r="S237" s="188"/>
      <c r="T237" s="202" t="str">
        <f t="shared" si="113"/>
        <v>Tipo Control</v>
      </c>
      <c r="U237" s="54" t="s">
        <v>158</v>
      </c>
      <c r="V237" s="249">
        <f>+IF(U237='[13]Tabla Valoración controles'!$D$4,'[13]Tabla Valoración controles'!$F$4,IF('[13]208-PLA-Ft-78 Mapa Gestión'!U237='[13]Tabla Valoración controles'!$D$5,'[13]Tabla Valoración controles'!$F$5,IF(U237=[13]FORMULAS!$A$10,0,'[13]Tabla Valoración controles'!$F$6)))</f>
        <v>0</v>
      </c>
      <c r="W237" s="54"/>
      <c r="X237" s="56">
        <f>+IF(W237='[13]Tabla Valoración controles'!$D$7,'[13]Tabla Valoración controles'!$F$7,IF(U237=[13]FORMULAS!$A$10,0,'[13]Tabla Valoración controles'!$F$8))</f>
        <v>0</v>
      </c>
      <c r="Y237" s="54"/>
      <c r="Z237" s="249">
        <f>+IF(Y237='[13]Tabla Valoración controles'!$D$9,'[13]Tabla Valoración controles'!$F$9,IF(U237=[13]FORMULAS!$A$10,0,'[13]Tabla Valoración controles'!$F$10))</f>
        <v>0</v>
      </c>
      <c r="AA237" s="54"/>
      <c r="AB237" s="249" t="e">
        <f>+IF(AA237='[13]Tabla Valoración controles'!$D$9,'[13]Tabla Valoración controles'!$F$9,IF(W237=[13]FORMULAS!$A$10,0,'[13]Tabla Valoración controles'!$F$10))</f>
        <v>#REF!</v>
      </c>
      <c r="AC237" s="54"/>
      <c r="AD237" s="249" t="e">
        <f>+IF(AC237='[13]Tabla Valoración controles'!$D$13,'[13]Tabla Valoración controles'!$F$13,'[13]Tabla Valoración controles'!$F$14)</f>
        <v>#REF!</v>
      </c>
      <c r="AE237" s="250">
        <f t="shared" si="121"/>
        <v>0</v>
      </c>
      <c r="AF237" s="250">
        <f t="shared" si="146"/>
        <v>0</v>
      </c>
      <c r="AG237" s="250">
        <f t="shared" si="130"/>
        <v>0</v>
      </c>
      <c r="AH237" s="54"/>
      <c r="AI237" s="50">
        <f>+IF(AH237=[13]CONTROLES!$C$50,[13]CONTROLES!$D$50,[13]CONTROLES!$D$51)</f>
        <v>0</v>
      </c>
      <c r="AJ237" s="189"/>
      <c r="AK237" s="189">
        <f>+IF(AJ237=[13]CONTROLES!$C$52,[13]CONTROLES!$D$52,[13]CONTROLES!$D$53)</f>
        <v>0</v>
      </c>
      <c r="AL237" s="189"/>
      <c r="AM237" s="189">
        <f>+IF(AL237=[13]CONTROLES!$C$54,[13]CONTROLES!$D$54,[13]CONTROLES!$D$55)</f>
        <v>0</v>
      </c>
      <c r="AN237" s="251" t="str">
        <f t="shared" si="131"/>
        <v>Tipo Control</v>
      </c>
      <c r="AO237" s="251" t="str">
        <f>+IF(AN237=[13]CONTROLES!$F$54,[13]CONTROLES!$G$54,[13]CONTROLES!$G$55)</f>
        <v>Detectar</v>
      </c>
      <c r="AP237" s="189">
        <f>+IF(AO237=[13]CONTROLES!$C$56,[13]CONTROLES!$D$56,IF(AO237=[13]CONTROLES!$C$57,[13]CONTROLES!$D$57,[13]CONTROLES!$D$58))</f>
        <v>10</v>
      </c>
      <c r="AQ237" s="189"/>
      <c r="AR237" s="189">
        <f>+IF(AQ237=[13]CONTROLES!$C$59,[13]CONTROLES!$D$59,[13]CONTROLES!$D$60)</f>
        <v>0</v>
      </c>
      <c r="AS237" s="189"/>
      <c r="AT237" s="189">
        <f>+IF(AS237=[13]CONTROLES!$C$61,[13]CONTROLES!$D$61,[13]CONTROLES!$D$62)</f>
        <v>0</v>
      </c>
      <c r="AU237" s="189"/>
      <c r="AV237" s="50">
        <f>+IF(AU237=[13]CONTROLES!$C$63,[13]CONTROLES!$D$63,IF(AU237=[13]CONTROLES!$C$64,[13]CONTROLES!$D$64,[13]CONTROLES!$D$65))</f>
        <v>0</v>
      </c>
      <c r="AW237" s="50" t="str">
        <f t="shared" si="133"/>
        <v>Débil</v>
      </c>
      <c r="AX237" s="303"/>
      <c r="AY237" s="303"/>
      <c r="AZ237" s="303"/>
      <c r="BA237" s="303"/>
      <c r="BB237" s="301"/>
      <c r="BC237" s="314"/>
      <c r="BD237" s="307"/>
      <c r="BE237" s="263"/>
      <c r="BF237" s="135"/>
      <c r="BG237" s="135"/>
      <c r="BH237" s="180"/>
      <c r="BI237" s="258"/>
      <c r="BJ237" s="258"/>
      <c r="BK237" s="135"/>
      <c r="BL237" s="135"/>
      <c r="BM237" s="310"/>
      <c r="BN237" s="306"/>
      <c r="BO237" s="135"/>
      <c r="BP237" s="135"/>
      <c r="BQ237" s="135"/>
      <c r="BR237" s="133"/>
      <c r="BS237" s="133"/>
      <c r="BT237" s="133"/>
      <c r="BU237" s="133"/>
      <c r="BV237" s="133"/>
      <c r="BW237" s="139"/>
      <c r="BX237" s="135"/>
      <c r="BY237" s="135"/>
      <c r="BZ237" s="135"/>
      <c r="CA237" s="133"/>
      <c r="CB237" s="133"/>
      <c r="CC237" s="133"/>
      <c r="CD237" s="133"/>
      <c r="CE237" s="133"/>
      <c r="CF237" s="139"/>
      <c r="CG237" s="135"/>
      <c r="CH237" s="135"/>
      <c r="CI237" s="135"/>
      <c r="CJ237" s="133"/>
      <c r="CK237" s="133"/>
      <c r="CL237" s="133"/>
      <c r="CM237" s="133"/>
      <c r="CN237" s="133"/>
      <c r="CO237" s="139"/>
      <c r="CP237" s="135"/>
      <c r="CQ237" s="135"/>
      <c r="CR237" s="135"/>
      <c r="CS237" s="133"/>
      <c r="CT237" s="133"/>
      <c r="CU237" s="133"/>
      <c r="CV237" s="133"/>
      <c r="CW237" s="133"/>
      <c r="CX237" s="139"/>
      <c r="CY237" s="135"/>
      <c r="CZ237" s="135"/>
      <c r="DA237" s="135"/>
      <c r="DB237" s="133"/>
      <c r="DC237" s="133"/>
      <c r="DD237" s="133"/>
      <c r="DE237" s="133"/>
      <c r="DF237" s="133"/>
      <c r="DG237" s="139"/>
      <c r="DH237" s="135"/>
      <c r="DI237" s="135"/>
      <c r="DJ237" s="135"/>
      <c r="DK237" s="133"/>
      <c r="DL237" s="133"/>
      <c r="DM237" s="133"/>
      <c r="DN237" s="133"/>
      <c r="DO237" s="133"/>
      <c r="DP237" s="139"/>
      <c r="DQ237" s="135"/>
      <c r="DR237" s="135"/>
      <c r="DS237" s="135"/>
      <c r="DT237" s="133"/>
      <c r="DU237" s="133"/>
      <c r="DV237" s="133"/>
      <c r="DW237" s="133"/>
      <c r="DX237" s="133"/>
      <c r="DY237" s="139"/>
      <c r="DZ237" s="135"/>
      <c r="EA237" s="135"/>
      <c r="EB237" s="135"/>
      <c r="EC237" s="133"/>
      <c r="ED237" s="133"/>
      <c r="EE237" s="133"/>
      <c r="EF237" s="133"/>
      <c r="EG237" s="133"/>
      <c r="EH237" s="139"/>
      <c r="EI237" s="135"/>
      <c r="EJ237" s="135"/>
      <c r="EK237" s="135"/>
      <c r="EL237" s="133"/>
      <c r="EM237" s="133"/>
      <c r="EN237" s="133"/>
      <c r="EO237" s="133"/>
      <c r="EP237" s="133"/>
      <c r="EQ237" s="139"/>
      <c r="ER237" s="135"/>
      <c r="ES237" s="135"/>
      <c r="ET237" s="135"/>
      <c r="EU237" s="133"/>
      <c r="EV237" s="133"/>
      <c r="EW237" s="133"/>
      <c r="EX237" s="133"/>
      <c r="EY237" s="133"/>
      <c r="EZ237" s="139"/>
      <c r="FA237" s="135"/>
      <c r="FB237" s="135"/>
      <c r="FC237" s="135"/>
      <c r="FD237" s="133"/>
      <c r="FE237" s="133"/>
      <c r="FF237" s="133"/>
      <c r="FG237" s="133"/>
      <c r="FH237" s="133"/>
      <c r="FI237" s="139"/>
      <c r="FJ237" s="135"/>
      <c r="FK237" s="135"/>
      <c r="FL237" s="135"/>
      <c r="FM237" s="133"/>
      <c r="FN237" s="133"/>
      <c r="FO237" s="133"/>
      <c r="FP237" s="133"/>
      <c r="FQ237" s="133"/>
      <c r="FR237" s="133"/>
      <c r="FS237" s="139"/>
      <c r="FT237" s="257"/>
      <c r="FU237" s="257"/>
      <c r="FV237" s="257"/>
      <c r="FW237" s="133"/>
      <c r="FX237" s="257"/>
      <c r="FY237" s="133"/>
      <c r="FZ237" s="133"/>
      <c r="GA237" s="257"/>
      <c r="GB237" s="257"/>
      <c r="GC237" s="257"/>
      <c r="GD237" s="257"/>
      <c r="GE237" s="257"/>
      <c r="GF237" s="139"/>
      <c r="GG237" s="257"/>
      <c r="GH237" s="257"/>
      <c r="GI237" s="257"/>
      <c r="GJ237" s="133"/>
      <c r="GK237" s="257"/>
      <c r="GL237" s="133"/>
      <c r="GM237" s="133"/>
      <c r="GN237" s="257"/>
      <c r="GO237" s="257"/>
      <c r="GP237" s="257"/>
      <c r="GQ237" s="257"/>
      <c r="GR237" s="257"/>
      <c r="GS237" s="139"/>
      <c r="GT237" s="257"/>
      <c r="GU237" s="257"/>
      <c r="GV237" s="257"/>
      <c r="GW237" s="133"/>
      <c r="GX237" s="257"/>
      <c r="GY237" s="133"/>
      <c r="GZ237" s="133"/>
      <c r="HA237" s="257"/>
      <c r="HB237" s="257"/>
      <c r="HC237" s="257"/>
      <c r="HD237" s="257"/>
      <c r="HE237" s="253"/>
      <c r="HF237" s="253"/>
      <c r="HG237" s="253"/>
      <c r="HH237" s="253"/>
      <c r="HI237" s="253"/>
      <c r="HJ237" s="253"/>
      <c r="HK237" s="253"/>
      <c r="HL237" s="253"/>
      <c r="HM237" s="253"/>
      <c r="HN237" s="253"/>
      <c r="HO237" s="253"/>
    </row>
    <row r="238" spans="1:223" ht="76.5" customHeight="1" x14ac:dyDescent="0.2">
      <c r="A238" s="336">
        <v>39</v>
      </c>
      <c r="B238" s="397" t="s">
        <v>267</v>
      </c>
      <c r="C238" s="448" t="str">
        <f>VLOOKUP(B238,[14]FORMULAS!$A$30:$B$52,2,0)</f>
        <v>Reasentar hogares estratos 1 y 2 que se encuentran ubicados en zonas de alto riesgo no mitigable, recomendadas por el IDIGER y/o los ordenados mediante sentencias judiciales o actos administrativos y adquirir los predios y/o mejoras de acuerdo con la normatividad vigente.</v>
      </c>
      <c r="D238" s="448" t="str">
        <f>VLOOKUP(B238,[14]FORMULAS!$A$30:$C$52,3,0)</f>
        <v>Director de Reasentamientos</v>
      </c>
      <c r="E238" s="397" t="s">
        <v>260</v>
      </c>
      <c r="F238" s="322" t="s">
        <v>730</v>
      </c>
      <c r="G238" s="322" t="s">
        <v>731</v>
      </c>
      <c r="H238" s="322" t="s">
        <v>732</v>
      </c>
      <c r="I238" s="397" t="s">
        <v>261</v>
      </c>
      <c r="J238" s="449">
        <v>10</v>
      </c>
      <c r="K238" s="450" t="str">
        <f>VLOOKUP(L238,'Tabla probabilidad'!$D$3:$E$8,2,0)</f>
        <v>Baja</v>
      </c>
      <c r="L238" s="453">
        <f>+IF(J238&lt;=[14]FORMULAS!$M$2,[14]FORMULAS!$N$2,IF('[14]208-PLA-Ft-78 Mapa Gestión'!J238&lt;=[14]FORMULAS!$M$3,[14]FORMULAS!$N$3,IF('[14]208-PLA-Ft-78 Mapa Gestión'!J238&lt;=[14]FORMULAS!$M$4,[14]FORMULAS!$N$4,IF('[14]208-PLA-Ft-78 Mapa Gestión'!J238&lt;=[14]FORMULAS!$M$5,[14]FORMULAS!$N$5,[14]FORMULAS!$N$6))))</f>
        <v>0.4</v>
      </c>
      <c r="M238" s="454" t="s">
        <v>91</v>
      </c>
      <c r="N238" s="329" t="str">
        <f>VLOOKUP(M238,'Tabla Impacto'!$D$3:$F$8,3,0)</f>
        <v>Moderado</v>
      </c>
      <c r="O238" s="330">
        <f>VLOOKUP(N238,[13]FORMULAS!$I$1:$J$6,2,0)</f>
        <v>0.6</v>
      </c>
      <c r="P238" s="330" t="str">
        <f t="shared" ref="P238" si="147">CONCATENATE(N238,K238)</f>
        <v>ModeradoBaja</v>
      </c>
      <c r="Q238" s="333" t="str">
        <f>VLOOKUP(P238,[13]FORMULAS!$K$17:$L$42,2,0)</f>
        <v>Moderado</v>
      </c>
      <c r="R238" s="264">
        <v>1</v>
      </c>
      <c r="S238" s="264" t="s">
        <v>733</v>
      </c>
      <c r="T238" s="202" t="str">
        <f t="shared" si="113"/>
        <v>Preventivo</v>
      </c>
      <c r="U238" s="54" t="s">
        <v>13</v>
      </c>
      <c r="V238" s="249">
        <f>+IF(U238='[13]Tabla Valoración controles'!$D$4,'[13]Tabla Valoración controles'!$F$4,IF('[13]208-PLA-Ft-78 Mapa Gestión'!U238='[13]Tabla Valoración controles'!$D$5,'[13]Tabla Valoración controles'!$F$5,IF(U238=[13]FORMULAS!$A$10,0,'[13]Tabla Valoración controles'!$F$6)))</f>
        <v>0.25</v>
      </c>
      <c r="W238" s="54" t="s">
        <v>8</v>
      </c>
      <c r="X238" s="56">
        <f>+IF(W238='[13]Tabla Valoración controles'!$D$7,'[13]Tabla Valoración controles'!$F$7,IF(U238=[13]FORMULAS!$A$10,0,'[13]Tabla Valoración controles'!$F$8))</f>
        <v>0.15</v>
      </c>
      <c r="Y238" s="54" t="s">
        <v>18</v>
      </c>
      <c r="Z238" s="249" t="e">
        <f>+IF(Y238='[13]Tabla Valoración controles'!$D$9,'[13]Tabla Valoración controles'!$F$9,IF(U238=[13]FORMULAS!$A$10,0,'[13]Tabla Valoración controles'!$F$10))</f>
        <v>#REF!</v>
      </c>
      <c r="AA238" s="54" t="s">
        <v>21</v>
      </c>
      <c r="AB238" s="249" t="e">
        <f>+IF(AA238='[13]Tabla Valoración controles'!$D$9,'[13]Tabla Valoración controles'!$F$9,IF(W238=[13]FORMULAS!$A$10,0,'[13]Tabla Valoración controles'!$F$10))</f>
        <v>#REF!</v>
      </c>
      <c r="AC238" s="54" t="s">
        <v>100</v>
      </c>
      <c r="AD238" s="249" t="e">
        <f>+IF(AC238='[13]Tabla Valoración controles'!$D$13,'[13]Tabla Valoración controles'!$F$13,'[13]Tabla Valoración controles'!$F$14)</f>
        <v>#REF!</v>
      </c>
      <c r="AE238" s="250" t="e">
        <f t="shared" ref="AE238" si="148">+V238+X238+Z238</f>
        <v>#REF!</v>
      </c>
      <c r="AF238" s="250" t="e">
        <f>+IF(T238=[13]FORMULAS!$A$8,'[13]208-PLA-Ft-78 Mapa Gestión'!AE238*'[13]208-PLA-Ft-78 Mapa Gestión'!L238:L243,'[13]208-PLA-Ft-78 Mapa Gestión'!AE238*'[13]208-PLA-Ft-78 Mapa Gestión'!O238:O243)</f>
        <v>#REF!</v>
      </c>
      <c r="AG238" s="250">
        <f>+IF(T238=[13]FORMULAS!$A$8,'[13]208-PLA-Ft-78 Mapa Gestión'!L238:L243-'[13]208-PLA-Ft-78 Mapa Gestión'!AF238,0)</f>
        <v>0</v>
      </c>
      <c r="AH238" s="54" t="s">
        <v>351</v>
      </c>
      <c r="AI238" s="50">
        <f>+IF(AH238=[13]CONTROLES!$C$50,[13]CONTROLES!$D$50,[13]CONTROLES!$D$51)</f>
        <v>15</v>
      </c>
      <c r="AJ238" s="189" t="s">
        <v>357</v>
      </c>
      <c r="AK238" s="189">
        <f>+IF(AJ238=[13]CONTROLES!$C$52,[13]CONTROLES!$D$52,[13]CONTROLES!$D$53)</f>
        <v>15</v>
      </c>
      <c r="AL238" s="189" t="s">
        <v>360</v>
      </c>
      <c r="AM238" s="189">
        <f>+IF(AL238=[13]CONTROLES!$C$54,[13]CONTROLES!$D$54,[13]CONTROLES!$D$55)</f>
        <v>15</v>
      </c>
      <c r="AN238" s="50" t="s">
        <v>363</v>
      </c>
      <c r="AO238" s="50">
        <f>+IF(AN238=[12]CONTROLES!$C$56,[12]CONTROLES!$D$56,IF(AN238=[12]CONTROLES!$C$57,[12]CONTROLES!$D$57,[12]CONTROLES!$D$58))</f>
        <v>15</v>
      </c>
      <c r="AP238" s="50" t="s">
        <v>367</v>
      </c>
      <c r="AQ238" s="50">
        <f>+IF(AP238=[12]CONTROLES!$C$59,[12]CONTROLES!$D$59,[12]CONTROLES!$D$60)</f>
        <v>15</v>
      </c>
      <c r="AR238" s="50" t="s">
        <v>370</v>
      </c>
      <c r="AS238" s="50">
        <f>+IF(AR238=[12]CONTROLES!$C$61,[12]CONTROLES!$D$61,[12]CONTROLES!$D$62)</f>
        <v>15</v>
      </c>
      <c r="AT238" s="50" t="s">
        <v>373</v>
      </c>
      <c r="AU238" s="50">
        <f>+IF(AT238=[12]CONTROLES!$C$63,[12]CONTROLES!$D$63,IF(AT238=[12]CONTROLES!$C$64,[12]CONTROLES!$D$64,[12]CONTROLES!$D$65))</f>
        <v>10</v>
      </c>
      <c r="AV238" s="50">
        <f t="shared" ref="AV238" si="149">+AI238+AK238+AM238+AO238+AQ238+AS238+AU238</f>
        <v>100</v>
      </c>
      <c r="AW238" s="50" t="str">
        <f t="shared" ref="AW238" si="150">IF(ISERROR(AV238)=TRUE,"",IF(AND(AV238&lt;=85),"Débil",IF(AND(AV238&gt;=85.01,AV238&lt;=95),"Moderado",IF(AND(AV238&gt;=95.1,AV238&lt;=100),"Fuerte",""))))</f>
        <v>Fuerte</v>
      </c>
      <c r="AX238" s="302" t="e">
        <f t="shared" ref="AX238" si="151">+AG243</f>
        <v>#REF!</v>
      </c>
      <c r="AY238" s="302" t="s">
        <v>98</v>
      </c>
      <c r="AZ238" s="302" t="s">
        <v>74</v>
      </c>
      <c r="BA238" s="302">
        <f>+IF(T238=[8]FORMULAS!B237,'[8]208-PLA-Ft-78 Mapa Gestión'!AG243,'[8]208-PLA-Ft-78 Mapa Gestión'!O238:O243)</f>
        <v>0</v>
      </c>
      <c r="BB238" s="301" t="str">
        <f t="shared" ref="BB238" si="152">CONCATENATE(AZ238,AY238)</f>
        <v>ModeradoMedia</v>
      </c>
      <c r="BC238" s="456" t="str">
        <f>VLOOKUP(BB238,[8]FORMULAS!$K$17:$L$42,2,0)</f>
        <v>Moderado</v>
      </c>
      <c r="BD238" s="304" t="s">
        <v>164</v>
      </c>
      <c r="BE238" s="216" t="s">
        <v>734</v>
      </c>
      <c r="BF238" s="216" t="s">
        <v>735</v>
      </c>
      <c r="BG238" s="248" t="s">
        <v>324</v>
      </c>
      <c r="BH238" s="272">
        <v>45292</v>
      </c>
      <c r="BI238" s="272">
        <v>45626</v>
      </c>
      <c r="BJ238" s="273" t="s">
        <v>525</v>
      </c>
      <c r="BK238" s="216" t="s">
        <v>736</v>
      </c>
      <c r="BL238" s="274" t="s">
        <v>236</v>
      </c>
      <c r="BM238" s="343" t="s">
        <v>737</v>
      </c>
      <c r="BN238" s="304" t="s">
        <v>729</v>
      </c>
      <c r="BO238" s="135"/>
      <c r="BP238" s="135"/>
      <c r="BQ238" s="135"/>
      <c r="BR238" s="135"/>
      <c r="BS238" s="135"/>
      <c r="BT238" s="135"/>
      <c r="BU238" s="135"/>
      <c r="BV238" s="135"/>
      <c r="BW238" s="139"/>
      <c r="BX238" s="135"/>
      <c r="BY238" s="135"/>
      <c r="BZ238" s="135"/>
      <c r="CA238" s="135"/>
      <c r="CB238" s="135"/>
      <c r="CC238" s="135"/>
      <c r="CD238" s="135"/>
      <c r="CE238" s="135"/>
      <c r="CF238" s="139"/>
      <c r="CG238" s="135"/>
      <c r="CH238" s="135"/>
      <c r="CI238" s="135"/>
      <c r="CJ238" s="135"/>
      <c r="CK238" s="135"/>
      <c r="CL238" s="135"/>
      <c r="CM238" s="135"/>
      <c r="CN238" s="135"/>
      <c r="CO238" s="139"/>
      <c r="CP238" s="135"/>
      <c r="CQ238" s="135"/>
      <c r="CR238" s="135"/>
      <c r="CS238" s="135"/>
      <c r="CT238" s="135"/>
      <c r="CU238" s="135"/>
      <c r="CV238" s="135"/>
      <c r="CW238" s="135"/>
      <c r="CX238" s="139"/>
      <c r="CY238" s="135"/>
      <c r="CZ238" s="135"/>
      <c r="DA238" s="135"/>
      <c r="DB238" s="135"/>
      <c r="DC238" s="135"/>
      <c r="DD238" s="135"/>
      <c r="DE238" s="135"/>
      <c r="DF238" s="135"/>
      <c r="DG238" s="139"/>
      <c r="DH238" s="135"/>
      <c r="DI238" s="135"/>
      <c r="DJ238" s="135"/>
      <c r="DK238" s="135"/>
      <c r="DL238" s="135"/>
      <c r="DM238" s="135"/>
      <c r="DN238" s="135"/>
      <c r="DO238" s="135"/>
      <c r="DP238" s="139"/>
      <c r="DQ238" s="135"/>
      <c r="DR238" s="135"/>
      <c r="DS238" s="135"/>
      <c r="DT238" s="135"/>
      <c r="DU238" s="135"/>
      <c r="DV238" s="135"/>
      <c r="DW238" s="135"/>
      <c r="DX238" s="135"/>
      <c r="DY238" s="139"/>
      <c r="DZ238" s="135"/>
      <c r="EA238" s="135"/>
      <c r="EB238" s="135"/>
      <c r="EC238" s="135"/>
      <c r="ED238" s="135"/>
      <c r="EE238" s="135"/>
      <c r="EF238" s="135"/>
      <c r="EG238" s="135"/>
      <c r="EH238" s="139"/>
      <c r="EI238" s="135"/>
      <c r="EJ238" s="135"/>
      <c r="EK238" s="135"/>
      <c r="EL238" s="135"/>
      <c r="EM238" s="135"/>
      <c r="EN238" s="135"/>
      <c r="EO238" s="135"/>
      <c r="EP238" s="135"/>
      <c r="EQ238" s="139"/>
      <c r="ER238" s="135"/>
      <c r="ES238" s="135"/>
      <c r="ET238" s="135"/>
      <c r="EU238" s="135"/>
      <c r="EV238" s="135"/>
      <c r="EW238" s="135"/>
      <c r="EX238" s="135"/>
      <c r="EY238" s="135"/>
      <c r="EZ238" s="139"/>
      <c r="FA238" s="135"/>
      <c r="FB238" s="135"/>
      <c r="FC238" s="135"/>
      <c r="FD238" s="135"/>
      <c r="FE238" s="135"/>
      <c r="FF238" s="135"/>
      <c r="FG238" s="135"/>
      <c r="FH238" s="135"/>
      <c r="FI238" s="139"/>
      <c r="FJ238" s="135"/>
      <c r="FK238" s="135"/>
      <c r="FL238" s="135"/>
      <c r="FM238" s="135"/>
      <c r="FN238" s="135"/>
      <c r="FO238" s="135"/>
      <c r="FP238" s="135"/>
      <c r="FQ238" s="135"/>
      <c r="FR238" s="135"/>
      <c r="FS238" s="139"/>
      <c r="FT238" s="257"/>
      <c r="FU238" s="257"/>
      <c r="FV238" s="257"/>
      <c r="FW238" s="133"/>
      <c r="FX238" s="257"/>
      <c r="FY238" s="135"/>
      <c r="FZ238" s="135"/>
      <c r="GA238" s="257"/>
      <c r="GB238" s="257"/>
      <c r="GC238" s="257"/>
      <c r="GD238" s="257"/>
      <c r="GE238" s="257"/>
      <c r="GF238" s="139"/>
      <c r="GG238" s="257"/>
      <c r="GH238" s="257"/>
      <c r="GI238" s="257"/>
      <c r="GJ238" s="133"/>
      <c r="GK238" s="257"/>
      <c r="GL238" s="135"/>
      <c r="GM238" s="135"/>
      <c r="GN238" s="257"/>
      <c r="GO238" s="257"/>
      <c r="GP238" s="257"/>
      <c r="GQ238" s="257"/>
      <c r="GR238" s="257"/>
      <c r="GS238" s="139"/>
      <c r="GT238" s="257"/>
      <c r="GU238" s="257"/>
      <c r="GV238" s="257"/>
      <c r="GW238" s="133"/>
      <c r="GX238" s="257"/>
      <c r="GY238" s="135"/>
      <c r="GZ238" s="135"/>
      <c r="HA238" s="257"/>
      <c r="HB238" s="257"/>
      <c r="HC238" s="257"/>
      <c r="HD238" s="257"/>
      <c r="HE238" s="253"/>
      <c r="HF238" s="253"/>
      <c r="HG238" s="253"/>
      <c r="HH238" s="253"/>
      <c r="HI238" s="253"/>
      <c r="HJ238" s="253"/>
      <c r="HK238" s="253"/>
      <c r="HL238" s="253"/>
      <c r="HM238" s="253"/>
      <c r="HN238" s="253"/>
      <c r="HO238" s="253"/>
    </row>
    <row r="239" spans="1:223" ht="21" customHeight="1" x14ac:dyDescent="0.2">
      <c r="A239" s="336"/>
      <c r="B239" s="397"/>
      <c r="C239" s="448"/>
      <c r="D239" s="448"/>
      <c r="E239" s="397"/>
      <c r="F239" s="322"/>
      <c r="G239" s="322"/>
      <c r="H239" s="322"/>
      <c r="I239" s="397"/>
      <c r="J239" s="449"/>
      <c r="K239" s="451"/>
      <c r="L239" s="453"/>
      <c r="M239" s="454"/>
      <c r="N239" s="329"/>
      <c r="O239" s="331"/>
      <c r="P239" s="331"/>
      <c r="Q239" s="334"/>
      <c r="R239" s="264"/>
      <c r="S239" s="264"/>
      <c r="T239" s="202" t="str">
        <f>+U239</f>
        <v>Tipo Control</v>
      </c>
      <c r="U239" s="54" t="s">
        <v>158</v>
      </c>
      <c r="V239" s="249" t="e">
        <f>+IF(U239='[13]Tabla Valoración controles'!$D$4,'[13]Tabla Valoración controles'!$F$4,IF('[13]208-PLA-Ft-78 Mapa Gestión'!U239='[13]Tabla Valoración controles'!$D$5,'[13]Tabla Valoración controles'!$F$5,IF(U239=[13]FORMULAS!$A$10,0,'[13]Tabla Valoración controles'!$F$6)))</f>
        <v>#REF!</v>
      </c>
      <c r="W239" s="54"/>
      <c r="X239" s="56">
        <f>+IF(W239='[13]Tabla Valoración controles'!$D$7,'[13]Tabla Valoración controles'!$F$7,IF(U239=[13]FORMULAS!$A$10,0,'[13]Tabla Valoración controles'!$F$8))</f>
        <v>0</v>
      </c>
      <c r="Y239" s="54"/>
      <c r="Z239" s="249">
        <f>+IF(Y239='[13]Tabla Valoración controles'!$D$9,'[13]Tabla Valoración controles'!$F$9,IF(U239=[13]FORMULAS!$A$10,0,'[13]Tabla Valoración controles'!$F$10))</f>
        <v>0</v>
      </c>
      <c r="AA239" s="54"/>
      <c r="AB239" s="249" t="e">
        <f>+IF(AA239='[13]Tabla Valoración controles'!$D$9,'[13]Tabla Valoración controles'!$F$9,IF(W239=[13]FORMULAS!$A$10,0,'[13]Tabla Valoración controles'!$F$10))</f>
        <v>#REF!</v>
      </c>
      <c r="AC239" s="54"/>
      <c r="AD239" s="249" t="e">
        <f>+IF(AC239='[13]Tabla Valoración controles'!$D$13,'[13]Tabla Valoración controles'!$F$13,'[13]Tabla Valoración controles'!$F$14)</f>
        <v>#REF!</v>
      </c>
      <c r="AE239" s="250" t="e">
        <f t="shared" ref="AE239:AE267" si="153">+V239+X239+Z239</f>
        <v>#REF!</v>
      </c>
      <c r="AF239" s="250" t="e">
        <f t="shared" ref="AF239" si="154">+AE239*AG238</f>
        <v>#REF!</v>
      </c>
      <c r="AG239" s="250" t="e">
        <f t="shared" ref="AG239:AG243" si="155">+AG238-AF239</f>
        <v>#REF!</v>
      </c>
      <c r="AH239" s="54"/>
      <c r="AI239" s="50">
        <f>+IF(AH239=[13]CONTROLES!$C$50,[13]CONTROLES!$D$50,[13]CONTROLES!$D$51)</f>
        <v>0</v>
      </c>
      <c r="AJ239" s="189"/>
      <c r="AK239" s="189">
        <f>+IF(AJ239=[13]CONTROLES!$C$52,[13]CONTROLES!$D$52,[13]CONTROLES!$D$53)</f>
        <v>0</v>
      </c>
      <c r="AL239" s="189"/>
      <c r="AM239" s="189">
        <f>+IF(AL239=[13]CONTROLES!$C$54,[13]CONTROLES!$D$54,[13]CONTROLES!$D$55)</f>
        <v>0</v>
      </c>
      <c r="AN239" s="251" t="str">
        <f t="shared" ref="AN239:AN267" si="156">+U239</f>
        <v>Tipo Control</v>
      </c>
      <c r="AO239" s="251" t="str">
        <f>+IF(AN239=[13]CONTROLES!$F$54,[13]CONTROLES!$G$54,[13]CONTROLES!$G$55)</f>
        <v>Detectar</v>
      </c>
      <c r="AP239" s="189">
        <f>+IF(AO239=[13]CONTROLES!$C$56,[13]CONTROLES!$D$56,IF(AO239=[13]CONTROLES!$C$57,[13]CONTROLES!$D$57,[13]CONTROLES!$D$58))</f>
        <v>10</v>
      </c>
      <c r="AQ239" s="189"/>
      <c r="AR239" s="189">
        <f>+IF(AQ239=[13]CONTROLES!$C$59,[13]CONTROLES!$D$59,[13]CONTROLES!$D$60)</f>
        <v>0</v>
      </c>
      <c r="AS239" s="189"/>
      <c r="AT239" s="189">
        <f>+IF(AS239=[13]CONTROLES!$C$61,[13]CONTROLES!$D$61,[13]CONTROLES!$D$62)</f>
        <v>0</v>
      </c>
      <c r="AU239" s="189"/>
      <c r="AV239" s="50">
        <f>+IF(AU239=[13]CONTROLES!$C$63,[13]CONTROLES!$D$63,IF(AU239=[13]CONTROLES!$C$64,[13]CONTROLES!$D$64,[13]CONTROLES!$D$65))</f>
        <v>0</v>
      </c>
      <c r="AW239" s="50" t="str">
        <f t="shared" ref="AW239:AW245" si="157">IF(ISERROR(AV239)=TRUE,"",IF(AND(AV239&lt;=85),"Débil",IF(AND(AV239&gt;=85.01,AV239&lt;=95),"Moderado",IF(AND(AV239&gt;=95.1,AV239&lt;=100),"Fuerte",""))))</f>
        <v>Débil</v>
      </c>
      <c r="AX239" s="303"/>
      <c r="AY239" s="303"/>
      <c r="AZ239" s="303"/>
      <c r="BA239" s="303"/>
      <c r="BB239" s="301"/>
      <c r="BC239" s="457"/>
      <c r="BD239" s="305"/>
      <c r="BE239" s="216"/>
      <c r="BF239" s="216"/>
      <c r="BG239" s="248"/>
      <c r="BH239" s="272"/>
      <c r="BI239" s="272"/>
      <c r="BJ239" s="273"/>
      <c r="BK239" s="216"/>
      <c r="BL239" s="274"/>
      <c r="BM239" s="343"/>
      <c r="BN239" s="305"/>
      <c r="BO239" s="135"/>
      <c r="BP239" s="135"/>
      <c r="BQ239" s="135"/>
      <c r="BR239" s="135"/>
      <c r="BS239" s="135"/>
      <c r="BT239" s="135"/>
      <c r="BU239" s="135"/>
      <c r="BV239" s="135"/>
      <c r="BW239" s="139"/>
      <c r="BX239" s="135"/>
      <c r="BY239" s="135"/>
      <c r="BZ239" s="135"/>
      <c r="CA239" s="135"/>
      <c r="CB239" s="135"/>
      <c r="CC239" s="135"/>
      <c r="CD239" s="135"/>
      <c r="CE239" s="135"/>
      <c r="CF239" s="139"/>
      <c r="CG239" s="135"/>
      <c r="CH239" s="135"/>
      <c r="CI239" s="135"/>
      <c r="CJ239" s="135"/>
      <c r="CK239" s="135"/>
      <c r="CL239" s="135"/>
      <c r="CM239" s="135"/>
      <c r="CN239" s="135"/>
      <c r="CO239" s="139"/>
      <c r="CP239" s="135"/>
      <c r="CQ239" s="135"/>
      <c r="CR239" s="135"/>
      <c r="CS239" s="135"/>
      <c r="CT239" s="135"/>
      <c r="CU239" s="135"/>
      <c r="CV239" s="135"/>
      <c r="CW239" s="135"/>
      <c r="CX239" s="139"/>
      <c r="CY239" s="135"/>
      <c r="CZ239" s="135"/>
      <c r="DA239" s="135"/>
      <c r="DB239" s="135"/>
      <c r="DC239" s="135"/>
      <c r="DD239" s="135"/>
      <c r="DE239" s="135"/>
      <c r="DF239" s="135"/>
      <c r="DG239" s="139"/>
      <c r="DH239" s="135"/>
      <c r="DI239" s="135"/>
      <c r="DJ239" s="135"/>
      <c r="DK239" s="135"/>
      <c r="DL239" s="135"/>
      <c r="DM239" s="135"/>
      <c r="DN239" s="135"/>
      <c r="DO239" s="135"/>
      <c r="DP239" s="139"/>
      <c r="DQ239" s="135"/>
      <c r="DR239" s="135"/>
      <c r="DS239" s="135"/>
      <c r="DT239" s="135"/>
      <c r="DU239" s="135"/>
      <c r="DV239" s="135"/>
      <c r="DW239" s="135"/>
      <c r="DX239" s="135"/>
      <c r="DY239" s="139"/>
      <c r="DZ239" s="135"/>
      <c r="EA239" s="135"/>
      <c r="EB239" s="135"/>
      <c r="EC239" s="135"/>
      <c r="ED239" s="135"/>
      <c r="EE239" s="135"/>
      <c r="EF239" s="135"/>
      <c r="EG239" s="135"/>
      <c r="EH239" s="139"/>
      <c r="EI239" s="135"/>
      <c r="EJ239" s="135"/>
      <c r="EK239" s="135"/>
      <c r="EL239" s="135"/>
      <c r="EM239" s="135"/>
      <c r="EN239" s="135"/>
      <c r="EO239" s="135"/>
      <c r="EP239" s="135"/>
      <c r="EQ239" s="139"/>
      <c r="ER239" s="135"/>
      <c r="ES239" s="135"/>
      <c r="ET239" s="135"/>
      <c r="EU239" s="135"/>
      <c r="EV239" s="135"/>
      <c r="EW239" s="135"/>
      <c r="EX239" s="135"/>
      <c r="EY239" s="135"/>
      <c r="EZ239" s="139"/>
      <c r="FA239" s="135"/>
      <c r="FB239" s="135"/>
      <c r="FC239" s="135"/>
      <c r="FD239" s="135"/>
      <c r="FE239" s="135"/>
      <c r="FF239" s="135"/>
      <c r="FG239" s="135"/>
      <c r="FH239" s="135"/>
      <c r="FI239" s="139"/>
      <c r="FJ239" s="135"/>
      <c r="FK239" s="135"/>
      <c r="FL239" s="135"/>
      <c r="FM239" s="135"/>
      <c r="FN239" s="135"/>
      <c r="FO239" s="135"/>
      <c r="FP239" s="135"/>
      <c r="FQ239" s="135"/>
      <c r="FR239" s="135"/>
      <c r="FS239" s="139"/>
      <c r="FT239" s="257"/>
      <c r="FU239" s="257"/>
      <c r="FV239" s="257"/>
      <c r="FW239" s="133"/>
      <c r="FX239" s="257"/>
      <c r="FY239" s="135"/>
      <c r="FZ239" s="135"/>
      <c r="GA239" s="257"/>
      <c r="GB239" s="257"/>
      <c r="GC239" s="257"/>
      <c r="GD239" s="257"/>
      <c r="GE239" s="257"/>
      <c r="GF239" s="139"/>
      <c r="GG239" s="257"/>
      <c r="GH239" s="257"/>
      <c r="GI239" s="257"/>
      <c r="GJ239" s="133"/>
      <c r="GK239" s="257"/>
      <c r="GL239" s="135"/>
      <c r="GM239" s="135"/>
      <c r="GN239" s="257"/>
      <c r="GO239" s="257"/>
      <c r="GP239" s="257"/>
      <c r="GQ239" s="257"/>
      <c r="GR239" s="257"/>
      <c r="GS239" s="139"/>
      <c r="GT239" s="257"/>
      <c r="GU239" s="257"/>
      <c r="GV239" s="257"/>
      <c r="GW239" s="133"/>
      <c r="GX239" s="257"/>
      <c r="GY239" s="135"/>
      <c r="GZ239" s="135"/>
      <c r="HA239" s="257"/>
      <c r="HB239" s="257"/>
      <c r="HC239" s="257"/>
      <c r="HD239" s="257"/>
      <c r="HE239" s="253"/>
      <c r="HF239" s="253"/>
      <c r="HG239" s="253"/>
      <c r="HH239" s="253"/>
      <c r="HI239" s="253"/>
      <c r="HJ239" s="253"/>
      <c r="HK239" s="253"/>
      <c r="HL239" s="253"/>
      <c r="HM239" s="253"/>
      <c r="HN239" s="253"/>
      <c r="HO239" s="253"/>
    </row>
    <row r="240" spans="1:223" ht="21" customHeight="1" x14ac:dyDescent="0.2">
      <c r="A240" s="336"/>
      <c r="B240" s="397"/>
      <c r="C240" s="448"/>
      <c r="D240" s="448"/>
      <c r="E240" s="397"/>
      <c r="F240" s="322"/>
      <c r="G240" s="322"/>
      <c r="H240" s="322"/>
      <c r="I240" s="397"/>
      <c r="J240" s="449"/>
      <c r="K240" s="451"/>
      <c r="L240" s="453"/>
      <c r="M240" s="454"/>
      <c r="N240" s="329"/>
      <c r="O240" s="331"/>
      <c r="P240" s="331"/>
      <c r="Q240" s="334"/>
      <c r="R240" s="264"/>
      <c r="S240" s="264"/>
      <c r="T240" s="202" t="str">
        <f t="shared" ref="T240:T255" si="158">+U240</f>
        <v>Tipo Control</v>
      </c>
      <c r="U240" s="54" t="s">
        <v>158</v>
      </c>
      <c r="V240" s="249" t="e">
        <f>+IF(U240='[13]Tabla Valoración controles'!$D$4,'[13]Tabla Valoración controles'!$F$4,IF('[13]208-PLA-Ft-78 Mapa Gestión'!U240='[13]Tabla Valoración controles'!$D$5,'[13]Tabla Valoración controles'!$F$5,IF(U240=[13]FORMULAS!$A$10,0,'[13]Tabla Valoración controles'!$F$6)))</f>
        <v>#REF!</v>
      </c>
      <c r="W240" s="54"/>
      <c r="X240" s="56">
        <f>+IF(W240='[13]Tabla Valoración controles'!$D$7,'[13]Tabla Valoración controles'!$F$7,IF(U240=[13]FORMULAS!$A$10,0,'[13]Tabla Valoración controles'!$F$8))</f>
        <v>0</v>
      </c>
      <c r="Y240" s="54"/>
      <c r="Z240" s="249">
        <f>+IF(Y240='[13]Tabla Valoración controles'!$D$9,'[13]Tabla Valoración controles'!$F$9,IF(U240=[13]FORMULAS!$A$10,0,'[13]Tabla Valoración controles'!$F$10))</f>
        <v>0</v>
      </c>
      <c r="AA240" s="54"/>
      <c r="AB240" s="249" t="e">
        <f>+IF(AA240='[13]Tabla Valoración controles'!$D$9,'[13]Tabla Valoración controles'!$F$9,IF(W240=[13]FORMULAS!$A$10,0,'[13]Tabla Valoración controles'!$F$10))</f>
        <v>#REF!</v>
      </c>
      <c r="AC240" s="54"/>
      <c r="AD240" s="249" t="e">
        <f>+IF(AC240='[13]Tabla Valoración controles'!$D$13,'[13]Tabla Valoración controles'!$F$13,'[13]Tabla Valoración controles'!$F$14)</f>
        <v>#REF!</v>
      </c>
      <c r="AE240" s="250" t="e">
        <f t="shared" si="153"/>
        <v>#REF!</v>
      </c>
      <c r="AF240" s="250" t="e">
        <f t="shared" ref="AF240:AF243" si="159">+AF239*AE240</f>
        <v>#REF!</v>
      </c>
      <c r="AG240" s="250" t="e">
        <f t="shared" si="155"/>
        <v>#REF!</v>
      </c>
      <c r="AH240" s="54"/>
      <c r="AI240" s="50">
        <f>+IF(AH240=[13]CONTROLES!$C$50,[13]CONTROLES!$D$50,[13]CONTROLES!$D$51)</f>
        <v>0</v>
      </c>
      <c r="AJ240" s="189"/>
      <c r="AK240" s="189">
        <f>+IF(AJ240=[13]CONTROLES!$C$52,[13]CONTROLES!$D$52,[13]CONTROLES!$D$53)</f>
        <v>0</v>
      </c>
      <c r="AL240" s="189"/>
      <c r="AM240" s="189">
        <f>+IF(AL240=[13]CONTROLES!$C$54,[13]CONTROLES!$D$54,[13]CONTROLES!$D$55)</f>
        <v>0</v>
      </c>
      <c r="AN240" s="251" t="str">
        <f t="shared" si="156"/>
        <v>Tipo Control</v>
      </c>
      <c r="AO240" s="251" t="str">
        <f>+IF(AN240=[13]CONTROLES!$F$54,[13]CONTROLES!$G$54,[13]CONTROLES!$G$55)</f>
        <v>Detectar</v>
      </c>
      <c r="AP240" s="189">
        <f>+IF(AO240=[13]CONTROLES!$C$56,[13]CONTROLES!$D$56,IF(AO240=[13]CONTROLES!$C$57,[13]CONTROLES!$D$57,[13]CONTROLES!$D$58))</f>
        <v>10</v>
      </c>
      <c r="AQ240" s="189"/>
      <c r="AR240" s="189">
        <f>+IF(AQ240=[13]CONTROLES!$C$59,[13]CONTROLES!$D$59,[13]CONTROLES!$D$60)</f>
        <v>0</v>
      </c>
      <c r="AS240" s="189"/>
      <c r="AT240" s="189">
        <f>+IF(AS240=[13]CONTROLES!$C$61,[13]CONTROLES!$D$61,[13]CONTROLES!$D$62)</f>
        <v>0</v>
      </c>
      <c r="AU240" s="189"/>
      <c r="AV240" s="50">
        <f>+IF(AU240=[13]CONTROLES!$C$63,[13]CONTROLES!$D$63,IF(AU240=[13]CONTROLES!$C$64,[13]CONTROLES!$D$64,[13]CONTROLES!$D$65))</f>
        <v>0</v>
      </c>
      <c r="AW240" s="50" t="str">
        <f t="shared" si="157"/>
        <v>Débil</v>
      </c>
      <c r="AX240" s="303"/>
      <c r="AY240" s="303"/>
      <c r="AZ240" s="303"/>
      <c r="BA240" s="303"/>
      <c r="BB240" s="301"/>
      <c r="BC240" s="457"/>
      <c r="BD240" s="305"/>
      <c r="BE240" s="216"/>
      <c r="BF240" s="216"/>
      <c r="BG240" s="248"/>
      <c r="BH240" s="272"/>
      <c r="BI240" s="272"/>
      <c r="BJ240" s="273"/>
      <c r="BK240" s="216"/>
      <c r="BL240" s="274"/>
      <c r="BM240" s="343"/>
      <c r="BN240" s="305"/>
      <c r="BO240" s="135"/>
      <c r="BP240" s="135"/>
      <c r="BQ240" s="135"/>
      <c r="BR240" s="133"/>
      <c r="BS240" s="133"/>
      <c r="BT240" s="133"/>
      <c r="BU240" s="133"/>
      <c r="BV240" s="133"/>
      <c r="BW240" s="139"/>
      <c r="BX240" s="135"/>
      <c r="BY240" s="135"/>
      <c r="BZ240" s="135"/>
      <c r="CA240" s="133"/>
      <c r="CB240" s="133"/>
      <c r="CC240" s="133"/>
      <c r="CD240" s="133"/>
      <c r="CE240" s="133"/>
      <c r="CF240" s="139"/>
      <c r="CG240" s="135"/>
      <c r="CH240" s="135"/>
      <c r="CI240" s="135"/>
      <c r="CJ240" s="133"/>
      <c r="CK240" s="133"/>
      <c r="CL240" s="133"/>
      <c r="CM240" s="133"/>
      <c r="CN240" s="133"/>
      <c r="CO240" s="139"/>
      <c r="CP240" s="135"/>
      <c r="CQ240" s="135"/>
      <c r="CR240" s="135"/>
      <c r="CS240" s="133"/>
      <c r="CT240" s="133"/>
      <c r="CU240" s="133"/>
      <c r="CV240" s="133"/>
      <c r="CW240" s="133"/>
      <c r="CX240" s="139"/>
      <c r="CY240" s="135"/>
      <c r="CZ240" s="135"/>
      <c r="DA240" s="135"/>
      <c r="DB240" s="133"/>
      <c r="DC240" s="133"/>
      <c r="DD240" s="133"/>
      <c r="DE240" s="133"/>
      <c r="DF240" s="133"/>
      <c r="DG240" s="139"/>
      <c r="DH240" s="135"/>
      <c r="DI240" s="135"/>
      <c r="DJ240" s="135"/>
      <c r="DK240" s="133"/>
      <c r="DL240" s="133"/>
      <c r="DM240" s="133"/>
      <c r="DN240" s="133"/>
      <c r="DO240" s="133"/>
      <c r="DP240" s="139"/>
      <c r="DQ240" s="135"/>
      <c r="DR240" s="135"/>
      <c r="DS240" s="135"/>
      <c r="DT240" s="133"/>
      <c r="DU240" s="133"/>
      <c r="DV240" s="133"/>
      <c r="DW240" s="133"/>
      <c r="DX240" s="133"/>
      <c r="DY240" s="139"/>
      <c r="DZ240" s="135"/>
      <c r="EA240" s="135"/>
      <c r="EB240" s="135"/>
      <c r="EC240" s="133"/>
      <c r="ED240" s="133"/>
      <c r="EE240" s="133"/>
      <c r="EF240" s="133"/>
      <c r="EG240" s="133"/>
      <c r="EH240" s="139"/>
      <c r="EI240" s="135"/>
      <c r="EJ240" s="135"/>
      <c r="EK240" s="135"/>
      <c r="EL240" s="133"/>
      <c r="EM240" s="133"/>
      <c r="EN240" s="133"/>
      <c r="EO240" s="133"/>
      <c r="EP240" s="133"/>
      <c r="EQ240" s="139"/>
      <c r="ER240" s="135"/>
      <c r="ES240" s="135"/>
      <c r="ET240" s="135"/>
      <c r="EU240" s="133"/>
      <c r="EV240" s="133"/>
      <c r="EW240" s="133"/>
      <c r="EX240" s="133"/>
      <c r="EY240" s="133"/>
      <c r="EZ240" s="139"/>
      <c r="FA240" s="135"/>
      <c r="FB240" s="135"/>
      <c r="FC240" s="135"/>
      <c r="FD240" s="133"/>
      <c r="FE240" s="133"/>
      <c r="FF240" s="133"/>
      <c r="FG240" s="133"/>
      <c r="FH240" s="133"/>
      <c r="FI240" s="139"/>
      <c r="FJ240" s="135"/>
      <c r="FK240" s="135"/>
      <c r="FL240" s="135"/>
      <c r="FM240" s="133"/>
      <c r="FN240" s="133"/>
      <c r="FO240" s="133"/>
      <c r="FP240" s="133"/>
      <c r="FQ240" s="133"/>
      <c r="FR240" s="133"/>
      <c r="FS240" s="139"/>
      <c r="FT240" s="257"/>
      <c r="FU240" s="257"/>
      <c r="FV240" s="257"/>
      <c r="FW240" s="133"/>
      <c r="FX240" s="257"/>
      <c r="FY240" s="133"/>
      <c r="FZ240" s="133"/>
      <c r="GA240" s="257"/>
      <c r="GB240" s="257"/>
      <c r="GC240" s="257"/>
      <c r="GD240" s="257"/>
      <c r="GE240" s="257"/>
      <c r="GF240" s="139"/>
      <c r="GG240" s="257"/>
      <c r="GH240" s="257"/>
      <c r="GI240" s="257"/>
      <c r="GJ240" s="133"/>
      <c r="GK240" s="257"/>
      <c r="GL240" s="133"/>
      <c r="GM240" s="133"/>
      <c r="GN240" s="257"/>
      <c r="GO240" s="257"/>
      <c r="GP240" s="257"/>
      <c r="GQ240" s="257"/>
      <c r="GR240" s="257"/>
      <c r="GS240" s="139"/>
      <c r="GT240" s="257"/>
      <c r="GU240" s="257"/>
      <c r="GV240" s="257"/>
      <c r="GW240" s="133"/>
      <c r="GX240" s="257"/>
      <c r="GY240" s="133"/>
      <c r="GZ240" s="133"/>
      <c r="HA240" s="257"/>
      <c r="HB240" s="257"/>
      <c r="HC240" s="257"/>
      <c r="HD240" s="257"/>
      <c r="HE240" s="253"/>
      <c r="HF240" s="253"/>
      <c r="HG240" s="253"/>
      <c r="HH240" s="253"/>
      <c r="HI240" s="253"/>
      <c r="HJ240" s="253"/>
      <c r="HK240" s="253"/>
      <c r="HL240" s="253"/>
      <c r="HM240" s="253"/>
      <c r="HN240" s="253"/>
      <c r="HO240" s="253"/>
    </row>
    <row r="241" spans="1:223" ht="21" customHeight="1" x14ac:dyDescent="0.2">
      <c r="A241" s="336"/>
      <c r="B241" s="397"/>
      <c r="C241" s="448"/>
      <c r="D241" s="448"/>
      <c r="E241" s="397"/>
      <c r="F241" s="322"/>
      <c r="G241" s="322"/>
      <c r="H241" s="322"/>
      <c r="I241" s="397"/>
      <c r="J241" s="449"/>
      <c r="K241" s="451"/>
      <c r="L241" s="453"/>
      <c r="M241" s="454"/>
      <c r="N241" s="329"/>
      <c r="O241" s="331"/>
      <c r="P241" s="331"/>
      <c r="Q241" s="334"/>
      <c r="R241" s="264"/>
      <c r="S241" s="264"/>
      <c r="T241" s="202" t="str">
        <f t="shared" si="158"/>
        <v>Tipo Control</v>
      </c>
      <c r="U241" s="54" t="s">
        <v>158</v>
      </c>
      <c r="V241" s="249" t="e">
        <f>+IF(U241='[13]Tabla Valoración controles'!$D$4,'[13]Tabla Valoración controles'!$F$4,IF('[13]208-PLA-Ft-78 Mapa Gestión'!U241='[13]Tabla Valoración controles'!$D$5,'[13]Tabla Valoración controles'!$F$5,IF(U241=[13]FORMULAS!$A$10,0,'[13]Tabla Valoración controles'!$F$6)))</f>
        <v>#REF!</v>
      </c>
      <c r="W241" s="54"/>
      <c r="X241" s="56">
        <f>+IF(W241='[13]Tabla Valoración controles'!$D$7,'[13]Tabla Valoración controles'!$F$7,IF(U241=[13]FORMULAS!$A$10,0,'[13]Tabla Valoración controles'!$F$8))</f>
        <v>0</v>
      </c>
      <c r="Y241" s="54"/>
      <c r="Z241" s="249">
        <f>+IF(Y241='[13]Tabla Valoración controles'!$D$9,'[13]Tabla Valoración controles'!$F$9,IF(U241=[13]FORMULAS!$A$10,0,'[13]Tabla Valoración controles'!$F$10))</f>
        <v>0</v>
      </c>
      <c r="AA241" s="54"/>
      <c r="AB241" s="249" t="e">
        <f>+IF(AA241='[13]Tabla Valoración controles'!$D$9,'[13]Tabla Valoración controles'!$F$9,IF(W241=[13]FORMULAS!$A$10,0,'[13]Tabla Valoración controles'!$F$10))</f>
        <v>#REF!</v>
      </c>
      <c r="AC241" s="54"/>
      <c r="AD241" s="249" t="e">
        <f>+IF(AC241='[13]Tabla Valoración controles'!$D$13,'[13]Tabla Valoración controles'!$F$13,'[13]Tabla Valoración controles'!$F$14)</f>
        <v>#REF!</v>
      </c>
      <c r="AE241" s="250" t="e">
        <f t="shared" si="153"/>
        <v>#REF!</v>
      </c>
      <c r="AF241" s="250" t="e">
        <f t="shared" si="159"/>
        <v>#REF!</v>
      </c>
      <c r="AG241" s="250" t="e">
        <f t="shared" si="155"/>
        <v>#REF!</v>
      </c>
      <c r="AH241" s="54"/>
      <c r="AI241" s="50">
        <f>+IF(AH241=[13]CONTROLES!$C$50,[13]CONTROLES!$D$50,[13]CONTROLES!$D$51)</f>
        <v>0</v>
      </c>
      <c r="AJ241" s="189"/>
      <c r="AK241" s="189">
        <f>+IF(AJ241=[13]CONTROLES!$C$52,[13]CONTROLES!$D$52,[13]CONTROLES!$D$53)</f>
        <v>0</v>
      </c>
      <c r="AL241" s="189"/>
      <c r="AM241" s="189">
        <f>+IF(AL241=[13]CONTROLES!$C$54,[13]CONTROLES!$D$54,[13]CONTROLES!$D$55)</f>
        <v>0</v>
      </c>
      <c r="AN241" s="251" t="str">
        <f t="shared" si="156"/>
        <v>Tipo Control</v>
      </c>
      <c r="AO241" s="251" t="str">
        <f>+IF(AN241=[13]CONTROLES!$F$54,[13]CONTROLES!$G$54,[13]CONTROLES!$G$55)</f>
        <v>Detectar</v>
      </c>
      <c r="AP241" s="189">
        <f>+IF(AO241=[13]CONTROLES!$C$56,[13]CONTROLES!$D$56,IF(AO241=[13]CONTROLES!$C$57,[13]CONTROLES!$D$57,[13]CONTROLES!$D$58))</f>
        <v>10</v>
      </c>
      <c r="AQ241" s="189"/>
      <c r="AR241" s="189">
        <f>+IF(AQ241=[13]CONTROLES!$C$59,[13]CONTROLES!$D$59,[13]CONTROLES!$D$60)</f>
        <v>0</v>
      </c>
      <c r="AS241" s="189"/>
      <c r="AT241" s="189">
        <f>+IF(AS241=[13]CONTROLES!$C$61,[13]CONTROLES!$D$61,[13]CONTROLES!$D$62)</f>
        <v>0</v>
      </c>
      <c r="AU241" s="189"/>
      <c r="AV241" s="50">
        <f>+IF(AU241=[13]CONTROLES!$C$63,[13]CONTROLES!$D$63,IF(AU241=[13]CONTROLES!$C$64,[13]CONTROLES!$D$64,[13]CONTROLES!$D$65))</f>
        <v>0</v>
      </c>
      <c r="AW241" s="50" t="str">
        <f t="shared" si="157"/>
        <v>Débil</v>
      </c>
      <c r="AX241" s="303"/>
      <c r="AY241" s="303"/>
      <c r="AZ241" s="303"/>
      <c r="BA241" s="303"/>
      <c r="BB241" s="301"/>
      <c r="BC241" s="457"/>
      <c r="BD241" s="305"/>
      <c r="BE241" s="216"/>
      <c r="BF241" s="216"/>
      <c r="BG241" s="248"/>
      <c r="BH241" s="272"/>
      <c r="BI241" s="272"/>
      <c r="BJ241" s="273"/>
      <c r="BK241" s="216"/>
      <c r="BL241" s="274"/>
      <c r="BM241" s="343"/>
      <c r="BN241" s="305"/>
      <c r="BO241" s="135"/>
      <c r="BP241" s="135"/>
      <c r="BQ241" s="135"/>
      <c r="BR241" s="133"/>
      <c r="BS241" s="133"/>
      <c r="BT241" s="133"/>
      <c r="BU241" s="133"/>
      <c r="BV241" s="133"/>
      <c r="BW241" s="139"/>
      <c r="BX241" s="135"/>
      <c r="BY241" s="135"/>
      <c r="BZ241" s="135"/>
      <c r="CA241" s="133"/>
      <c r="CB241" s="133"/>
      <c r="CC241" s="133"/>
      <c r="CD241" s="133"/>
      <c r="CE241" s="133"/>
      <c r="CF241" s="139"/>
      <c r="CG241" s="135"/>
      <c r="CH241" s="135"/>
      <c r="CI241" s="135"/>
      <c r="CJ241" s="133"/>
      <c r="CK241" s="133"/>
      <c r="CL241" s="133"/>
      <c r="CM241" s="133"/>
      <c r="CN241" s="133"/>
      <c r="CO241" s="139"/>
      <c r="CP241" s="135"/>
      <c r="CQ241" s="135"/>
      <c r="CR241" s="135"/>
      <c r="CS241" s="133"/>
      <c r="CT241" s="133"/>
      <c r="CU241" s="133"/>
      <c r="CV241" s="133"/>
      <c r="CW241" s="133"/>
      <c r="CX241" s="139"/>
      <c r="CY241" s="135"/>
      <c r="CZ241" s="135"/>
      <c r="DA241" s="135"/>
      <c r="DB241" s="133"/>
      <c r="DC241" s="133"/>
      <c r="DD241" s="133"/>
      <c r="DE241" s="133"/>
      <c r="DF241" s="133"/>
      <c r="DG241" s="139"/>
      <c r="DH241" s="135"/>
      <c r="DI241" s="135"/>
      <c r="DJ241" s="135"/>
      <c r="DK241" s="133"/>
      <c r="DL241" s="133"/>
      <c r="DM241" s="133"/>
      <c r="DN241" s="133"/>
      <c r="DO241" s="133"/>
      <c r="DP241" s="139"/>
      <c r="DQ241" s="135"/>
      <c r="DR241" s="135"/>
      <c r="DS241" s="135"/>
      <c r="DT241" s="133"/>
      <c r="DU241" s="133"/>
      <c r="DV241" s="133"/>
      <c r="DW241" s="133"/>
      <c r="DX241" s="133"/>
      <c r="DY241" s="139"/>
      <c r="DZ241" s="135"/>
      <c r="EA241" s="135"/>
      <c r="EB241" s="135"/>
      <c r="EC241" s="133"/>
      <c r="ED241" s="133"/>
      <c r="EE241" s="133"/>
      <c r="EF241" s="133"/>
      <c r="EG241" s="133"/>
      <c r="EH241" s="139"/>
      <c r="EI241" s="135"/>
      <c r="EJ241" s="135"/>
      <c r="EK241" s="135"/>
      <c r="EL241" s="133"/>
      <c r="EM241" s="133"/>
      <c r="EN241" s="133"/>
      <c r="EO241" s="133"/>
      <c r="EP241" s="133"/>
      <c r="EQ241" s="139"/>
      <c r="ER241" s="135"/>
      <c r="ES241" s="135"/>
      <c r="ET241" s="135"/>
      <c r="EU241" s="133"/>
      <c r="EV241" s="133"/>
      <c r="EW241" s="133"/>
      <c r="EX241" s="133"/>
      <c r="EY241" s="133"/>
      <c r="EZ241" s="139"/>
      <c r="FA241" s="135"/>
      <c r="FB241" s="135"/>
      <c r="FC241" s="135"/>
      <c r="FD241" s="133"/>
      <c r="FE241" s="133"/>
      <c r="FF241" s="133"/>
      <c r="FG241" s="133"/>
      <c r="FH241" s="133"/>
      <c r="FI241" s="139"/>
      <c r="FJ241" s="135"/>
      <c r="FK241" s="135"/>
      <c r="FL241" s="135"/>
      <c r="FM241" s="133"/>
      <c r="FN241" s="133"/>
      <c r="FO241" s="133"/>
      <c r="FP241" s="133"/>
      <c r="FQ241" s="133"/>
      <c r="FR241" s="133"/>
      <c r="FS241" s="139"/>
      <c r="FT241" s="257"/>
      <c r="FU241" s="257"/>
      <c r="FV241" s="257"/>
      <c r="FW241" s="133"/>
      <c r="FX241" s="257"/>
      <c r="FY241" s="133"/>
      <c r="FZ241" s="133"/>
      <c r="GA241" s="257"/>
      <c r="GB241" s="257"/>
      <c r="GC241" s="257"/>
      <c r="GD241" s="257"/>
      <c r="GE241" s="257"/>
      <c r="GF241" s="139"/>
      <c r="GG241" s="257"/>
      <c r="GH241" s="257"/>
      <c r="GI241" s="257"/>
      <c r="GJ241" s="133"/>
      <c r="GK241" s="257"/>
      <c r="GL241" s="133"/>
      <c r="GM241" s="133"/>
      <c r="GN241" s="257"/>
      <c r="GO241" s="257"/>
      <c r="GP241" s="257"/>
      <c r="GQ241" s="257"/>
      <c r="GR241" s="257"/>
      <c r="GS241" s="139"/>
      <c r="GT241" s="257"/>
      <c r="GU241" s="257"/>
      <c r="GV241" s="257"/>
      <c r="GW241" s="133"/>
      <c r="GX241" s="257"/>
      <c r="GY241" s="133"/>
      <c r="GZ241" s="133"/>
      <c r="HA241" s="257"/>
      <c r="HB241" s="257"/>
      <c r="HC241" s="257"/>
      <c r="HD241" s="257"/>
      <c r="HE241" s="253"/>
      <c r="HF241" s="253"/>
      <c r="HG241" s="253"/>
      <c r="HH241" s="253"/>
      <c r="HI241" s="253"/>
      <c r="HJ241" s="253"/>
      <c r="HK241" s="253"/>
      <c r="HL241" s="253"/>
      <c r="HM241" s="253"/>
      <c r="HN241" s="253"/>
      <c r="HO241" s="253"/>
    </row>
    <row r="242" spans="1:223" ht="21" customHeight="1" x14ac:dyDescent="0.2">
      <c r="A242" s="336"/>
      <c r="B242" s="397"/>
      <c r="C242" s="448"/>
      <c r="D242" s="448"/>
      <c r="E242" s="397"/>
      <c r="F242" s="322"/>
      <c r="G242" s="322"/>
      <c r="H242" s="322"/>
      <c r="I242" s="397"/>
      <c r="J242" s="449"/>
      <c r="K242" s="451"/>
      <c r="L242" s="453"/>
      <c r="M242" s="454"/>
      <c r="N242" s="329"/>
      <c r="O242" s="331"/>
      <c r="P242" s="331"/>
      <c r="Q242" s="334"/>
      <c r="R242" s="264"/>
      <c r="S242" s="264"/>
      <c r="T242" s="202" t="str">
        <f t="shared" si="158"/>
        <v>Tipo Control</v>
      </c>
      <c r="U242" s="54" t="s">
        <v>158</v>
      </c>
      <c r="V242" s="249" t="e">
        <f>+IF(U242='[13]Tabla Valoración controles'!$D$4,'[13]Tabla Valoración controles'!$F$4,IF('[13]208-PLA-Ft-78 Mapa Gestión'!U242='[13]Tabla Valoración controles'!$D$5,'[13]Tabla Valoración controles'!$F$5,IF(U242=[13]FORMULAS!$A$10,0,'[13]Tabla Valoración controles'!$F$6)))</f>
        <v>#REF!</v>
      </c>
      <c r="W242" s="54"/>
      <c r="X242" s="56">
        <f>+IF(W242='[13]Tabla Valoración controles'!$D$7,'[13]Tabla Valoración controles'!$F$7,IF(U242=[13]FORMULAS!$A$10,0,'[13]Tabla Valoración controles'!$F$8))</f>
        <v>0</v>
      </c>
      <c r="Y242" s="54"/>
      <c r="Z242" s="249">
        <f>+IF(Y242='[13]Tabla Valoración controles'!$D$9,'[13]Tabla Valoración controles'!$F$9,IF(U242=[13]FORMULAS!$A$10,0,'[13]Tabla Valoración controles'!$F$10))</f>
        <v>0</v>
      </c>
      <c r="AA242" s="54"/>
      <c r="AB242" s="249" t="e">
        <f>+IF(AA242='[13]Tabla Valoración controles'!$D$9,'[13]Tabla Valoración controles'!$F$9,IF(W242=[13]FORMULAS!$A$10,0,'[13]Tabla Valoración controles'!$F$10))</f>
        <v>#REF!</v>
      </c>
      <c r="AC242" s="54"/>
      <c r="AD242" s="249" t="e">
        <f>+IF(AC242='[13]Tabla Valoración controles'!$D$13,'[13]Tabla Valoración controles'!$F$13,'[13]Tabla Valoración controles'!$F$14)</f>
        <v>#REF!</v>
      </c>
      <c r="AE242" s="250" t="e">
        <f t="shared" si="153"/>
        <v>#REF!</v>
      </c>
      <c r="AF242" s="250" t="e">
        <f t="shared" si="159"/>
        <v>#REF!</v>
      </c>
      <c r="AG242" s="250" t="e">
        <f t="shared" si="155"/>
        <v>#REF!</v>
      </c>
      <c r="AH242" s="54"/>
      <c r="AI242" s="50">
        <f>+IF(AH242=[13]CONTROLES!$C$50,[13]CONTROLES!$D$50,[13]CONTROLES!$D$51)</f>
        <v>0</v>
      </c>
      <c r="AJ242" s="189"/>
      <c r="AK242" s="189">
        <f>+IF(AJ242=[13]CONTROLES!$C$52,[13]CONTROLES!$D$52,[13]CONTROLES!$D$53)</f>
        <v>0</v>
      </c>
      <c r="AL242" s="189"/>
      <c r="AM242" s="189">
        <f>+IF(AL242=[13]CONTROLES!$C$54,[13]CONTROLES!$D$54,[13]CONTROLES!$D$55)</f>
        <v>0</v>
      </c>
      <c r="AN242" s="251" t="str">
        <f t="shared" si="156"/>
        <v>Tipo Control</v>
      </c>
      <c r="AO242" s="251" t="str">
        <f>+IF(AN242=[13]CONTROLES!$F$54,[13]CONTROLES!$G$54,[13]CONTROLES!$G$55)</f>
        <v>Detectar</v>
      </c>
      <c r="AP242" s="189">
        <f>+IF(AO242=[13]CONTROLES!$C$56,[13]CONTROLES!$D$56,IF(AO242=[13]CONTROLES!$C$57,[13]CONTROLES!$D$57,[13]CONTROLES!$D$58))</f>
        <v>10</v>
      </c>
      <c r="AQ242" s="189"/>
      <c r="AR242" s="189">
        <f>+IF(AQ242=[13]CONTROLES!$C$59,[13]CONTROLES!$D$59,[13]CONTROLES!$D$60)</f>
        <v>0</v>
      </c>
      <c r="AS242" s="189"/>
      <c r="AT242" s="189">
        <f>+IF(AS242=[13]CONTROLES!$C$61,[13]CONTROLES!$D$61,[13]CONTROLES!$D$62)</f>
        <v>0</v>
      </c>
      <c r="AU242" s="189"/>
      <c r="AV242" s="50">
        <f>+IF(AU242=[13]CONTROLES!$C$63,[13]CONTROLES!$D$63,IF(AU242=[13]CONTROLES!$C$64,[13]CONTROLES!$D$64,[13]CONTROLES!$D$65))</f>
        <v>0</v>
      </c>
      <c r="AW242" s="50" t="str">
        <f t="shared" si="157"/>
        <v>Débil</v>
      </c>
      <c r="AX242" s="303"/>
      <c r="AY242" s="303"/>
      <c r="AZ242" s="303"/>
      <c r="BA242" s="303"/>
      <c r="BB242" s="301"/>
      <c r="BC242" s="457"/>
      <c r="BD242" s="305"/>
      <c r="BE242" s="216"/>
      <c r="BF242" s="216"/>
      <c r="BG242" s="248"/>
      <c r="BH242" s="272"/>
      <c r="BI242" s="272"/>
      <c r="BJ242" s="273"/>
      <c r="BK242" s="216"/>
      <c r="BL242" s="274"/>
      <c r="BM242" s="343"/>
      <c r="BN242" s="305"/>
      <c r="BO242" s="135"/>
      <c r="BP242" s="135"/>
      <c r="BQ242" s="135"/>
      <c r="BR242" s="133"/>
      <c r="BS242" s="133"/>
      <c r="BT242" s="133"/>
      <c r="BU242" s="133"/>
      <c r="BV242" s="133"/>
      <c r="BW242" s="139"/>
      <c r="BX242" s="135"/>
      <c r="BY242" s="135"/>
      <c r="BZ242" s="135"/>
      <c r="CA242" s="133"/>
      <c r="CB242" s="133"/>
      <c r="CC242" s="133"/>
      <c r="CD242" s="133"/>
      <c r="CE242" s="133"/>
      <c r="CF242" s="139"/>
      <c r="CG242" s="135"/>
      <c r="CH242" s="135"/>
      <c r="CI242" s="135"/>
      <c r="CJ242" s="133"/>
      <c r="CK242" s="133"/>
      <c r="CL242" s="133"/>
      <c r="CM242" s="133"/>
      <c r="CN242" s="133"/>
      <c r="CO242" s="139"/>
      <c r="CP242" s="135"/>
      <c r="CQ242" s="135"/>
      <c r="CR242" s="135"/>
      <c r="CS242" s="133"/>
      <c r="CT242" s="133"/>
      <c r="CU242" s="133"/>
      <c r="CV242" s="133"/>
      <c r="CW242" s="133"/>
      <c r="CX242" s="139"/>
      <c r="CY242" s="135"/>
      <c r="CZ242" s="135"/>
      <c r="DA242" s="135"/>
      <c r="DB242" s="133"/>
      <c r="DC242" s="133"/>
      <c r="DD242" s="133"/>
      <c r="DE242" s="133"/>
      <c r="DF242" s="133"/>
      <c r="DG242" s="139"/>
      <c r="DH242" s="135"/>
      <c r="DI242" s="135"/>
      <c r="DJ242" s="135"/>
      <c r="DK242" s="133"/>
      <c r="DL242" s="133"/>
      <c r="DM242" s="133"/>
      <c r="DN242" s="133"/>
      <c r="DO242" s="133"/>
      <c r="DP242" s="139"/>
      <c r="DQ242" s="135"/>
      <c r="DR242" s="135"/>
      <c r="DS242" s="135"/>
      <c r="DT242" s="133"/>
      <c r="DU242" s="133"/>
      <c r="DV242" s="133"/>
      <c r="DW242" s="133"/>
      <c r="DX242" s="133"/>
      <c r="DY242" s="139"/>
      <c r="DZ242" s="135"/>
      <c r="EA242" s="135"/>
      <c r="EB242" s="135"/>
      <c r="EC242" s="133"/>
      <c r="ED242" s="133"/>
      <c r="EE242" s="133"/>
      <c r="EF242" s="133"/>
      <c r="EG242" s="133"/>
      <c r="EH242" s="139"/>
      <c r="EI242" s="135"/>
      <c r="EJ242" s="135"/>
      <c r="EK242" s="135"/>
      <c r="EL242" s="133"/>
      <c r="EM242" s="133"/>
      <c r="EN242" s="133"/>
      <c r="EO242" s="133"/>
      <c r="EP242" s="133"/>
      <c r="EQ242" s="139"/>
      <c r="ER242" s="135"/>
      <c r="ES242" s="135"/>
      <c r="ET242" s="135"/>
      <c r="EU242" s="133"/>
      <c r="EV242" s="133"/>
      <c r="EW242" s="133"/>
      <c r="EX242" s="133"/>
      <c r="EY242" s="133"/>
      <c r="EZ242" s="139"/>
      <c r="FA242" s="135"/>
      <c r="FB242" s="135"/>
      <c r="FC242" s="135"/>
      <c r="FD242" s="133"/>
      <c r="FE242" s="133"/>
      <c r="FF242" s="133"/>
      <c r="FG242" s="133"/>
      <c r="FH242" s="133"/>
      <c r="FI242" s="139"/>
      <c r="FJ242" s="135"/>
      <c r="FK242" s="135"/>
      <c r="FL242" s="135"/>
      <c r="FM242" s="133"/>
      <c r="FN242" s="133"/>
      <c r="FO242" s="133"/>
      <c r="FP242" s="133"/>
      <c r="FQ242" s="133"/>
      <c r="FR242" s="133"/>
      <c r="FS242" s="139"/>
      <c r="FT242" s="257"/>
      <c r="FU242" s="257"/>
      <c r="FV242" s="257"/>
      <c r="FW242" s="133"/>
      <c r="FX242" s="257"/>
      <c r="FY242" s="133"/>
      <c r="FZ242" s="133"/>
      <c r="GA242" s="257"/>
      <c r="GB242" s="257"/>
      <c r="GC242" s="257"/>
      <c r="GD242" s="257"/>
      <c r="GE242" s="257"/>
      <c r="GF242" s="139"/>
      <c r="GG242" s="257"/>
      <c r="GH242" s="257"/>
      <c r="GI242" s="257"/>
      <c r="GJ242" s="133"/>
      <c r="GK242" s="257"/>
      <c r="GL242" s="133"/>
      <c r="GM242" s="133"/>
      <c r="GN242" s="257"/>
      <c r="GO242" s="257"/>
      <c r="GP242" s="257"/>
      <c r="GQ242" s="257"/>
      <c r="GR242" s="257"/>
      <c r="GS242" s="139"/>
      <c r="GT242" s="257"/>
      <c r="GU242" s="257"/>
      <c r="GV242" s="257"/>
      <c r="GW242" s="133"/>
      <c r="GX242" s="257"/>
      <c r="GY242" s="133"/>
      <c r="GZ242" s="133"/>
      <c r="HA242" s="257"/>
      <c r="HB242" s="257"/>
      <c r="HC242" s="257"/>
      <c r="HD242" s="257"/>
      <c r="HE242" s="253"/>
      <c r="HF242" s="253"/>
      <c r="HG242" s="253"/>
      <c r="HH242" s="253"/>
      <c r="HI242" s="253"/>
      <c r="HJ242" s="253"/>
      <c r="HK242" s="253"/>
      <c r="HL242" s="253"/>
      <c r="HM242" s="253"/>
      <c r="HN242" s="253"/>
      <c r="HO242" s="253"/>
    </row>
    <row r="243" spans="1:223" ht="21" customHeight="1" x14ac:dyDescent="0.2">
      <c r="A243" s="336"/>
      <c r="B243" s="397"/>
      <c r="C243" s="448"/>
      <c r="D243" s="448"/>
      <c r="E243" s="397"/>
      <c r="F243" s="322"/>
      <c r="G243" s="322"/>
      <c r="H243" s="322"/>
      <c r="I243" s="397"/>
      <c r="J243" s="449"/>
      <c r="K243" s="452"/>
      <c r="L243" s="453"/>
      <c r="M243" s="454"/>
      <c r="N243" s="329"/>
      <c r="O243" s="332"/>
      <c r="P243" s="332"/>
      <c r="Q243" s="335"/>
      <c r="R243" s="264"/>
      <c r="S243" s="264"/>
      <c r="T243" s="202" t="str">
        <f t="shared" si="158"/>
        <v>Tipo Control</v>
      </c>
      <c r="U243" s="54" t="s">
        <v>158</v>
      </c>
      <c r="V243" s="249" t="e">
        <f>+IF(U243='[13]Tabla Valoración controles'!$D$4,'[13]Tabla Valoración controles'!$F$4,IF('[13]208-PLA-Ft-78 Mapa Gestión'!U243='[13]Tabla Valoración controles'!$D$5,'[13]Tabla Valoración controles'!$F$5,IF(U243=[13]FORMULAS!$A$10,0,'[13]Tabla Valoración controles'!$F$6)))</f>
        <v>#REF!</v>
      </c>
      <c r="W243" s="54"/>
      <c r="X243" s="56">
        <f>+IF(W243='[13]Tabla Valoración controles'!$D$7,'[13]Tabla Valoración controles'!$F$7,IF(U243=[13]FORMULAS!$A$10,0,'[13]Tabla Valoración controles'!$F$8))</f>
        <v>0</v>
      </c>
      <c r="Y243" s="54"/>
      <c r="Z243" s="249">
        <f>+IF(Y243='[13]Tabla Valoración controles'!$D$9,'[13]Tabla Valoración controles'!$F$9,IF(U243=[13]FORMULAS!$A$10,0,'[13]Tabla Valoración controles'!$F$10))</f>
        <v>0</v>
      </c>
      <c r="AA243" s="54"/>
      <c r="AB243" s="249" t="e">
        <f>+IF(AA243='[13]Tabla Valoración controles'!$D$9,'[13]Tabla Valoración controles'!$F$9,IF(W243=[13]FORMULAS!$A$10,0,'[13]Tabla Valoración controles'!$F$10))</f>
        <v>#REF!</v>
      </c>
      <c r="AC243" s="54"/>
      <c r="AD243" s="249" t="e">
        <f>+IF(AC243='[13]Tabla Valoración controles'!$D$13,'[13]Tabla Valoración controles'!$F$13,'[13]Tabla Valoración controles'!$F$14)</f>
        <v>#REF!</v>
      </c>
      <c r="AE243" s="250" t="e">
        <f t="shared" si="153"/>
        <v>#REF!</v>
      </c>
      <c r="AF243" s="250" t="e">
        <f t="shared" si="159"/>
        <v>#REF!</v>
      </c>
      <c r="AG243" s="250" t="e">
        <f t="shared" si="155"/>
        <v>#REF!</v>
      </c>
      <c r="AH243" s="54"/>
      <c r="AI243" s="50">
        <f>+IF(AH243=[13]CONTROLES!$C$50,[13]CONTROLES!$D$50,[13]CONTROLES!$D$51)</f>
        <v>0</v>
      </c>
      <c r="AJ243" s="189"/>
      <c r="AK243" s="189">
        <f>+IF(AJ243=[13]CONTROLES!$C$52,[13]CONTROLES!$D$52,[13]CONTROLES!$D$53)</f>
        <v>0</v>
      </c>
      <c r="AL243" s="189"/>
      <c r="AM243" s="189">
        <f>+IF(AL243=[13]CONTROLES!$C$54,[13]CONTROLES!$D$54,[13]CONTROLES!$D$55)</f>
        <v>0</v>
      </c>
      <c r="AN243" s="251" t="str">
        <f t="shared" si="156"/>
        <v>Tipo Control</v>
      </c>
      <c r="AO243" s="251" t="str">
        <f>+IF(AN243=[13]CONTROLES!$F$54,[13]CONTROLES!$G$54,[13]CONTROLES!$G$55)</f>
        <v>Detectar</v>
      </c>
      <c r="AP243" s="189">
        <f>+IF(AO243=[13]CONTROLES!$C$56,[13]CONTROLES!$D$56,IF(AO243=[13]CONTROLES!$C$57,[13]CONTROLES!$D$57,[13]CONTROLES!$D$58))</f>
        <v>10</v>
      </c>
      <c r="AQ243" s="189"/>
      <c r="AR243" s="189">
        <f>+IF(AQ243=[13]CONTROLES!$C$59,[13]CONTROLES!$D$59,[13]CONTROLES!$D$60)</f>
        <v>0</v>
      </c>
      <c r="AS243" s="189"/>
      <c r="AT243" s="189">
        <f>+IF(AS243=[13]CONTROLES!$C$61,[13]CONTROLES!$D$61,[13]CONTROLES!$D$62)</f>
        <v>0</v>
      </c>
      <c r="AU243" s="189"/>
      <c r="AV243" s="50">
        <f>+IF(AU243=[13]CONTROLES!$C$63,[13]CONTROLES!$D$63,IF(AU243=[13]CONTROLES!$C$64,[13]CONTROLES!$D$64,[13]CONTROLES!$D$65))</f>
        <v>0</v>
      </c>
      <c r="AW243" s="50" t="str">
        <f t="shared" si="157"/>
        <v>Débil</v>
      </c>
      <c r="AX243" s="303"/>
      <c r="AY243" s="303"/>
      <c r="AZ243" s="303"/>
      <c r="BA243" s="303"/>
      <c r="BB243" s="301"/>
      <c r="BC243" s="458"/>
      <c r="BD243" s="306"/>
      <c r="BE243" s="216"/>
      <c r="BF243" s="216"/>
      <c r="BG243" s="248"/>
      <c r="BH243" s="272"/>
      <c r="BI243" s="272"/>
      <c r="BJ243" s="273"/>
      <c r="BK243" s="216"/>
      <c r="BL243" s="274"/>
      <c r="BM243" s="343"/>
      <c r="BN243" s="306"/>
      <c r="BO243" s="135"/>
      <c r="BP243" s="135"/>
      <c r="BQ243" s="135"/>
      <c r="BR243" s="133"/>
      <c r="BS243" s="133"/>
      <c r="BT243" s="133"/>
      <c r="BU243" s="133"/>
      <c r="BV243" s="133"/>
      <c r="BW243" s="139"/>
      <c r="BX243" s="135"/>
      <c r="BY243" s="135"/>
      <c r="BZ243" s="135"/>
      <c r="CA243" s="133"/>
      <c r="CB243" s="133"/>
      <c r="CC243" s="133"/>
      <c r="CD243" s="133"/>
      <c r="CE243" s="133"/>
      <c r="CF243" s="139"/>
      <c r="CG243" s="135"/>
      <c r="CH243" s="135"/>
      <c r="CI243" s="135"/>
      <c r="CJ243" s="133"/>
      <c r="CK243" s="133"/>
      <c r="CL243" s="133"/>
      <c r="CM243" s="133"/>
      <c r="CN243" s="133"/>
      <c r="CO243" s="139"/>
      <c r="CP243" s="135"/>
      <c r="CQ243" s="135"/>
      <c r="CR243" s="135"/>
      <c r="CS243" s="133"/>
      <c r="CT243" s="133"/>
      <c r="CU243" s="133"/>
      <c r="CV243" s="133"/>
      <c r="CW243" s="133"/>
      <c r="CX243" s="139"/>
      <c r="CY243" s="135"/>
      <c r="CZ243" s="135"/>
      <c r="DA243" s="135"/>
      <c r="DB243" s="133"/>
      <c r="DC243" s="133"/>
      <c r="DD243" s="133"/>
      <c r="DE243" s="133"/>
      <c r="DF243" s="133"/>
      <c r="DG243" s="139"/>
      <c r="DH243" s="135"/>
      <c r="DI243" s="135"/>
      <c r="DJ243" s="135"/>
      <c r="DK243" s="133"/>
      <c r="DL243" s="133"/>
      <c r="DM243" s="133"/>
      <c r="DN243" s="133"/>
      <c r="DO243" s="133"/>
      <c r="DP243" s="139"/>
      <c r="DQ243" s="135"/>
      <c r="DR243" s="135"/>
      <c r="DS243" s="135"/>
      <c r="DT243" s="133"/>
      <c r="DU243" s="133"/>
      <c r="DV243" s="133"/>
      <c r="DW243" s="133"/>
      <c r="DX243" s="133"/>
      <c r="DY243" s="139"/>
      <c r="DZ243" s="135"/>
      <c r="EA243" s="135"/>
      <c r="EB243" s="135"/>
      <c r="EC243" s="133"/>
      <c r="ED243" s="133"/>
      <c r="EE243" s="133"/>
      <c r="EF243" s="133"/>
      <c r="EG243" s="133"/>
      <c r="EH243" s="139"/>
      <c r="EI243" s="135"/>
      <c r="EJ243" s="135"/>
      <c r="EK243" s="135"/>
      <c r="EL243" s="133"/>
      <c r="EM243" s="133"/>
      <c r="EN243" s="133"/>
      <c r="EO243" s="133"/>
      <c r="EP243" s="133"/>
      <c r="EQ243" s="139"/>
      <c r="ER243" s="135"/>
      <c r="ES243" s="135"/>
      <c r="ET243" s="135"/>
      <c r="EU243" s="133"/>
      <c r="EV243" s="133"/>
      <c r="EW243" s="133"/>
      <c r="EX243" s="133"/>
      <c r="EY243" s="133"/>
      <c r="EZ243" s="139"/>
      <c r="FA243" s="135"/>
      <c r="FB243" s="135"/>
      <c r="FC243" s="135"/>
      <c r="FD243" s="133"/>
      <c r="FE243" s="133"/>
      <c r="FF243" s="133"/>
      <c r="FG243" s="133"/>
      <c r="FH243" s="133"/>
      <c r="FI243" s="139"/>
      <c r="FJ243" s="135"/>
      <c r="FK243" s="135"/>
      <c r="FL243" s="135"/>
      <c r="FM243" s="133"/>
      <c r="FN243" s="133"/>
      <c r="FO243" s="133"/>
      <c r="FP243" s="133"/>
      <c r="FQ243" s="133"/>
      <c r="FR243" s="133"/>
      <c r="FS243" s="139"/>
      <c r="FT243" s="257"/>
      <c r="FU243" s="257"/>
      <c r="FV243" s="257"/>
      <c r="FW243" s="133"/>
      <c r="FX243" s="257"/>
      <c r="FY243" s="133"/>
      <c r="FZ243" s="133"/>
      <c r="GA243" s="257"/>
      <c r="GB243" s="257"/>
      <c r="GC243" s="257"/>
      <c r="GD243" s="257"/>
      <c r="GE243" s="257"/>
      <c r="GF243" s="139"/>
      <c r="GG243" s="257"/>
      <c r="GH243" s="257"/>
      <c r="GI243" s="257"/>
      <c r="GJ243" s="133"/>
      <c r="GK243" s="257"/>
      <c r="GL243" s="133"/>
      <c r="GM243" s="133"/>
      <c r="GN243" s="257"/>
      <c r="GO243" s="257"/>
      <c r="GP243" s="257"/>
      <c r="GQ243" s="257"/>
      <c r="GR243" s="257"/>
      <c r="GS243" s="139"/>
      <c r="GT243" s="257"/>
      <c r="GU243" s="257"/>
      <c r="GV243" s="257"/>
      <c r="GW243" s="133"/>
      <c r="GX243" s="257"/>
      <c r="GY243" s="133"/>
      <c r="GZ243" s="133"/>
      <c r="HA243" s="257"/>
      <c r="HB243" s="257"/>
      <c r="HC243" s="257"/>
      <c r="HD243" s="257"/>
      <c r="HE243" s="253"/>
      <c r="HF243" s="253"/>
      <c r="HG243" s="253"/>
      <c r="HH243" s="253"/>
      <c r="HI243" s="253"/>
      <c r="HJ243" s="253"/>
      <c r="HK243" s="253"/>
      <c r="HL243" s="253"/>
      <c r="HM243" s="253"/>
      <c r="HN243" s="253"/>
      <c r="HO243" s="253"/>
    </row>
    <row r="244" spans="1:223" ht="76.5" x14ac:dyDescent="0.2">
      <c r="A244" s="336">
        <v>40</v>
      </c>
      <c r="B244" s="397" t="s">
        <v>267</v>
      </c>
      <c r="C244" s="448" t="str">
        <f>VLOOKUP(B244,[14]FORMULAS!$A$30:$B$52,2,0)</f>
        <v>Reasentar hogares estratos 1 y 2 que se encuentran ubicados en zonas de alto riesgo no mitigable, recomendadas por el IDIGER y/o los ordenados mediante sentencias judiciales o actos administrativos y adquirir los predios y/o mejoras de acuerdo con la normatividad vigente.</v>
      </c>
      <c r="D244" s="448" t="str">
        <f>VLOOKUP(B244,[14]FORMULAS!$A$30:$C$52,3,0)</f>
        <v>Director de Reasentamientos</v>
      </c>
      <c r="E244" s="397" t="s">
        <v>260</v>
      </c>
      <c r="F244" s="322" t="s">
        <v>747</v>
      </c>
      <c r="G244" s="322" t="s">
        <v>748</v>
      </c>
      <c r="H244" s="322" t="s">
        <v>749</v>
      </c>
      <c r="I244" s="397" t="s">
        <v>261</v>
      </c>
      <c r="J244" s="449">
        <v>500</v>
      </c>
      <c r="K244" s="450" t="str">
        <f>VLOOKUP(L244,'Tabla probabilidad'!$D$3:$E$8,2,0)</f>
        <v>Baja</v>
      </c>
      <c r="L244" s="453">
        <f>+IF(J244&lt;=[14]FORMULAS!$M$2,[14]FORMULAS!$N$2,IF('[14]208-PLA-Ft-78 Mapa Gestión'!J244&lt;=[14]FORMULAS!$M$3,[14]FORMULAS!$N$3,IF('[14]208-PLA-Ft-78 Mapa Gestión'!J244&lt;=[14]FORMULAS!$M$4,[14]FORMULAS!$N$4,IF('[14]208-PLA-Ft-78 Mapa Gestión'!J244&lt;=[14]FORMULAS!$M$5,[14]FORMULAS!$N$5,[14]FORMULAS!$N$6))))</f>
        <v>0.4</v>
      </c>
      <c r="M244" s="454" t="s">
        <v>91</v>
      </c>
      <c r="N244" s="329" t="str">
        <f>VLOOKUP(M244,'Tabla Impacto'!$D$3:$F$8,3,0)</f>
        <v>Moderado</v>
      </c>
      <c r="O244" s="330">
        <f>VLOOKUP(N244,[13]FORMULAS!$I$1:$J$6,2,0)</f>
        <v>0.6</v>
      </c>
      <c r="P244" s="330" t="str">
        <f t="shared" ref="P244:P250" si="160">CONCATENATE(N244,K244)</f>
        <v>ModeradoBaja</v>
      </c>
      <c r="Q244" s="333" t="str">
        <f>VLOOKUP(P244,[13]FORMULAS!$K$17:$L$42,2,0)</f>
        <v>Moderado</v>
      </c>
      <c r="R244" s="264">
        <v>1</v>
      </c>
      <c r="S244" s="264" t="s">
        <v>750</v>
      </c>
      <c r="T244" s="202" t="str">
        <f t="shared" si="158"/>
        <v>Preventivo</v>
      </c>
      <c r="U244" s="54" t="s">
        <v>13</v>
      </c>
      <c r="V244" s="249">
        <f>+IF(U244='[13]Tabla Valoración controles'!$D$4,'[13]Tabla Valoración controles'!$F$4,IF('[13]208-PLA-Ft-78 Mapa Gestión'!U244='[13]Tabla Valoración controles'!$D$5,'[13]Tabla Valoración controles'!$F$5,IF(U244=[13]FORMULAS!$A$10,0,'[13]Tabla Valoración controles'!$F$6)))</f>
        <v>0.25</v>
      </c>
      <c r="W244" s="54" t="s">
        <v>8</v>
      </c>
      <c r="X244" s="56">
        <f>+IF(W244='[13]Tabla Valoración controles'!$D$7,'[13]Tabla Valoración controles'!$F$7,IF(U244=[13]FORMULAS!$A$10,0,'[13]Tabla Valoración controles'!$F$8))</f>
        <v>0.15</v>
      </c>
      <c r="Y244" s="54" t="s">
        <v>18</v>
      </c>
      <c r="Z244" s="249" t="e">
        <f>+IF(Y244='[13]Tabla Valoración controles'!$D$9,'[13]Tabla Valoración controles'!$F$9,IF(U244=[13]FORMULAS!$A$10,0,'[13]Tabla Valoración controles'!$F$10))</f>
        <v>#REF!</v>
      </c>
      <c r="AA244" s="54" t="s">
        <v>21</v>
      </c>
      <c r="AB244" s="249" t="e">
        <f>+IF(AA244='[13]Tabla Valoración controles'!$D$9,'[13]Tabla Valoración controles'!$F$9,IF(W244=[13]FORMULAS!$A$10,0,'[13]Tabla Valoración controles'!$F$10))</f>
        <v>#REF!</v>
      </c>
      <c r="AC244" s="54" t="s">
        <v>100</v>
      </c>
      <c r="AD244" s="249" t="e">
        <f>+IF(AC244='[13]Tabla Valoración controles'!$D$13,'[13]Tabla Valoración controles'!$F$13,'[13]Tabla Valoración controles'!$F$14)</f>
        <v>#REF!</v>
      </c>
      <c r="AE244" s="250" t="e">
        <f t="shared" si="153"/>
        <v>#REF!</v>
      </c>
      <c r="AF244" s="250" t="e">
        <f>+IF(T244=[13]FORMULAS!$A$8,'[13]208-PLA-Ft-78 Mapa Gestión'!AE244*'[13]208-PLA-Ft-78 Mapa Gestión'!L244:L249,'[13]208-PLA-Ft-78 Mapa Gestión'!AE244*'[13]208-PLA-Ft-78 Mapa Gestión'!O244:O249)</f>
        <v>#REF!</v>
      </c>
      <c r="AG244" s="250">
        <f>+IF(T244=[13]FORMULAS!$A$8,'[13]208-PLA-Ft-78 Mapa Gestión'!L244:L249-'[13]208-PLA-Ft-78 Mapa Gestión'!AF244,0)</f>
        <v>0</v>
      </c>
      <c r="AH244" s="54" t="s">
        <v>351</v>
      </c>
      <c r="AI244" s="50">
        <f>+IF(AH244=[13]CONTROLES!$C$50,[13]CONTROLES!$D$50,[13]CONTROLES!$D$51)</f>
        <v>15</v>
      </c>
      <c r="AJ244" s="189" t="s">
        <v>357</v>
      </c>
      <c r="AK244" s="189">
        <f>+IF(AJ244=[13]CONTROLES!$C$52,[13]CONTROLES!$D$52,[13]CONTROLES!$D$53)</f>
        <v>15</v>
      </c>
      <c r="AL244" s="189" t="s">
        <v>360</v>
      </c>
      <c r="AM244" s="189">
        <f>+IF(AL244=[13]CONTROLES!$C$54,[13]CONTROLES!$D$54,[13]CONTROLES!$D$55)</f>
        <v>15</v>
      </c>
      <c r="AN244" s="50" t="s">
        <v>363</v>
      </c>
      <c r="AO244" s="50">
        <f>+IF(AN244=[12]CONTROLES!$C$56,[12]CONTROLES!$D$56,IF(AN244=[12]CONTROLES!$C$57,[12]CONTROLES!$D$57,[12]CONTROLES!$D$58))</f>
        <v>15</v>
      </c>
      <c r="AP244" s="50" t="s">
        <v>367</v>
      </c>
      <c r="AQ244" s="50">
        <f>+IF(AP244=[12]CONTROLES!$C$59,[12]CONTROLES!$D$59,[12]CONTROLES!$D$60)</f>
        <v>15</v>
      </c>
      <c r="AR244" s="50" t="s">
        <v>370</v>
      </c>
      <c r="AS244" s="50">
        <f>+IF(AR244=[12]CONTROLES!$C$61,[12]CONTROLES!$D$61,[12]CONTROLES!$D$62)</f>
        <v>15</v>
      </c>
      <c r="AT244" s="50" t="s">
        <v>373</v>
      </c>
      <c r="AU244" s="50">
        <f>+IF(AT244=[12]CONTROLES!$C$63,[12]CONTROLES!$D$63,IF(AT244=[12]CONTROLES!$C$64,[12]CONTROLES!$D$64,[12]CONTROLES!$D$65))</f>
        <v>10</v>
      </c>
      <c r="AV244" s="50">
        <f t="shared" ref="AV244:AV245" si="161">+AI244+AK244+AM244+AO244+AQ244+AS244+AU244</f>
        <v>100</v>
      </c>
      <c r="AW244" s="50" t="str">
        <f t="shared" si="157"/>
        <v>Fuerte</v>
      </c>
      <c r="AX244" s="302" t="e">
        <f t="shared" ref="AX244" si="162">+AG249</f>
        <v>#REF!</v>
      </c>
      <c r="AY244" s="302" t="s">
        <v>98</v>
      </c>
      <c r="AZ244" s="302" t="s">
        <v>74</v>
      </c>
      <c r="BA244" s="302">
        <f>+IF(T244=[8]FORMULAS!B243,'[8]208-PLA-Ft-78 Mapa Gestión'!AG249,'[8]208-PLA-Ft-78 Mapa Gestión'!O244:O249)</f>
        <v>0</v>
      </c>
      <c r="BB244" s="301" t="str">
        <f t="shared" ref="BB244" si="163">CONCATENATE(AZ244,AY244)</f>
        <v>ModeradoMedia</v>
      </c>
      <c r="BC244" s="456" t="str">
        <f>VLOOKUP(BB244,[8]FORMULAS!$K$17:$L$42,2,0)</f>
        <v>Moderado</v>
      </c>
      <c r="BD244" s="304" t="s">
        <v>164</v>
      </c>
      <c r="BE244" s="216" t="s">
        <v>738</v>
      </c>
      <c r="BF244" s="216" t="s">
        <v>735</v>
      </c>
      <c r="BG244" s="248" t="s">
        <v>324</v>
      </c>
      <c r="BH244" s="272">
        <v>45292</v>
      </c>
      <c r="BI244" s="272">
        <v>45626</v>
      </c>
      <c r="BJ244" s="272" t="s">
        <v>525</v>
      </c>
      <c r="BK244" s="272" t="s">
        <v>736</v>
      </c>
      <c r="BL244" s="274" t="s">
        <v>236</v>
      </c>
      <c r="BM244" s="455" t="s">
        <v>739</v>
      </c>
      <c r="BN244" s="129"/>
      <c r="BO244" s="135"/>
      <c r="BP244" s="135"/>
      <c r="BQ244" s="135"/>
      <c r="BR244" s="135"/>
      <c r="BS244" s="135"/>
      <c r="BT244" s="135"/>
      <c r="BU244" s="135"/>
      <c r="BV244" s="135"/>
      <c r="BW244" s="129"/>
      <c r="BX244" s="135"/>
      <c r="BY244" s="135"/>
      <c r="BZ244" s="135"/>
      <c r="CA244" s="135"/>
      <c r="CB244" s="135"/>
      <c r="CC244" s="135"/>
      <c r="CD244" s="135"/>
      <c r="CE244" s="135"/>
      <c r="CF244" s="129"/>
      <c r="CG244" s="135"/>
      <c r="CH244" s="135"/>
      <c r="CI244" s="135"/>
      <c r="CJ244" s="135"/>
      <c r="CK244" s="135"/>
      <c r="CL244" s="135"/>
      <c r="CM244" s="135"/>
      <c r="CN244" s="135"/>
      <c r="CO244" s="129"/>
      <c r="CP244" s="135"/>
      <c r="CQ244" s="135"/>
      <c r="CR244" s="135"/>
      <c r="CS244" s="135"/>
      <c r="CT244" s="135"/>
      <c r="CU244" s="135"/>
      <c r="CV244" s="135"/>
      <c r="CW244" s="135"/>
      <c r="CX244" s="129"/>
      <c r="CY244" s="135"/>
      <c r="CZ244" s="135"/>
      <c r="DA244" s="135"/>
      <c r="DB244" s="135"/>
      <c r="DC244" s="135"/>
      <c r="DD244" s="135"/>
      <c r="DE244" s="135"/>
      <c r="DF244" s="135"/>
      <c r="DG244" s="129"/>
      <c r="DH244" s="135"/>
      <c r="DI244" s="135"/>
      <c r="DJ244" s="135"/>
      <c r="DK244" s="135"/>
      <c r="DL244" s="135"/>
      <c r="DM244" s="135"/>
      <c r="DN244" s="135"/>
      <c r="DO244" s="135"/>
      <c r="DP244" s="129"/>
      <c r="DQ244" s="135"/>
      <c r="DR244" s="135"/>
      <c r="DS244" s="135"/>
      <c r="DT244" s="135"/>
      <c r="DU244" s="135"/>
      <c r="DV244" s="135"/>
      <c r="DW244" s="135"/>
      <c r="DX244" s="135"/>
      <c r="DY244" s="129"/>
      <c r="DZ244" s="135"/>
      <c r="EA244" s="135"/>
      <c r="EB244" s="135"/>
      <c r="EC244" s="135"/>
      <c r="ED244" s="135"/>
      <c r="EE244" s="135"/>
      <c r="EF244" s="135"/>
      <c r="EG244" s="135"/>
      <c r="EH244" s="129"/>
      <c r="EI244" s="135"/>
      <c r="EJ244" s="135"/>
      <c r="EK244" s="135"/>
      <c r="EL244" s="135"/>
      <c r="EM244" s="135"/>
      <c r="EN244" s="135"/>
      <c r="EO244" s="135"/>
      <c r="EP244" s="135"/>
      <c r="EQ244" s="129"/>
      <c r="ER244" s="135"/>
      <c r="ES244" s="135"/>
      <c r="ET244" s="135"/>
      <c r="EU244" s="135"/>
      <c r="EV244" s="135"/>
      <c r="EW244" s="135"/>
      <c r="EX244" s="135"/>
      <c r="EY244" s="135"/>
      <c r="EZ244" s="129"/>
      <c r="FA244" s="135"/>
      <c r="FB244" s="135"/>
      <c r="FC244" s="135"/>
      <c r="FD244" s="135"/>
      <c r="FE244" s="135"/>
      <c r="FF244" s="135"/>
      <c r="FG244" s="135"/>
      <c r="FH244" s="135"/>
      <c r="FI244" s="129"/>
      <c r="FJ244" s="135"/>
      <c r="FK244" s="135"/>
      <c r="FL244" s="135"/>
      <c r="FM244" s="135"/>
      <c r="FN244" s="135"/>
      <c r="FO244" s="135"/>
      <c r="FP244" s="135"/>
      <c r="FQ244" s="135"/>
      <c r="FR244" s="135"/>
      <c r="FS244" s="129"/>
      <c r="FT244" s="154"/>
      <c r="FU244" s="154"/>
      <c r="FV244" s="154"/>
      <c r="FW244" s="133"/>
      <c r="FX244" s="154"/>
      <c r="FY244" s="135"/>
      <c r="FZ244" s="135"/>
      <c r="GA244" s="154"/>
      <c r="GB244" s="154"/>
      <c r="GC244" s="154"/>
      <c r="GD244" s="154"/>
      <c r="GE244" s="154"/>
      <c r="GF244" s="129"/>
      <c r="GG244" s="154"/>
      <c r="GH244" s="154"/>
      <c r="GI244" s="154"/>
      <c r="GJ244" s="133"/>
      <c r="GK244" s="154"/>
      <c r="GL244" s="135"/>
      <c r="GM244" s="135"/>
      <c r="GN244" s="154"/>
      <c r="GO244" s="154"/>
      <c r="GP244" s="154"/>
      <c r="GQ244" s="154"/>
      <c r="GR244" s="154"/>
      <c r="GS244" s="129"/>
      <c r="GT244" s="154"/>
      <c r="GU244" s="154"/>
      <c r="GV244" s="154"/>
      <c r="GW244" s="133"/>
      <c r="GX244" s="154"/>
      <c r="GY244" s="135"/>
      <c r="GZ244" s="135"/>
      <c r="HA244" s="154"/>
      <c r="HB244" s="154"/>
      <c r="HC244" s="154"/>
      <c r="HD244" s="154"/>
    </row>
    <row r="245" spans="1:223" ht="76.5" x14ac:dyDescent="0.2">
      <c r="A245" s="336"/>
      <c r="B245" s="397"/>
      <c r="C245" s="448"/>
      <c r="D245" s="448"/>
      <c r="E245" s="397"/>
      <c r="F245" s="322"/>
      <c r="G245" s="322"/>
      <c r="H245" s="322"/>
      <c r="I245" s="397"/>
      <c r="J245" s="449"/>
      <c r="K245" s="451"/>
      <c r="L245" s="453"/>
      <c r="M245" s="454"/>
      <c r="N245" s="329"/>
      <c r="O245" s="331"/>
      <c r="P245" s="331"/>
      <c r="Q245" s="334"/>
      <c r="R245" s="264">
        <v>2</v>
      </c>
      <c r="S245" s="264" t="s">
        <v>751</v>
      </c>
      <c r="T245" s="202" t="str">
        <f t="shared" si="158"/>
        <v>Preventivo</v>
      </c>
      <c r="U245" s="54" t="s">
        <v>13</v>
      </c>
      <c r="V245" s="249">
        <f>+IF(U245='[13]Tabla Valoración controles'!$D$4,'[13]Tabla Valoración controles'!$F$4,IF('[13]208-PLA-Ft-78 Mapa Gestión'!U245='[13]Tabla Valoración controles'!$D$5,'[13]Tabla Valoración controles'!$F$5,IF(U245=[13]FORMULAS!$A$10,0,'[13]Tabla Valoración controles'!$F$6)))</f>
        <v>0.25</v>
      </c>
      <c r="W245" s="54" t="s">
        <v>8</v>
      </c>
      <c r="X245" s="56">
        <f>+IF(W245='[13]Tabla Valoración controles'!$D$7,'[13]Tabla Valoración controles'!$F$7,IF(U245=[13]FORMULAS!$A$10,0,'[13]Tabla Valoración controles'!$F$8))</f>
        <v>0.15</v>
      </c>
      <c r="Y245" s="54" t="s">
        <v>18</v>
      </c>
      <c r="Z245" s="249" t="e">
        <f>+IF(Y245='[13]Tabla Valoración controles'!$D$9,'[13]Tabla Valoración controles'!$F$9,IF(U245=[13]FORMULAS!$A$10,0,'[13]Tabla Valoración controles'!$F$10))</f>
        <v>#REF!</v>
      </c>
      <c r="AA245" s="54" t="s">
        <v>21</v>
      </c>
      <c r="AB245" s="249" t="e">
        <f>+IF(AA245='[13]Tabla Valoración controles'!$D$9,'[13]Tabla Valoración controles'!$F$9,IF(W245=[13]FORMULAS!$A$10,0,'[13]Tabla Valoración controles'!$F$10))</f>
        <v>#REF!</v>
      </c>
      <c r="AC245" s="54" t="s">
        <v>100</v>
      </c>
      <c r="AD245" s="249" t="e">
        <f>+IF(AC245='[13]Tabla Valoración controles'!$D$13,'[13]Tabla Valoración controles'!$F$13,'[13]Tabla Valoración controles'!$F$14)</f>
        <v>#REF!</v>
      </c>
      <c r="AE245" s="250" t="e">
        <f t="shared" si="153"/>
        <v>#REF!</v>
      </c>
      <c r="AF245" s="250" t="e">
        <f>+IF(T245=[13]FORMULAS!$A$8,'[13]208-PLA-Ft-78 Mapa Gestión'!AE245*'[13]208-PLA-Ft-78 Mapa Gestión'!L245:L250,'[13]208-PLA-Ft-78 Mapa Gestión'!AE245*'[13]208-PLA-Ft-78 Mapa Gestión'!O245:O250)</f>
        <v>#REF!</v>
      </c>
      <c r="AG245" s="250">
        <f>+IF(T245=[13]FORMULAS!$A$8,'[13]208-PLA-Ft-78 Mapa Gestión'!L245:L250-'[13]208-PLA-Ft-78 Mapa Gestión'!AF245,0)</f>
        <v>0</v>
      </c>
      <c r="AH245" s="54" t="s">
        <v>351</v>
      </c>
      <c r="AI245" s="50">
        <f>+IF(AH245=[13]CONTROLES!$C$50,[13]CONTROLES!$D$50,[13]CONTROLES!$D$51)</f>
        <v>15</v>
      </c>
      <c r="AJ245" s="189" t="s">
        <v>357</v>
      </c>
      <c r="AK245" s="189">
        <f>+IF(AJ245=[13]CONTROLES!$C$52,[13]CONTROLES!$D$52,[13]CONTROLES!$D$53)</f>
        <v>15</v>
      </c>
      <c r="AL245" s="189" t="s">
        <v>360</v>
      </c>
      <c r="AM245" s="189">
        <f>+IF(AL245=[13]CONTROLES!$C$54,[13]CONTROLES!$D$54,[13]CONTROLES!$D$55)</f>
        <v>15</v>
      </c>
      <c r="AN245" s="50" t="s">
        <v>363</v>
      </c>
      <c r="AO245" s="50">
        <f>+IF(AN245=[12]CONTROLES!$C$56,[12]CONTROLES!$D$56,IF(AN245=[12]CONTROLES!$C$57,[12]CONTROLES!$D$57,[12]CONTROLES!$D$58))</f>
        <v>15</v>
      </c>
      <c r="AP245" s="50" t="s">
        <v>367</v>
      </c>
      <c r="AQ245" s="50">
        <f>+IF(AP245=[12]CONTROLES!$C$59,[12]CONTROLES!$D$59,[12]CONTROLES!$D$60)</f>
        <v>15</v>
      </c>
      <c r="AR245" s="50" t="s">
        <v>370</v>
      </c>
      <c r="AS245" s="50">
        <f>+IF(AR245=[12]CONTROLES!$C$61,[12]CONTROLES!$D$61,[12]CONTROLES!$D$62)</f>
        <v>15</v>
      </c>
      <c r="AT245" s="50" t="s">
        <v>373</v>
      </c>
      <c r="AU245" s="50">
        <f>+IF(AT245=[12]CONTROLES!$C$63,[12]CONTROLES!$D$63,IF(AT245=[12]CONTROLES!$C$64,[12]CONTROLES!$D$64,[12]CONTROLES!$D$65))</f>
        <v>10</v>
      </c>
      <c r="AV245" s="50">
        <f t="shared" si="161"/>
        <v>100</v>
      </c>
      <c r="AW245" s="50" t="str">
        <f t="shared" si="157"/>
        <v>Fuerte</v>
      </c>
      <c r="AX245" s="303"/>
      <c r="AY245" s="303"/>
      <c r="AZ245" s="303"/>
      <c r="BA245" s="303"/>
      <c r="BB245" s="301"/>
      <c r="BC245" s="457"/>
      <c r="BD245" s="305"/>
      <c r="BE245" s="216" t="s">
        <v>740</v>
      </c>
      <c r="BF245" s="216" t="s">
        <v>735</v>
      </c>
      <c r="BG245" s="248" t="s">
        <v>324</v>
      </c>
      <c r="BH245" s="272">
        <v>45292</v>
      </c>
      <c r="BI245" s="272">
        <v>45626</v>
      </c>
      <c r="BJ245" s="272" t="s">
        <v>525</v>
      </c>
      <c r="BK245" s="272" t="s">
        <v>736</v>
      </c>
      <c r="BL245" s="274" t="s">
        <v>236</v>
      </c>
      <c r="BM245" s="455"/>
      <c r="BN245" s="129"/>
      <c r="BO245" s="135"/>
      <c r="BP245" s="135"/>
      <c r="BQ245" s="135"/>
      <c r="BR245" s="133"/>
      <c r="BS245" s="133"/>
      <c r="BT245" s="133"/>
      <c r="BU245" s="133"/>
      <c r="BV245" s="133"/>
      <c r="BW245" s="129"/>
      <c r="BX245" s="135"/>
      <c r="BY245" s="135"/>
      <c r="BZ245" s="135"/>
      <c r="CA245" s="133"/>
      <c r="CB245" s="133"/>
      <c r="CC245" s="133"/>
      <c r="CD245" s="133"/>
      <c r="CE245" s="133"/>
      <c r="CF245" s="129"/>
      <c r="CG245" s="135"/>
      <c r="CH245" s="135"/>
      <c r="CI245" s="135"/>
      <c r="CJ245" s="133"/>
      <c r="CK245" s="133"/>
      <c r="CL245" s="133"/>
      <c r="CM245" s="133"/>
      <c r="CN245" s="133"/>
      <c r="CO245" s="129"/>
      <c r="CP245" s="135"/>
      <c r="CQ245" s="135"/>
      <c r="CR245" s="135"/>
      <c r="CS245" s="133"/>
      <c r="CT245" s="133"/>
      <c r="CU245" s="133"/>
      <c r="CV245" s="133"/>
      <c r="CW245" s="133"/>
      <c r="CX245" s="129"/>
      <c r="CY245" s="135"/>
      <c r="CZ245" s="135"/>
      <c r="DA245" s="135"/>
      <c r="DB245" s="133"/>
      <c r="DC245" s="133"/>
      <c r="DD245" s="133"/>
      <c r="DE245" s="133"/>
      <c r="DF245" s="133"/>
      <c r="DG245" s="129"/>
      <c r="DH245" s="135"/>
      <c r="DI245" s="135"/>
      <c r="DJ245" s="135"/>
      <c r="DK245" s="133"/>
      <c r="DL245" s="133"/>
      <c r="DM245" s="133"/>
      <c r="DN245" s="133"/>
      <c r="DO245" s="133"/>
      <c r="DP245" s="129"/>
      <c r="DQ245" s="135"/>
      <c r="DR245" s="135"/>
      <c r="DS245" s="135"/>
      <c r="DT245" s="133"/>
      <c r="DU245" s="133"/>
      <c r="DV245" s="133"/>
      <c r="DW245" s="133"/>
      <c r="DX245" s="133"/>
      <c r="DY245" s="129"/>
      <c r="DZ245" s="135"/>
      <c r="EA245" s="135"/>
      <c r="EB245" s="135"/>
      <c r="EC245" s="133"/>
      <c r="ED245" s="133"/>
      <c r="EE245" s="133"/>
      <c r="EF245" s="133"/>
      <c r="EG245" s="133"/>
      <c r="EH245" s="129"/>
      <c r="EI245" s="135"/>
      <c r="EJ245" s="135"/>
      <c r="EK245" s="135"/>
      <c r="EL245" s="133"/>
      <c r="EM245" s="133"/>
      <c r="EN245" s="133"/>
      <c r="EO245" s="133"/>
      <c r="EP245" s="133"/>
      <c r="EQ245" s="129"/>
      <c r="ER245" s="135"/>
      <c r="ES245" s="135"/>
      <c r="ET245" s="135"/>
      <c r="EU245" s="133"/>
      <c r="EV245" s="133"/>
      <c r="EW245" s="133"/>
      <c r="EX245" s="133"/>
      <c r="EY245" s="133"/>
      <c r="EZ245" s="129"/>
      <c r="FA245" s="135"/>
      <c r="FB245" s="135"/>
      <c r="FC245" s="135"/>
      <c r="FD245" s="133"/>
      <c r="FE245" s="133"/>
      <c r="FF245" s="133"/>
      <c r="FG245" s="133"/>
      <c r="FH245" s="133"/>
      <c r="FI245" s="129"/>
      <c r="FJ245" s="135"/>
      <c r="FK245" s="135"/>
      <c r="FL245" s="135"/>
      <c r="FM245" s="133"/>
      <c r="FN245" s="133"/>
      <c r="FO245" s="133"/>
      <c r="FP245" s="133"/>
      <c r="FQ245" s="133"/>
      <c r="FR245" s="133"/>
      <c r="FS245" s="129"/>
      <c r="FT245" s="154"/>
      <c r="FU245" s="154"/>
      <c r="FV245" s="154"/>
      <c r="FW245" s="133"/>
      <c r="FX245" s="154"/>
      <c r="FY245" s="133"/>
      <c r="FZ245" s="133"/>
      <c r="GA245" s="154"/>
      <c r="GB245" s="154"/>
      <c r="GC245" s="154"/>
      <c r="GD245" s="154"/>
      <c r="GE245" s="154"/>
      <c r="GF245" s="129"/>
      <c r="GG245" s="154"/>
      <c r="GH245" s="154"/>
      <c r="GI245" s="154"/>
      <c r="GJ245" s="133"/>
      <c r="GK245" s="154"/>
      <c r="GL245" s="133"/>
      <c r="GM245" s="133"/>
      <c r="GN245" s="154"/>
      <c r="GO245" s="154"/>
      <c r="GP245" s="154"/>
      <c r="GQ245" s="154"/>
      <c r="GR245" s="154"/>
      <c r="GS245" s="129"/>
      <c r="GT245" s="154"/>
      <c r="GU245" s="154"/>
      <c r="GV245" s="154"/>
      <c r="GW245" s="133"/>
      <c r="GX245" s="154"/>
      <c r="GY245" s="133"/>
      <c r="GZ245" s="133"/>
      <c r="HA245" s="154"/>
      <c r="HB245" s="154"/>
      <c r="HC245" s="154"/>
      <c r="HD245" s="154"/>
    </row>
    <row r="246" spans="1:223" ht="28.5" customHeight="1" x14ac:dyDescent="0.2">
      <c r="A246" s="336"/>
      <c r="B246" s="397"/>
      <c r="C246" s="448"/>
      <c r="D246" s="448"/>
      <c r="E246" s="397"/>
      <c r="F246" s="322"/>
      <c r="G246" s="322"/>
      <c r="H246" s="322"/>
      <c r="I246" s="397"/>
      <c r="J246" s="449"/>
      <c r="K246" s="451"/>
      <c r="L246" s="453"/>
      <c r="M246" s="454"/>
      <c r="N246" s="329"/>
      <c r="O246" s="331"/>
      <c r="P246" s="331"/>
      <c r="Q246" s="334"/>
      <c r="R246" s="264"/>
      <c r="S246" s="264"/>
      <c r="T246" s="202" t="str">
        <f t="shared" si="158"/>
        <v>Tipo Control</v>
      </c>
      <c r="U246" s="265" t="s">
        <v>158</v>
      </c>
      <c r="V246" s="266">
        <f>+IF(U246='[14]Tabla Valoración controles'!$D$4,'[14]Tabla Valoración controles'!$F$4,IF('[14]208-PLA-Ft-78 Mapa Gestión'!U246='[14]Tabla Valoración controles'!$D$5,'[14]Tabla Valoración controles'!$F$5,IF(U246=[14]FORMULAS!$A$10,0,'[14]Tabla Valoración controles'!$F$6)))</f>
        <v>0</v>
      </c>
      <c r="W246" s="265"/>
      <c r="X246" s="267">
        <f>+IF(W246='[14]Tabla Valoración controles'!$D$7,'[14]Tabla Valoración controles'!$F$7,IF(U246=[14]FORMULAS!$A$10,0,'[14]Tabla Valoración controles'!$F$8))</f>
        <v>0</v>
      </c>
      <c r="Y246" s="265"/>
      <c r="Z246" s="266">
        <f>+IF(Y246='[14]Tabla Valoración controles'!$D$9,'[14]Tabla Valoración controles'!$F$9,IF(U246=[14]FORMULAS!$A$10,0,'[14]Tabla Valoración controles'!$F$10))</f>
        <v>0</v>
      </c>
      <c r="AA246" s="265"/>
      <c r="AB246" s="266">
        <f>+IF(AA246='[14]Tabla Valoración controles'!$D$9,'[14]Tabla Valoración controles'!$F$9,IF(W246=[14]FORMULAS!$A$10,0,'[14]Tabla Valoración controles'!$F$10))</f>
        <v>0</v>
      </c>
      <c r="AC246" s="265"/>
      <c r="AD246" s="266">
        <f>+IF(AC246='[14]Tabla Valoración controles'!$D$13,'[14]Tabla Valoración controles'!$F$13,'[14]Tabla Valoración controles'!$F$14)</f>
        <v>0</v>
      </c>
      <c r="AE246" s="268">
        <f t="shared" si="153"/>
        <v>0</v>
      </c>
      <c r="AF246" s="268" t="e">
        <f t="shared" ref="AF246:AF249" si="164">+AF245*AE246</f>
        <v>#REF!</v>
      </c>
      <c r="AG246" s="268" t="e">
        <f t="shared" ref="AG246:AG255" si="165">+AG245-AF246</f>
        <v>#REF!</v>
      </c>
      <c r="AH246" s="265"/>
      <c r="AI246" s="269">
        <f>+IF(AH246=[14]CONTROLES!$C$50,[14]CONTROLES!$D$50,[14]CONTROLES!$D$51)</f>
        <v>0</v>
      </c>
      <c r="AJ246" s="270"/>
      <c r="AK246" s="270">
        <f>+IF(AJ246=[14]CONTROLES!$C$52,[14]CONTROLES!$D$52,[14]CONTROLES!$D$53)</f>
        <v>0</v>
      </c>
      <c r="AL246" s="270"/>
      <c r="AM246" s="270">
        <f>+IF(AL246=[14]CONTROLES!$C$54,[14]CONTROLES!$D$54,[14]CONTROLES!$D$55)</f>
        <v>0</v>
      </c>
      <c r="AN246" s="271" t="str">
        <f t="shared" si="156"/>
        <v>Tipo Control</v>
      </c>
      <c r="AO246" s="271" t="str">
        <f>+IF(AN246=[14]CONTROLES!$F$54,[14]CONTROLES!$G$54,[14]CONTROLES!$G$55)</f>
        <v>Detectar</v>
      </c>
      <c r="AP246" s="270">
        <f>+IF(AO246=[14]CONTROLES!$C$56,[14]CONTROLES!$D$56,IF(AO246=[14]CONTROLES!$C$57,[14]CONTROLES!$D$57,[14]CONTROLES!$D$58))</f>
        <v>10</v>
      </c>
      <c r="AQ246" s="270"/>
      <c r="AR246" s="270">
        <f>+IF(AQ246=[14]CONTROLES!$C$59,[14]CONTROLES!$D$59,[14]CONTROLES!$D$60)</f>
        <v>0</v>
      </c>
      <c r="AS246" s="270"/>
      <c r="AT246" s="270">
        <f>+IF(AS246=[14]CONTROLES!$C$61,[14]CONTROLES!$D$61,[14]CONTROLES!$D$62)</f>
        <v>0</v>
      </c>
      <c r="AU246" s="270"/>
      <c r="AV246" s="269">
        <f>+IF(AU246=[14]CONTROLES!$C$63,[14]CONTROLES!$D$63,IF(AU246=[14]CONTROLES!$C$64,[14]CONTROLES!$D$64,[14]CONTROLES!$D$65))</f>
        <v>0</v>
      </c>
      <c r="AW246" s="50" t="str">
        <f t="shared" ref="AW246:AW256" si="166">IF(ISERROR(AV246)=TRUE,"",IF(AND(AV246&lt;=85),"Débil",IF(AND(AV246&gt;=85.01,AV246&lt;=95),"Moderado",IF(AND(AV246&gt;=95.1,AV246&lt;=100),"Fuerte",""))))</f>
        <v>Débil</v>
      </c>
      <c r="AX246" s="303"/>
      <c r="AY246" s="303"/>
      <c r="AZ246" s="303"/>
      <c r="BA246" s="303"/>
      <c r="BB246" s="301"/>
      <c r="BC246" s="457"/>
      <c r="BD246" s="305"/>
      <c r="BE246" s="216"/>
      <c r="BF246" s="216"/>
      <c r="BG246" s="248"/>
      <c r="BH246" s="272"/>
      <c r="BI246" s="272"/>
      <c r="BJ246" s="272"/>
      <c r="BK246" s="272"/>
      <c r="BL246" s="274"/>
      <c r="BM246" s="455"/>
      <c r="BN246" s="129"/>
      <c r="BO246" s="135"/>
      <c r="BP246" s="135"/>
      <c r="BQ246" s="135"/>
      <c r="BR246" s="133"/>
      <c r="BS246" s="133"/>
      <c r="BT246" s="133"/>
      <c r="BU246" s="133"/>
      <c r="BV246" s="133"/>
      <c r="BW246" s="129"/>
      <c r="BX246" s="135"/>
      <c r="BY246" s="135"/>
      <c r="BZ246" s="135"/>
      <c r="CA246" s="133"/>
      <c r="CB246" s="133"/>
      <c r="CC246" s="133"/>
      <c r="CD246" s="133"/>
      <c r="CE246" s="133"/>
      <c r="CF246" s="129"/>
      <c r="CG246" s="135"/>
      <c r="CH246" s="135"/>
      <c r="CI246" s="135"/>
      <c r="CJ246" s="133"/>
      <c r="CK246" s="133"/>
      <c r="CL246" s="133"/>
      <c r="CM246" s="133"/>
      <c r="CN246" s="133"/>
      <c r="CO246" s="129"/>
      <c r="CP246" s="135"/>
      <c r="CQ246" s="135"/>
      <c r="CR246" s="135"/>
      <c r="CS246" s="133"/>
      <c r="CT246" s="133"/>
      <c r="CU246" s="133"/>
      <c r="CV246" s="133"/>
      <c r="CW246" s="133"/>
      <c r="CX246" s="129"/>
      <c r="CY246" s="135"/>
      <c r="CZ246" s="135"/>
      <c r="DA246" s="135"/>
      <c r="DB246" s="133"/>
      <c r="DC246" s="133"/>
      <c r="DD246" s="133"/>
      <c r="DE246" s="133"/>
      <c r="DF246" s="133"/>
      <c r="DG246" s="129"/>
      <c r="DH246" s="135"/>
      <c r="DI246" s="135"/>
      <c r="DJ246" s="135"/>
      <c r="DK246" s="133"/>
      <c r="DL246" s="133"/>
      <c r="DM246" s="133"/>
      <c r="DN246" s="133"/>
      <c r="DO246" s="133"/>
      <c r="DP246" s="129"/>
      <c r="DQ246" s="135"/>
      <c r="DR246" s="135"/>
      <c r="DS246" s="135"/>
      <c r="DT246" s="133"/>
      <c r="DU246" s="133"/>
      <c r="DV246" s="133"/>
      <c r="DW246" s="133"/>
      <c r="DX246" s="133"/>
      <c r="DY246" s="129"/>
      <c r="DZ246" s="135"/>
      <c r="EA246" s="135"/>
      <c r="EB246" s="135"/>
      <c r="EC246" s="133"/>
      <c r="ED246" s="133"/>
      <c r="EE246" s="133"/>
      <c r="EF246" s="133"/>
      <c r="EG246" s="133"/>
      <c r="EH246" s="129"/>
      <c r="EI246" s="135"/>
      <c r="EJ246" s="135"/>
      <c r="EK246" s="135"/>
      <c r="EL246" s="133"/>
      <c r="EM246" s="133"/>
      <c r="EN246" s="133"/>
      <c r="EO246" s="133"/>
      <c r="EP246" s="133"/>
      <c r="EQ246" s="129"/>
      <c r="ER246" s="135"/>
      <c r="ES246" s="135"/>
      <c r="ET246" s="135"/>
      <c r="EU246" s="133"/>
      <c r="EV246" s="133"/>
      <c r="EW246" s="133"/>
      <c r="EX246" s="133"/>
      <c r="EY246" s="133"/>
      <c r="EZ246" s="129"/>
      <c r="FA246" s="135"/>
      <c r="FB246" s="135"/>
      <c r="FC246" s="135"/>
      <c r="FD246" s="133"/>
      <c r="FE246" s="133"/>
      <c r="FF246" s="133"/>
      <c r="FG246" s="133"/>
      <c r="FH246" s="133"/>
      <c r="FI246" s="129"/>
      <c r="FJ246" s="135"/>
      <c r="FK246" s="135"/>
      <c r="FL246" s="135"/>
      <c r="FM246" s="133"/>
      <c r="FN246" s="133"/>
      <c r="FO246" s="133"/>
      <c r="FP246" s="133"/>
      <c r="FQ246" s="133"/>
      <c r="FR246" s="133"/>
      <c r="FS246" s="129"/>
      <c r="FT246" s="154"/>
      <c r="FU246" s="154"/>
      <c r="FV246" s="154"/>
      <c r="FW246" s="133"/>
      <c r="FX246" s="154"/>
      <c r="FY246" s="133"/>
      <c r="FZ246" s="133"/>
      <c r="GA246" s="154"/>
      <c r="GB246" s="154"/>
      <c r="GC246" s="154"/>
      <c r="GD246" s="154"/>
      <c r="GE246" s="154"/>
      <c r="GF246" s="129"/>
      <c r="GG246" s="154"/>
      <c r="GH246" s="154"/>
      <c r="GI246" s="154"/>
      <c r="GJ246" s="133"/>
      <c r="GK246" s="154"/>
      <c r="GL246" s="133"/>
      <c r="GM246" s="133"/>
      <c r="GN246" s="154"/>
      <c r="GO246" s="154"/>
      <c r="GP246" s="154"/>
      <c r="GQ246" s="154"/>
      <c r="GR246" s="154"/>
      <c r="GS246" s="129"/>
      <c r="GT246" s="154"/>
      <c r="GU246" s="154"/>
      <c r="GV246" s="154"/>
      <c r="GW246" s="133"/>
      <c r="GX246" s="154"/>
      <c r="GY246" s="133"/>
      <c r="GZ246" s="133"/>
      <c r="HA246" s="154"/>
      <c r="HB246" s="154"/>
      <c r="HC246" s="154"/>
      <c r="HD246" s="154"/>
    </row>
    <row r="247" spans="1:223" ht="28.5" customHeight="1" x14ac:dyDescent="0.2">
      <c r="A247" s="336"/>
      <c r="B247" s="397"/>
      <c r="C247" s="448"/>
      <c r="D247" s="448"/>
      <c r="E247" s="397"/>
      <c r="F247" s="322"/>
      <c r="G247" s="322"/>
      <c r="H247" s="322"/>
      <c r="I247" s="397"/>
      <c r="J247" s="449"/>
      <c r="K247" s="451"/>
      <c r="L247" s="453"/>
      <c r="M247" s="454"/>
      <c r="N247" s="329"/>
      <c r="O247" s="331"/>
      <c r="P247" s="331"/>
      <c r="Q247" s="334"/>
      <c r="R247" s="264"/>
      <c r="S247" s="264"/>
      <c r="T247" s="202" t="str">
        <f t="shared" si="158"/>
        <v>Tipo Control</v>
      </c>
      <c r="U247" s="265" t="s">
        <v>158</v>
      </c>
      <c r="V247" s="266">
        <f>+IF(U247='[14]Tabla Valoración controles'!$D$4,'[14]Tabla Valoración controles'!$F$4,IF('[14]208-PLA-Ft-78 Mapa Gestión'!U247='[14]Tabla Valoración controles'!$D$5,'[14]Tabla Valoración controles'!$F$5,IF(U247=[14]FORMULAS!$A$10,0,'[14]Tabla Valoración controles'!$F$6)))</f>
        <v>0</v>
      </c>
      <c r="W247" s="265"/>
      <c r="X247" s="267">
        <f>+IF(W247='[14]Tabla Valoración controles'!$D$7,'[14]Tabla Valoración controles'!$F$7,IF(U247=[14]FORMULAS!$A$10,0,'[14]Tabla Valoración controles'!$F$8))</f>
        <v>0</v>
      </c>
      <c r="Y247" s="265"/>
      <c r="Z247" s="266">
        <f>+IF(Y247='[14]Tabla Valoración controles'!$D$9,'[14]Tabla Valoración controles'!$F$9,IF(U247=[14]FORMULAS!$A$10,0,'[14]Tabla Valoración controles'!$F$10))</f>
        <v>0</v>
      </c>
      <c r="AA247" s="265"/>
      <c r="AB247" s="266">
        <f>+IF(AA247='[14]Tabla Valoración controles'!$D$9,'[14]Tabla Valoración controles'!$F$9,IF(W247=[14]FORMULAS!$A$10,0,'[14]Tabla Valoración controles'!$F$10))</f>
        <v>0</v>
      </c>
      <c r="AC247" s="265"/>
      <c r="AD247" s="266">
        <f>+IF(AC247='[14]Tabla Valoración controles'!$D$13,'[14]Tabla Valoración controles'!$F$13,'[14]Tabla Valoración controles'!$F$14)</f>
        <v>0</v>
      </c>
      <c r="AE247" s="268">
        <f t="shared" si="153"/>
        <v>0</v>
      </c>
      <c r="AF247" s="268" t="e">
        <f t="shared" si="164"/>
        <v>#REF!</v>
      </c>
      <c r="AG247" s="268" t="e">
        <f t="shared" si="165"/>
        <v>#REF!</v>
      </c>
      <c r="AH247" s="265"/>
      <c r="AI247" s="269">
        <f>+IF(AH247=[14]CONTROLES!$C$50,[14]CONTROLES!$D$50,[14]CONTROLES!$D$51)</f>
        <v>0</v>
      </c>
      <c r="AJ247" s="270"/>
      <c r="AK247" s="270">
        <f>+IF(AJ247=[14]CONTROLES!$C$52,[14]CONTROLES!$D$52,[14]CONTROLES!$D$53)</f>
        <v>0</v>
      </c>
      <c r="AL247" s="270"/>
      <c r="AM247" s="270">
        <f>+IF(AL247=[14]CONTROLES!$C$54,[14]CONTROLES!$D$54,[14]CONTROLES!$D$55)</f>
        <v>0</v>
      </c>
      <c r="AN247" s="271" t="str">
        <f t="shared" si="156"/>
        <v>Tipo Control</v>
      </c>
      <c r="AO247" s="271" t="str">
        <f>+IF(AN247=[14]CONTROLES!$F$54,[14]CONTROLES!$G$54,[14]CONTROLES!$G$55)</f>
        <v>Detectar</v>
      </c>
      <c r="AP247" s="270">
        <f>+IF(AO247=[14]CONTROLES!$C$56,[14]CONTROLES!$D$56,IF(AO247=[14]CONTROLES!$C$57,[14]CONTROLES!$D$57,[14]CONTROLES!$D$58))</f>
        <v>10</v>
      </c>
      <c r="AQ247" s="270"/>
      <c r="AR247" s="270">
        <f>+IF(AQ247=[14]CONTROLES!$C$59,[14]CONTROLES!$D$59,[14]CONTROLES!$D$60)</f>
        <v>0</v>
      </c>
      <c r="AS247" s="270"/>
      <c r="AT247" s="270">
        <f>+IF(AS247=[14]CONTROLES!$C$61,[14]CONTROLES!$D$61,[14]CONTROLES!$D$62)</f>
        <v>0</v>
      </c>
      <c r="AU247" s="270"/>
      <c r="AV247" s="269">
        <f>+IF(AU247=[14]CONTROLES!$C$63,[14]CONTROLES!$D$63,IF(AU247=[14]CONTROLES!$C$64,[14]CONTROLES!$D$64,[14]CONTROLES!$D$65))</f>
        <v>0</v>
      </c>
      <c r="AW247" s="50" t="str">
        <f t="shared" si="166"/>
        <v>Débil</v>
      </c>
      <c r="AX247" s="303"/>
      <c r="AY247" s="303"/>
      <c r="AZ247" s="303"/>
      <c r="BA247" s="303"/>
      <c r="BB247" s="301"/>
      <c r="BC247" s="457"/>
      <c r="BD247" s="305"/>
      <c r="BE247" s="216"/>
      <c r="BF247" s="216"/>
      <c r="BG247" s="248"/>
      <c r="BH247" s="272"/>
      <c r="BI247" s="272"/>
      <c r="BJ247" s="272"/>
      <c r="BK247" s="272"/>
      <c r="BL247" s="274"/>
      <c r="BM247" s="455"/>
      <c r="BN247" s="129"/>
      <c r="BO247" s="135"/>
      <c r="BP247" s="135"/>
      <c r="BQ247" s="135"/>
      <c r="BR247" s="133"/>
      <c r="BS247" s="133"/>
      <c r="BT247" s="133"/>
      <c r="BU247" s="133"/>
      <c r="BV247" s="133"/>
      <c r="BW247" s="129"/>
      <c r="BX247" s="135"/>
      <c r="BY247" s="135"/>
      <c r="BZ247" s="135"/>
      <c r="CA247" s="133"/>
      <c r="CB247" s="133"/>
      <c r="CC247" s="133"/>
      <c r="CD247" s="133"/>
      <c r="CE247" s="133"/>
      <c r="CF247" s="129"/>
      <c r="CG247" s="135"/>
      <c r="CH247" s="135"/>
      <c r="CI247" s="135"/>
      <c r="CJ247" s="133"/>
      <c r="CK247" s="133"/>
      <c r="CL247" s="133"/>
      <c r="CM247" s="133"/>
      <c r="CN247" s="133"/>
      <c r="CO247" s="129"/>
      <c r="CP247" s="135"/>
      <c r="CQ247" s="135"/>
      <c r="CR247" s="135"/>
      <c r="CS247" s="133"/>
      <c r="CT247" s="133"/>
      <c r="CU247" s="133"/>
      <c r="CV247" s="133"/>
      <c r="CW247" s="133"/>
      <c r="CX247" s="129"/>
      <c r="CY247" s="135"/>
      <c r="CZ247" s="135"/>
      <c r="DA247" s="135"/>
      <c r="DB247" s="133"/>
      <c r="DC247" s="133"/>
      <c r="DD247" s="133"/>
      <c r="DE247" s="133"/>
      <c r="DF247" s="133"/>
      <c r="DG247" s="129"/>
      <c r="DH247" s="135"/>
      <c r="DI247" s="135"/>
      <c r="DJ247" s="135"/>
      <c r="DK247" s="133"/>
      <c r="DL247" s="133"/>
      <c r="DM247" s="133"/>
      <c r="DN247" s="133"/>
      <c r="DO247" s="133"/>
      <c r="DP247" s="129"/>
      <c r="DQ247" s="135"/>
      <c r="DR247" s="135"/>
      <c r="DS247" s="135"/>
      <c r="DT247" s="133"/>
      <c r="DU247" s="133"/>
      <c r="DV247" s="133"/>
      <c r="DW247" s="133"/>
      <c r="DX247" s="133"/>
      <c r="DY247" s="129"/>
      <c r="DZ247" s="135"/>
      <c r="EA247" s="135"/>
      <c r="EB247" s="135"/>
      <c r="EC247" s="133"/>
      <c r="ED247" s="133"/>
      <c r="EE247" s="133"/>
      <c r="EF247" s="133"/>
      <c r="EG247" s="133"/>
      <c r="EH247" s="129"/>
      <c r="EI247" s="135"/>
      <c r="EJ247" s="135"/>
      <c r="EK247" s="135"/>
      <c r="EL247" s="133"/>
      <c r="EM247" s="133"/>
      <c r="EN247" s="133"/>
      <c r="EO247" s="133"/>
      <c r="EP247" s="133"/>
      <c r="EQ247" s="129"/>
      <c r="ER247" s="135"/>
      <c r="ES247" s="135"/>
      <c r="ET247" s="135"/>
      <c r="EU247" s="133"/>
      <c r="EV247" s="133"/>
      <c r="EW247" s="133"/>
      <c r="EX247" s="133"/>
      <c r="EY247" s="133"/>
      <c r="EZ247" s="129"/>
      <c r="FA247" s="135"/>
      <c r="FB247" s="135"/>
      <c r="FC247" s="135"/>
      <c r="FD247" s="133"/>
      <c r="FE247" s="133"/>
      <c r="FF247" s="133"/>
      <c r="FG247" s="133"/>
      <c r="FH247" s="133"/>
      <c r="FI247" s="129"/>
      <c r="FJ247" s="135"/>
      <c r="FK247" s="135"/>
      <c r="FL247" s="135"/>
      <c r="FM247" s="133"/>
      <c r="FN247" s="133"/>
      <c r="FO247" s="133"/>
      <c r="FP247" s="133"/>
      <c r="FQ247" s="133"/>
      <c r="FR247" s="133"/>
      <c r="FS247" s="129"/>
      <c r="FT247" s="154"/>
      <c r="FU247" s="154"/>
      <c r="FV247" s="154"/>
      <c r="FW247" s="133"/>
      <c r="FX247" s="154"/>
      <c r="FY247" s="133"/>
      <c r="FZ247" s="133"/>
      <c r="GA247" s="154"/>
      <c r="GB247" s="154"/>
      <c r="GC247" s="154"/>
      <c r="GD247" s="154"/>
      <c r="GE247" s="154"/>
      <c r="GF247" s="129"/>
      <c r="GG247" s="154"/>
      <c r="GH247" s="154"/>
      <c r="GI247" s="154"/>
      <c r="GJ247" s="133"/>
      <c r="GK247" s="154"/>
      <c r="GL247" s="133"/>
      <c r="GM247" s="133"/>
      <c r="GN247" s="154"/>
      <c r="GO247" s="154"/>
      <c r="GP247" s="154"/>
      <c r="GQ247" s="154"/>
      <c r="GR247" s="154"/>
      <c r="GS247" s="129"/>
      <c r="GT247" s="154"/>
      <c r="GU247" s="154"/>
      <c r="GV247" s="154"/>
      <c r="GW247" s="133"/>
      <c r="GX247" s="154"/>
      <c r="GY247" s="133"/>
      <c r="GZ247" s="133"/>
      <c r="HA247" s="154"/>
      <c r="HB247" s="154"/>
      <c r="HC247" s="154"/>
      <c r="HD247" s="154"/>
    </row>
    <row r="248" spans="1:223" ht="28.5" customHeight="1" x14ac:dyDescent="0.2">
      <c r="A248" s="336"/>
      <c r="B248" s="397"/>
      <c r="C248" s="448"/>
      <c r="D248" s="448"/>
      <c r="E248" s="397"/>
      <c r="F248" s="322"/>
      <c r="G248" s="322"/>
      <c r="H248" s="322"/>
      <c r="I248" s="397"/>
      <c r="J248" s="449"/>
      <c r="K248" s="451"/>
      <c r="L248" s="453"/>
      <c r="M248" s="454"/>
      <c r="N248" s="329"/>
      <c r="O248" s="331"/>
      <c r="P248" s="331"/>
      <c r="Q248" s="334"/>
      <c r="R248" s="264"/>
      <c r="S248" s="264"/>
      <c r="T248" s="202" t="str">
        <f t="shared" si="158"/>
        <v>Tipo Control</v>
      </c>
      <c r="U248" s="265" t="s">
        <v>158</v>
      </c>
      <c r="V248" s="266">
        <f>+IF(U248='[14]Tabla Valoración controles'!$D$4,'[14]Tabla Valoración controles'!$F$4,IF('[14]208-PLA-Ft-78 Mapa Gestión'!U248='[14]Tabla Valoración controles'!$D$5,'[14]Tabla Valoración controles'!$F$5,IF(U248=[14]FORMULAS!$A$10,0,'[14]Tabla Valoración controles'!$F$6)))</f>
        <v>0</v>
      </c>
      <c r="W248" s="265"/>
      <c r="X248" s="267">
        <f>+IF(W248='[14]Tabla Valoración controles'!$D$7,'[14]Tabla Valoración controles'!$F$7,IF(U248=[14]FORMULAS!$A$10,0,'[14]Tabla Valoración controles'!$F$8))</f>
        <v>0</v>
      </c>
      <c r="Y248" s="265"/>
      <c r="Z248" s="266">
        <f>+IF(Y248='[14]Tabla Valoración controles'!$D$9,'[14]Tabla Valoración controles'!$F$9,IF(U248=[14]FORMULAS!$A$10,0,'[14]Tabla Valoración controles'!$F$10))</f>
        <v>0</v>
      </c>
      <c r="AA248" s="265"/>
      <c r="AB248" s="266">
        <f>+IF(AA248='[14]Tabla Valoración controles'!$D$9,'[14]Tabla Valoración controles'!$F$9,IF(W248=[14]FORMULAS!$A$10,0,'[14]Tabla Valoración controles'!$F$10))</f>
        <v>0</v>
      </c>
      <c r="AC248" s="265"/>
      <c r="AD248" s="266">
        <f>+IF(AC248='[14]Tabla Valoración controles'!$D$13,'[14]Tabla Valoración controles'!$F$13,'[14]Tabla Valoración controles'!$F$14)</f>
        <v>0</v>
      </c>
      <c r="AE248" s="268">
        <f t="shared" si="153"/>
        <v>0</v>
      </c>
      <c r="AF248" s="268" t="e">
        <f t="shared" si="164"/>
        <v>#REF!</v>
      </c>
      <c r="AG248" s="268" t="e">
        <f t="shared" si="165"/>
        <v>#REF!</v>
      </c>
      <c r="AH248" s="265"/>
      <c r="AI248" s="269">
        <f>+IF(AH248=[14]CONTROLES!$C$50,[14]CONTROLES!$D$50,[14]CONTROLES!$D$51)</f>
        <v>0</v>
      </c>
      <c r="AJ248" s="270"/>
      <c r="AK248" s="270">
        <f>+IF(AJ248=[14]CONTROLES!$C$52,[14]CONTROLES!$D$52,[14]CONTROLES!$D$53)</f>
        <v>0</v>
      </c>
      <c r="AL248" s="270"/>
      <c r="AM248" s="270">
        <f>+IF(AL248=[14]CONTROLES!$C$54,[14]CONTROLES!$D$54,[14]CONTROLES!$D$55)</f>
        <v>0</v>
      </c>
      <c r="AN248" s="271" t="str">
        <f t="shared" si="156"/>
        <v>Tipo Control</v>
      </c>
      <c r="AO248" s="271" t="str">
        <f>+IF(AN248=[14]CONTROLES!$F$54,[14]CONTROLES!$G$54,[14]CONTROLES!$G$55)</f>
        <v>Detectar</v>
      </c>
      <c r="AP248" s="270">
        <f>+IF(AO248=[14]CONTROLES!$C$56,[14]CONTROLES!$D$56,IF(AO248=[14]CONTROLES!$C$57,[14]CONTROLES!$D$57,[14]CONTROLES!$D$58))</f>
        <v>10</v>
      </c>
      <c r="AQ248" s="270"/>
      <c r="AR248" s="270">
        <f>+IF(AQ248=[14]CONTROLES!$C$59,[14]CONTROLES!$D$59,[14]CONTROLES!$D$60)</f>
        <v>0</v>
      </c>
      <c r="AS248" s="270"/>
      <c r="AT248" s="270">
        <f>+IF(AS248=[14]CONTROLES!$C$61,[14]CONTROLES!$D$61,[14]CONTROLES!$D$62)</f>
        <v>0</v>
      </c>
      <c r="AU248" s="270"/>
      <c r="AV248" s="269">
        <f>+IF(AU248=[14]CONTROLES!$C$63,[14]CONTROLES!$D$63,IF(AU248=[14]CONTROLES!$C$64,[14]CONTROLES!$D$64,[14]CONTROLES!$D$65))</f>
        <v>0</v>
      </c>
      <c r="AW248" s="50" t="str">
        <f t="shared" si="166"/>
        <v>Débil</v>
      </c>
      <c r="AX248" s="303"/>
      <c r="AY248" s="303"/>
      <c r="AZ248" s="303"/>
      <c r="BA248" s="303"/>
      <c r="BB248" s="301"/>
      <c r="BC248" s="457"/>
      <c r="BD248" s="305"/>
      <c r="BE248" s="216"/>
      <c r="BF248" s="216"/>
      <c r="BG248" s="248"/>
      <c r="BH248" s="272"/>
      <c r="BI248" s="272"/>
      <c r="BJ248" s="272"/>
      <c r="BK248" s="272"/>
      <c r="BL248" s="274"/>
      <c r="BM248" s="455"/>
      <c r="BN248" s="129"/>
      <c r="BO248" s="135"/>
      <c r="BP248" s="135"/>
      <c r="BQ248" s="135"/>
      <c r="BR248" s="133"/>
      <c r="BS248" s="133"/>
      <c r="BT248" s="133"/>
      <c r="BU248" s="133"/>
      <c r="BV248" s="133"/>
      <c r="BW248" s="129"/>
      <c r="BX248" s="135"/>
      <c r="BY248" s="135"/>
      <c r="BZ248" s="135"/>
      <c r="CA248" s="133"/>
      <c r="CB248" s="133"/>
      <c r="CC248" s="133"/>
      <c r="CD248" s="133"/>
      <c r="CE248" s="133"/>
      <c r="CF248" s="129"/>
      <c r="CG248" s="135"/>
      <c r="CH248" s="135"/>
      <c r="CI248" s="135"/>
      <c r="CJ248" s="133"/>
      <c r="CK248" s="133"/>
      <c r="CL248" s="133"/>
      <c r="CM248" s="133"/>
      <c r="CN248" s="133"/>
      <c r="CO248" s="129"/>
      <c r="CP248" s="135"/>
      <c r="CQ248" s="135"/>
      <c r="CR248" s="135"/>
      <c r="CS248" s="133"/>
      <c r="CT248" s="133"/>
      <c r="CU248" s="133"/>
      <c r="CV248" s="133"/>
      <c r="CW248" s="133"/>
      <c r="CX248" s="129"/>
      <c r="CY248" s="135"/>
      <c r="CZ248" s="135"/>
      <c r="DA248" s="135"/>
      <c r="DB248" s="133"/>
      <c r="DC248" s="133"/>
      <c r="DD248" s="133"/>
      <c r="DE248" s="133"/>
      <c r="DF248" s="133"/>
      <c r="DG248" s="129"/>
      <c r="DH248" s="135"/>
      <c r="DI248" s="135"/>
      <c r="DJ248" s="135"/>
      <c r="DK248" s="133"/>
      <c r="DL248" s="133"/>
      <c r="DM248" s="133"/>
      <c r="DN248" s="133"/>
      <c r="DO248" s="133"/>
      <c r="DP248" s="129"/>
      <c r="DQ248" s="135"/>
      <c r="DR248" s="135"/>
      <c r="DS248" s="135"/>
      <c r="DT248" s="133"/>
      <c r="DU248" s="133"/>
      <c r="DV248" s="133"/>
      <c r="DW248" s="133"/>
      <c r="DX248" s="133"/>
      <c r="DY248" s="129"/>
      <c r="DZ248" s="135"/>
      <c r="EA248" s="135"/>
      <c r="EB248" s="135"/>
      <c r="EC248" s="133"/>
      <c r="ED248" s="133"/>
      <c r="EE248" s="133"/>
      <c r="EF248" s="133"/>
      <c r="EG248" s="133"/>
      <c r="EH248" s="129"/>
      <c r="EI248" s="135"/>
      <c r="EJ248" s="135"/>
      <c r="EK248" s="135"/>
      <c r="EL248" s="133"/>
      <c r="EM248" s="133"/>
      <c r="EN248" s="133"/>
      <c r="EO248" s="133"/>
      <c r="EP248" s="133"/>
      <c r="EQ248" s="129"/>
      <c r="ER248" s="135"/>
      <c r="ES248" s="135"/>
      <c r="ET248" s="135"/>
      <c r="EU248" s="133"/>
      <c r="EV248" s="133"/>
      <c r="EW248" s="133"/>
      <c r="EX248" s="133"/>
      <c r="EY248" s="133"/>
      <c r="EZ248" s="129"/>
      <c r="FA248" s="135"/>
      <c r="FB248" s="135"/>
      <c r="FC248" s="135"/>
      <c r="FD248" s="133"/>
      <c r="FE248" s="133"/>
      <c r="FF248" s="133"/>
      <c r="FG248" s="133"/>
      <c r="FH248" s="133"/>
      <c r="FI248" s="129"/>
      <c r="FJ248" s="135"/>
      <c r="FK248" s="135"/>
      <c r="FL248" s="135"/>
      <c r="FM248" s="133"/>
      <c r="FN248" s="133"/>
      <c r="FO248" s="133"/>
      <c r="FP248" s="133"/>
      <c r="FQ248" s="133"/>
      <c r="FR248" s="133"/>
      <c r="FS248" s="129"/>
      <c r="FT248" s="154"/>
      <c r="FU248" s="154"/>
      <c r="FV248" s="154"/>
      <c r="FW248" s="133"/>
      <c r="FX248" s="154"/>
      <c r="FY248" s="133"/>
      <c r="FZ248" s="133"/>
      <c r="GA248" s="154"/>
      <c r="GB248" s="154"/>
      <c r="GC248" s="154"/>
      <c r="GD248" s="154"/>
      <c r="GE248" s="154"/>
      <c r="GF248" s="129"/>
      <c r="GG248" s="154"/>
      <c r="GH248" s="154"/>
      <c r="GI248" s="154"/>
      <c r="GJ248" s="133"/>
      <c r="GK248" s="154"/>
      <c r="GL248" s="133"/>
      <c r="GM248" s="133"/>
      <c r="GN248" s="154"/>
      <c r="GO248" s="154"/>
      <c r="GP248" s="154"/>
      <c r="GQ248" s="154"/>
      <c r="GR248" s="154"/>
      <c r="GS248" s="129"/>
      <c r="GT248" s="154"/>
      <c r="GU248" s="154"/>
      <c r="GV248" s="154"/>
      <c r="GW248" s="133"/>
      <c r="GX248" s="154"/>
      <c r="GY248" s="133"/>
      <c r="GZ248" s="133"/>
      <c r="HA248" s="154"/>
      <c r="HB248" s="154"/>
      <c r="HC248" s="154"/>
      <c r="HD248" s="154"/>
    </row>
    <row r="249" spans="1:223" ht="28.5" customHeight="1" x14ac:dyDescent="0.2">
      <c r="A249" s="336"/>
      <c r="B249" s="397"/>
      <c r="C249" s="448"/>
      <c r="D249" s="448"/>
      <c r="E249" s="397"/>
      <c r="F249" s="322"/>
      <c r="G249" s="322"/>
      <c r="H249" s="322"/>
      <c r="I249" s="397"/>
      <c r="J249" s="449"/>
      <c r="K249" s="452"/>
      <c r="L249" s="453"/>
      <c r="M249" s="454"/>
      <c r="N249" s="329"/>
      <c r="O249" s="332"/>
      <c r="P249" s="332"/>
      <c r="Q249" s="335"/>
      <c r="R249" s="264"/>
      <c r="S249" s="264"/>
      <c r="T249" s="202" t="str">
        <f t="shared" si="158"/>
        <v>Tipo Control</v>
      </c>
      <c r="U249" s="265" t="s">
        <v>158</v>
      </c>
      <c r="V249" s="266">
        <f>+IF(U249='[14]Tabla Valoración controles'!$D$4,'[14]Tabla Valoración controles'!$F$4,IF('[14]208-PLA-Ft-78 Mapa Gestión'!U249='[14]Tabla Valoración controles'!$D$5,'[14]Tabla Valoración controles'!$F$5,IF(U249=[14]FORMULAS!$A$10,0,'[14]Tabla Valoración controles'!$F$6)))</f>
        <v>0</v>
      </c>
      <c r="W249" s="265"/>
      <c r="X249" s="267">
        <f>+IF(W249='[14]Tabla Valoración controles'!$D$7,'[14]Tabla Valoración controles'!$F$7,IF(U249=[14]FORMULAS!$A$10,0,'[14]Tabla Valoración controles'!$F$8))</f>
        <v>0</v>
      </c>
      <c r="Y249" s="265"/>
      <c r="Z249" s="266">
        <f>+IF(Y249='[14]Tabla Valoración controles'!$D$9,'[14]Tabla Valoración controles'!$F$9,IF(U249=[14]FORMULAS!$A$10,0,'[14]Tabla Valoración controles'!$F$10))</f>
        <v>0</v>
      </c>
      <c r="AA249" s="265"/>
      <c r="AB249" s="266">
        <f>+IF(AA249='[14]Tabla Valoración controles'!$D$9,'[14]Tabla Valoración controles'!$F$9,IF(W249=[14]FORMULAS!$A$10,0,'[14]Tabla Valoración controles'!$F$10))</f>
        <v>0</v>
      </c>
      <c r="AC249" s="265"/>
      <c r="AD249" s="266">
        <f>+IF(AC249='[14]Tabla Valoración controles'!$D$13,'[14]Tabla Valoración controles'!$F$13,'[14]Tabla Valoración controles'!$F$14)</f>
        <v>0</v>
      </c>
      <c r="AE249" s="268">
        <f t="shared" si="153"/>
        <v>0</v>
      </c>
      <c r="AF249" s="268" t="e">
        <f t="shared" si="164"/>
        <v>#REF!</v>
      </c>
      <c r="AG249" s="268" t="e">
        <f t="shared" si="165"/>
        <v>#REF!</v>
      </c>
      <c r="AH249" s="265"/>
      <c r="AI249" s="269">
        <f>+IF(AH249=[14]CONTROLES!$C$50,[14]CONTROLES!$D$50,[14]CONTROLES!$D$51)</f>
        <v>0</v>
      </c>
      <c r="AJ249" s="270"/>
      <c r="AK249" s="270">
        <f>+IF(AJ249=[14]CONTROLES!$C$52,[14]CONTROLES!$D$52,[14]CONTROLES!$D$53)</f>
        <v>0</v>
      </c>
      <c r="AL249" s="270"/>
      <c r="AM249" s="270">
        <f>+IF(AL249=[14]CONTROLES!$C$54,[14]CONTROLES!$D$54,[14]CONTROLES!$D$55)</f>
        <v>0</v>
      </c>
      <c r="AN249" s="271" t="str">
        <f t="shared" si="156"/>
        <v>Tipo Control</v>
      </c>
      <c r="AO249" s="271" t="str">
        <f>+IF(AN249=[14]CONTROLES!$F$54,[14]CONTROLES!$G$54,[14]CONTROLES!$G$55)</f>
        <v>Detectar</v>
      </c>
      <c r="AP249" s="270">
        <f>+IF(AO249=[14]CONTROLES!$C$56,[14]CONTROLES!$D$56,IF(AO249=[14]CONTROLES!$C$57,[14]CONTROLES!$D$57,[14]CONTROLES!$D$58))</f>
        <v>10</v>
      </c>
      <c r="AQ249" s="270"/>
      <c r="AR249" s="270">
        <f>+IF(AQ249=[14]CONTROLES!$C$59,[14]CONTROLES!$D$59,[14]CONTROLES!$D$60)</f>
        <v>0</v>
      </c>
      <c r="AS249" s="270"/>
      <c r="AT249" s="270">
        <f>+IF(AS249=[14]CONTROLES!$C$61,[14]CONTROLES!$D$61,[14]CONTROLES!$D$62)</f>
        <v>0</v>
      </c>
      <c r="AU249" s="270"/>
      <c r="AV249" s="269">
        <f>+IF(AU249=[14]CONTROLES!$C$63,[14]CONTROLES!$D$63,IF(AU249=[14]CONTROLES!$C$64,[14]CONTROLES!$D$64,[14]CONTROLES!$D$65))</f>
        <v>0</v>
      </c>
      <c r="AW249" s="50" t="str">
        <f t="shared" si="166"/>
        <v>Débil</v>
      </c>
      <c r="AX249" s="303"/>
      <c r="AY249" s="303"/>
      <c r="AZ249" s="303"/>
      <c r="BA249" s="303"/>
      <c r="BB249" s="301"/>
      <c r="BC249" s="458"/>
      <c r="BD249" s="306"/>
      <c r="BE249" s="216"/>
      <c r="BF249" s="216"/>
      <c r="BG249" s="248"/>
      <c r="BH249" s="272"/>
      <c r="BI249" s="272"/>
      <c r="BJ249" s="272"/>
      <c r="BK249" s="272"/>
      <c r="BL249" s="274"/>
      <c r="BM249" s="455"/>
      <c r="BN249" s="129"/>
      <c r="BO249" s="135"/>
      <c r="BP249" s="135"/>
      <c r="BQ249" s="135"/>
      <c r="BR249" s="133"/>
      <c r="BS249" s="133"/>
      <c r="BT249" s="133"/>
      <c r="BU249" s="133"/>
      <c r="BV249" s="133"/>
      <c r="BW249" s="129"/>
      <c r="BX249" s="135"/>
      <c r="BY249" s="135"/>
      <c r="BZ249" s="135"/>
      <c r="CA249" s="133"/>
      <c r="CB249" s="133"/>
      <c r="CC249" s="133"/>
      <c r="CD249" s="133"/>
      <c r="CE249" s="133"/>
      <c r="CF249" s="129"/>
      <c r="CG249" s="135"/>
      <c r="CH249" s="135"/>
      <c r="CI249" s="135"/>
      <c r="CJ249" s="133"/>
      <c r="CK249" s="133"/>
      <c r="CL249" s="133"/>
      <c r="CM249" s="133"/>
      <c r="CN249" s="133"/>
      <c r="CO249" s="129"/>
      <c r="CP249" s="135"/>
      <c r="CQ249" s="135"/>
      <c r="CR249" s="135"/>
      <c r="CS249" s="133"/>
      <c r="CT249" s="133"/>
      <c r="CU249" s="133"/>
      <c r="CV249" s="133"/>
      <c r="CW249" s="133"/>
      <c r="CX249" s="129"/>
      <c r="CY249" s="135"/>
      <c r="CZ249" s="135"/>
      <c r="DA249" s="135"/>
      <c r="DB249" s="133"/>
      <c r="DC249" s="133"/>
      <c r="DD249" s="133"/>
      <c r="DE249" s="133"/>
      <c r="DF249" s="133"/>
      <c r="DG249" s="129"/>
      <c r="DH249" s="135"/>
      <c r="DI249" s="135"/>
      <c r="DJ249" s="135"/>
      <c r="DK249" s="133"/>
      <c r="DL249" s="133"/>
      <c r="DM249" s="133"/>
      <c r="DN249" s="133"/>
      <c r="DO249" s="133"/>
      <c r="DP249" s="129"/>
      <c r="DQ249" s="135"/>
      <c r="DR249" s="135"/>
      <c r="DS249" s="135"/>
      <c r="DT249" s="133"/>
      <c r="DU249" s="133"/>
      <c r="DV249" s="133"/>
      <c r="DW249" s="133"/>
      <c r="DX249" s="133"/>
      <c r="DY249" s="129"/>
      <c r="DZ249" s="135"/>
      <c r="EA249" s="135"/>
      <c r="EB249" s="135"/>
      <c r="EC249" s="133"/>
      <c r="ED249" s="133"/>
      <c r="EE249" s="133"/>
      <c r="EF249" s="133"/>
      <c r="EG249" s="133"/>
      <c r="EH249" s="129"/>
      <c r="EI249" s="135"/>
      <c r="EJ249" s="135"/>
      <c r="EK249" s="135"/>
      <c r="EL249" s="133"/>
      <c r="EM249" s="133"/>
      <c r="EN249" s="133"/>
      <c r="EO249" s="133"/>
      <c r="EP249" s="133"/>
      <c r="EQ249" s="129"/>
      <c r="ER249" s="135"/>
      <c r="ES249" s="135"/>
      <c r="ET249" s="135"/>
      <c r="EU249" s="133"/>
      <c r="EV249" s="133"/>
      <c r="EW249" s="133"/>
      <c r="EX249" s="133"/>
      <c r="EY249" s="133"/>
      <c r="EZ249" s="129"/>
      <c r="FA249" s="135"/>
      <c r="FB249" s="135"/>
      <c r="FC249" s="135"/>
      <c r="FD249" s="133"/>
      <c r="FE249" s="133"/>
      <c r="FF249" s="133"/>
      <c r="FG249" s="133"/>
      <c r="FH249" s="133"/>
      <c r="FI249" s="129"/>
      <c r="FJ249" s="135"/>
      <c r="FK249" s="135"/>
      <c r="FL249" s="135"/>
      <c r="FM249" s="133"/>
      <c r="FN249" s="133"/>
      <c r="FO249" s="133"/>
      <c r="FP249" s="133"/>
      <c r="FQ249" s="133"/>
      <c r="FR249" s="133"/>
      <c r="FS249" s="129"/>
      <c r="FT249" s="154"/>
      <c r="FU249" s="154"/>
      <c r="FV249" s="154"/>
      <c r="FW249" s="133"/>
      <c r="FX249" s="154"/>
      <c r="FY249" s="133"/>
      <c r="FZ249" s="133"/>
      <c r="GA249" s="154"/>
      <c r="GB249" s="154"/>
      <c r="GC249" s="154"/>
      <c r="GD249" s="154"/>
      <c r="GE249" s="154"/>
      <c r="GF249" s="129"/>
      <c r="GG249" s="154"/>
      <c r="GH249" s="154"/>
      <c r="GI249" s="154"/>
      <c r="GJ249" s="133"/>
      <c r="GK249" s="154"/>
      <c r="GL249" s="133"/>
      <c r="GM249" s="133"/>
      <c r="GN249" s="154"/>
      <c r="GO249" s="154"/>
      <c r="GP249" s="154"/>
      <c r="GQ249" s="154"/>
      <c r="GR249" s="154"/>
      <c r="GS249" s="129"/>
      <c r="GT249" s="154"/>
      <c r="GU249" s="154"/>
      <c r="GV249" s="154"/>
      <c r="GW249" s="133"/>
      <c r="GX249" s="154"/>
      <c r="GY249" s="133"/>
      <c r="GZ249" s="133"/>
      <c r="HA249" s="154"/>
      <c r="HB249" s="154"/>
      <c r="HC249" s="154"/>
      <c r="HD249" s="154"/>
    </row>
    <row r="250" spans="1:223" ht="76.5" x14ac:dyDescent="0.2">
      <c r="A250" s="336">
        <v>41</v>
      </c>
      <c r="B250" s="397" t="s">
        <v>752</v>
      </c>
      <c r="C250" s="448" t="str">
        <f>VLOOKUP(B250,[14]FORMULAS!$A$30:$B$52,2,0)</f>
        <v>Disminuir el número de hogares que habitan en predios localizados en zonas de Alto Riesgo no mitigable o los ordenados mediante sentencias judiciales o actos administrativos.</v>
      </c>
      <c r="D250" s="448" t="str">
        <f>VLOOKUP(B250,[14]FORMULAS!$A$30:$C$52,3,0)</f>
        <v>Director de Reasentamientos</v>
      </c>
      <c r="E250" s="397" t="s">
        <v>113</v>
      </c>
      <c r="F250" s="395" t="s">
        <v>753</v>
      </c>
      <c r="G250" s="395" t="s">
        <v>754</v>
      </c>
      <c r="H250" s="395" t="s">
        <v>755</v>
      </c>
      <c r="I250" s="397" t="s">
        <v>264</v>
      </c>
      <c r="J250" s="449">
        <v>900</v>
      </c>
      <c r="K250" s="450" t="str">
        <f>VLOOKUP(L250,'Tabla probabilidad'!$D$3:$E$8,2,0)</f>
        <v>Baja</v>
      </c>
      <c r="L250" s="453">
        <f>+IF(J250&lt;=[14]FORMULAS!$M$2,[14]FORMULAS!$N$2,IF('[14]208-PLA-Ft-78 Mapa Gestión'!J250&lt;=[14]FORMULAS!$M$3,[14]FORMULAS!$N$3,IF('[14]208-PLA-Ft-78 Mapa Gestión'!J250&lt;=[14]FORMULAS!$M$4,[14]FORMULAS!$N$4,IF('[14]208-PLA-Ft-78 Mapa Gestión'!J250&lt;=[14]FORMULAS!$M$5,[14]FORMULAS!$N$5,[14]FORMULAS!$N$6))))</f>
        <v>0.4</v>
      </c>
      <c r="M250" s="454" t="s">
        <v>91</v>
      </c>
      <c r="N250" s="329" t="str">
        <f>VLOOKUP(M250,'Tabla Impacto'!$D$3:$F$8,3,0)</f>
        <v>Moderado</v>
      </c>
      <c r="O250" s="330">
        <v>0.8</v>
      </c>
      <c r="P250" s="330" t="str">
        <f t="shared" si="160"/>
        <v>ModeradoBaja</v>
      </c>
      <c r="Q250" s="333" t="str">
        <f>VLOOKUP(P250,[13]FORMULAS!$K$17:$L$42,2,0)</f>
        <v>Moderado</v>
      </c>
      <c r="R250" s="264">
        <v>1</v>
      </c>
      <c r="S250" s="264" t="s">
        <v>756</v>
      </c>
      <c r="T250" s="202" t="str">
        <f t="shared" si="158"/>
        <v>Detectivo</v>
      </c>
      <c r="U250" s="54" t="s">
        <v>14</v>
      </c>
      <c r="V250" s="249" t="e">
        <f>+IF(U250='[13]Tabla Valoración controles'!$D$4,'[13]Tabla Valoración controles'!$F$4,IF('[13]208-PLA-Ft-78 Mapa Gestión'!U250='[13]Tabla Valoración controles'!$D$5,'[13]Tabla Valoración controles'!$F$5,IF(U250=[13]FORMULAS!$A$10,0,'[13]Tabla Valoración controles'!$F$6)))</f>
        <v>#REF!</v>
      </c>
      <c r="W250" s="54" t="s">
        <v>8</v>
      </c>
      <c r="X250" s="56">
        <f>+IF(W250='[13]Tabla Valoración controles'!$D$7,'[13]Tabla Valoración controles'!$F$7,IF(U250=[13]FORMULAS!$A$10,0,'[13]Tabla Valoración controles'!$F$8))</f>
        <v>0.15</v>
      </c>
      <c r="Y250" s="54" t="s">
        <v>18</v>
      </c>
      <c r="Z250" s="249" t="e">
        <f>+IF(Y250='[13]Tabla Valoración controles'!$D$9,'[13]Tabla Valoración controles'!$F$9,IF(U250=[13]FORMULAS!$A$10,0,'[13]Tabla Valoración controles'!$F$10))</f>
        <v>#REF!</v>
      </c>
      <c r="AA250" s="54" t="s">
        <v>21</v>
      </c>
      <c r="AB250" s="249" t="e">
        <f>+IF(AA250='[13]Tabla Valoración controles'!$D$9,'[13]Tabla Valoración controles'!$F$9,IF(W250=[13]FORMULAS!$A$10,0,'[13]Tabla Valoración controles'!$F$10))</f>
        <v>#REF!</v>
      </c>
      <c r="AC250" s="54" t="s">
        <v>100</v>
      </c>
      <c r="AD250" s="249" t="e">
        <f>+IF(AC250='[13]Tabla Valoración controles'!$D$13,'[13]Tabla Valoración controles'!$F$13,'[13]Tabla Valoración controles'!$F$14)</f>
        <v>#REF!</v>
      </c>
      <c r="AE250" s="250" t="e">
        <f t="shared" ref="AE250:AE251" si="167">+V250+X250+Z250</f>
        <v>#REF!</v>
      </c>
      <c r="AF250" s="250" t="e">
        <f>+IF(T250=[13]FORMULAS!$A$8,'[13]208-PLA-Ft-78 Mapa Gestión'!AE250*'[13]208-PLA-Ft-78 Mapa Gestión'!L250:L255,'[13]208-PLA-Ft-78 Mapa Gestión'!AE250*'[13]208-PLA-Ft-78 Mapa Gestión'!O250:O255)</f>
        <v>#REF!</v>
      </c>
      <c r="AG250" s="250">
        <f>+IF(T250=[13]FORMULAS!$A$8,'[13]208-PLA-Ft-78 Mapa Gestión'!L250:L255-'[13]208-PLA-Ft-78 Mapa Gestión'!AF250,0)</f>
        <v>0</v>
      </c>
      <c r="AH250" s="54" t="s">
        <v>351</v>
      </c>
      <c r="AI250" s="50">
        <f>+IF(AH250=[13]CONTROLES!$C$50,[13]CONTROLES!$D$50,[13]CONTROLES!$D$51)</f>
        <v>15</v>
      </c>
      <c r="AJ250" s="189" t="s">
        <v>357</v>
      </c>
      <c r="AK250" s="189">
        <f>+IF(AJ250=[13]CONTROLES!$C$52,[13]CONTROLES!$D$52,[13]CONTROLES!$D$53)</f>
        <v>15</v>
      </c>
      <c r="AL250" s="189" t="s">
        <v>360</v>
      </c>
      <c r="AM250" s="189">
        <f>+IF(AL250=[13]CONTROLES!$C$54,[13]CONTROLES!$D$54,[13]CONTROLES!$D$55)</f>
        <v>15</v>
      </c>
      <c r="AN250" s="50" t="s">
        <v>363</v>
      </c>
      <c r="AO250" s="50">
        <f>+IF(AN250=[12]CONTROLES!$C$56,[12]CONTROLES!$D$56,IF(AN250=[12]CONTROLES!$C$57,[12]CONTROLES!$D$57,[12]CONTROLES!$D$58))</f>
        <v>15</v>
      </c>
      <c r="AP250" s="50" t="s">
        <v>367</v>
      </c>
      <c r="AQ250" s="50">
        <f>+IF(AP250=[12]CONTROLES!$C$59,[12]CONTROLES!$D$59,[12]CONTROLES!$D$60)</f>
        <v>15</v>
      </c>
      <c r="AR250" s="50" t="s">
        <v>370</v>
      </c>
      <c r="AS250" s="50">
        <f>+IF(AR250=[12]CONTROLES!$C$61,[12]CONTROLES!$D$61,[12]CONTROLES!$D$62)</f>
        <v>15</v>
      </c>
      <c r="AT250" s="50" t="s">
        <v>373</v>
      </c>
      <c r="AU250" s="50">
        <f>+IF(AT250=[12]CONTROLES!$C$63,[12]CONTROLES!$D$63,IF(AT250=[12]CONTROLES!$C$64,[12]CONTROLES!$D$64,[12]CONTROLES!$D$65))</f>
        <v>10</v>
      </c>
      <c r="AV250" s="50">
        <f t="shared" ref="AV250:AV251" si="168">+AI250+AK250+AM250+AO250+AQ250+AS250+AU250</f>
        <v>100</v>
      </c>
      <c r="AW250" s="50" t="str">
        <f t="shared" si="166"/>
        <v>Fuerte</v>
      </c>
      <c r="AX250" s="302" t="e">
        <f t="shared" ref="AX250" si="169">+AG255</f>
        <v>#REF!</v>
      </c>
      <c r="AY250" s="302" t="s">
        <v>98</v>
      </c>
      <c r="AZ250" s="302" t="s">
        <v>74</v>
      </c>
      <c r="BA250" s="302">
        <f>+IF(T250=[8]FORMULAS!B249,'[8]208-PLA-Ft-78 Mapa Gestión'!AG255,'[8]208-PLA-Ft-78 Mapa Gestión'!O250:O255)</f>
        <v>0</v>
      </c>
      <c r="BB250" s="301" t="str">
        <f t="shared" ref="BB250" si="170">CONCATENATE(AZ250,AY250)</f>
        <v>ModeradoMedia</v>
      </c>
      <c r="BC250" s="456" t="str">
        <f>VLOOKUP(BB250,[8]FORMULAS!$K$17:$L$42,2,0)</f>
        <v>Moderado</v>
      </c>
      <c r="BD250" s="304" t="s">
        <v>164</v>
      </c>
      <c r="BE250" s="216" t="s">
        <v>741</v>
      </c>
      <c r="BF250" s="216" t="s">
        <v>735</v>
      </c>
      <c r="BG250" s="248" t="s">
        <v>324</v>
      </c>
      <c r="BH250" s="272">
        <v>45292</v>
      </c>
      <c r="BI250" s="272">
        <v>45626</v>
      </c>
      <c r="BJ250" s="272" t="s">
        <v>525</v>
      </c>
      <c r="BK250" s="272" t="s">
        <v>736</v>
      </c>
      <c r="BL250" s="274" t="s">
        <v>236</v>
      </c>
      <c r="BM250" s="343" t="s">
        <v>739</v>
      </c>
      <c r="BN250" s="129"/>
      <c r="BO250" s="129"/>
      <c r="BP250" s="129"/>
      <c r="BQ250" s="130"/>
      <c r="BR250" s="129"/>
      <c r="BS250" s="129"/>
      <c r="BT250" s="129"/>
      <c r="BU250" s="129"/>
      <c r="BV250" s="129"/>
      <c r="BW250" s="129"/>
      <c r="BX250" s="129"/>
      <c r="BY250" s="129"/>
      <c r="BZ250" s="130"/>
      <c r="CA250" s="129"/>
      <c r="CB250" s="129"/>
      <c r="CC250" s="129"/>
      <c r="CD250" s="129"/>
      <c r="CE250" s="129"/>
      <c r="CF250" s="129"/>
      <c r="CG250" s="129"/>
      <c r="CH250" s="129"/>
      <c r="CI250" s="130"/>
      <c r="CJ250" s="129"/>
      <c r="CK250" s="129"/>
      <c r="CL250" s="129"/>
      <c r="CM250" s="129"/>
      <c r="CN250" s="129"/>
      <c r="CO250" s="129"/>
      <c r="CP250" s="129"/>
      <c r="CQ250" s="129"/>
      <c r="CR250" s="130"/>
      <c r="CS250" s="129"/>
      <c r="CT250" s="129"/>
      <c r="CU250" s="129"/>
      <c r="CV250" s="129"/>
      <c r="CW250" s="129"/>
      <c r="CX250" s="129"/>
      <c r="CY250" s="129"/>
      <c r="CZ250" s="129"/>
      <c r="DA250" s="130"/>
      <c r="DB250" s="129"/>
      <c r="DC250" s="129"/>
      <c r="DD250" s="129"/>
      <c r="DE250" s="129"/>
      <c r="DF250" s="129"/>
      <c r="DG250" s="129"/>
      <c r="DH250" s="129"/>
      <c r="DI250" s="129"/>
      <c r="DJ250" s="130"/>
      <c r="DK250" s="129"/>
      <c r="DL250" s="129"/>
      <c r="DM250" s="129"/>
      <c r="DN250" s="129"/>
      <c r="DO250" s="129"/>
      <c r="DP250" s="129"/>
      <c r="DQ250" s="129"/>
      <c r="DR250" s="129"/>
      <c r="DS250" s="130"/>
      <c r="DT250" s="129"/>
      <c r="DU250" s="129"/>
      <c r="DV250" s="129"/>
      <c r="DW250" s="129"/>
      <c r="DX250" s="129"/>
      <c r="DY250" s="129"/>
      <c r="DZ250" s="129"/>
      <c r="EA250" s="129"/>
      <c r="EB250" s="130"/>
      <c r="EC250" s="129"/>
      <c r="ED250" s="129"/>
      <c r="EE250" s="129"/>
      <c r="EF250" s="129"/>
      <c r="EG250" s="129"/>
      <c r="EH250" s="129"/>
      <c r="EI250" s="129"/>
      <c r="EJ250" s="129"/>
      <c r="EK250" s="130"/>
      <c r="EL250" s="129"/>
      <c r="EM250" s="129"/>
      <c r="EN250" s="129"/>
      <c r="EO250" s="129"/>
      <c r="EP250" s="129"/>
      <c r="EQ250" s="129"/>
      <c r="ER250" s="129"/>
      <c r="ES250" s="129"/>
      <c r="ET250" s="130"/>
      <c r="EU250" s="129"/>
      <c r="EV250" s="129"/>
      <c r="EW250" s="129"/>
      <c r="EX250" s="129"/>
      <c r="EY250" s="129"/>
      <c r="EZ250" s="129"/>
      <c r="FA250" s="129"/>
      <c r="FB250" s="129"/>
      <c r="FC250" s="130"/>
      <c r="FD250" s="129"/>
      <c r="FE250" s="129"/>
      <c r="FF250" s="129"/>
      <c r="FG250" s="129"/>
      <c r="FH250" s="129"/>
      <c r="FI250" s="129"/>
      <c r="FJ250" s="129"/>
      <c r="FK250" s="129"/>
      <c r="FL250" s="130"/>
      <c r="FM250" s="129"/>
      <c r="FN250" s="129"/>
      <c r="FO250" s="129"/>
      <c r="FP250" s="129"/>
      <c r="FQ250" s="129"/>
      <c r="FR250" s="129"/>
      <c r="FS250" s="129"/>
      <c r="FT250" s="154"/>
      <c r="FU250" s="154"/>
      <c r="FV250" s="154"/>
      <c r="FW250" s="133"/>
      <c r="FX250" s="154"/>
      <c r="FY250" s="129"/>
      <c r="FZ250" s="129"/>
      <c r="GA250" s="154"/>
      <c r="GB250" s="154"/>
      <c r="GC250" s="154"/>
      <c r="GD250" s="154"/>
      <c r="GE250" s="154"/>
      <c r="GF250" s="129"/>
      <c r="GG250" s="154"/>
      <c r="GH250" s="154"/>
      <c r="GI250" s="154"/>
      <c r="GJ250" s="133"/>
      <c r="GK250" s="154"/>
      <c r="GL250" s="129"/>
      <c r="GM250" s="129"/>
      <c r="GN250" s="154"/>
      <c r="GO250" s="154"/>
      <c r="GP250" s="154"/>
      <c r="GQ250" s="154"/>
      <c r="GR250" s="154"/>
      <c r="GS250" s="129"/>
      <c r="GT250" s="154"/>
      <c r="GU250" s="154"/>
      <c r="GV250" s="154"/>
      <c r="GW250" s="133"/>
      <c r="GX250" s="154"/>
      <c r="GY250" s="129"/>
      <c r="GZ250" s="129"/>
      <c r="HA250" s="154"/>
      <c r="HB250" s="154"/>
      <c r="HC250" s="154"/>
      <c r="HD250" s="154"/>
    </row>
    <row r="251" spans="1:223" ht="76.5" x14ac:dyDescent="0.2">
      <c r="A251" s="336"/>
      <c r="B251" s="397"/>
      <c r="C251" s="448"/>
      <c r="D251" s="448"/>
      <c r="E251" s="397"/>
      <c r="F251" s="395"/>
      <c r="G251" s="395"/>
      <c r="H251" s="395"/>
      <c r="I251" s="397"/>
      <c r="J251" s="449"/>
      <c r="K251" s="451"/>
      <c r="L251" s="453"/>
      <c r="M251" s="454"/>
      <c r="N251" s="329"/>
      <c r="O251" s="331"/>
      <c r="P251" s="331"/>
      <c r="Q251" s="334"/>
      <c r="R251" s="264">
        <v>2</v>
      </c>
      <c r="S251" s="264" t="s">
        <v>757</v>
      </c>
      <c r="T251" s="202" t="str">
        <f t="shared" si="158"/>
        <v>Preventivo</v>
      </c>
      <c r="U251" s="54" t="s">
        <v>13</v>
      </c>
      <c r="V251" s="249">
        <f>+IF(U251='[13]Tabla Valoración controles'!$D$4,'[13]Tabla Valoración controles'!$F$4,IF('[13]208-PLA-Ft-78 Mapa Gestión'!U251='[13]Tabla Valoración controles'!$D$5,'[13]Tabla Valoración controles'!$F$5,IF(U251=[13]FORMULAS!$A$10,0,'[13]Tabla Valoración controles'!$F$6)))</f>
        <v>0.25</v>
      </c>
      <c r="W251" s="54" t="s">
        <v>8</v>
      </c>
      <c r="X251" s="56">
        <f>+IF(W251='[13]Tabla Valoración controles'!$D$7,'[13]Tabla Valoración controles'!$F$7,IF(U251=[13]FORMULAS!$A$10,0,'[13]Tabla Valoración controles'!$F$8))</f>
        <v>0.15</v>
      </c>
      <c r="Y251" s="54" t="s">
        <v>18</v>
      </c>
      <c r="Z251" s="249" t="e">
        <f>+IF(Y251='[13]Tabla Valoración controles'!$D$9,'[13]Tabla Valoración controles'!$F$9,IF(U251=[13]FORMULAS!$A$10,0,'[13]Tabla Valoración controles'!$F$10))</f>
        <v>#REF!</v>
      </c>
      <c r="AA251" s="54" t="s">
        <v>21</v>
      </c>
      <c r="AB251" s="249" t="e">
        <f>+IF(AA251='[13]Tabla Valoración controles'!$D$9,'[13]Tabla Valoración controles'!$F$9,IF(W251=[13]FORMULAS!$A$10,0,'[13]Tabla Valoración controles'!$F$10))</f>
        <v>#REF!</v>
      </c>
      <c r="AC251" s="54" t="s">
        <v>100</v>
      </c>
      <c r="AD251" s="249" t="e">
        <f>+IF(AC251='[13]Tabla Valoración controles'!$D$13,'[13]Tabla Valoración controles'!$F$13,'[13]Tabla Valoración controles'!$F$14)</f>
        <v>#REF!</v>
      </c>
      <c r="AE251" s="250" t="e">
        <f t="shared" si="167"/>
        <v>#REF!</v>
      </c>
      <c r="AF251" s="250" t="e">
        <f>+IF(T251=[13]FORMULAS!$A$8,'[13]208-PLA-Ft-78 Mapa Gestión'!AE251*'[13]208-PLA-Ft-78 Mapa Gestión'!L251:L256,'[13]208-PLA-Ft-78 Mapa Gestión'!AE251*'[13]208-PLA-Ft-78 Mapa Gestión'!O251:O256)</f>
        <v>#REF!</v>
      </c>
      <c r="AG251" s="250">
        <f>+IF(T251=[13]FORMULAS!$A$8,'[13]208-PLA-Ft-78 Mapa Gestión'!L251:L256-'[13]208-PLA-Ft-78 Mapa Gestión'!AF251,0)</f>
        <v>0</v>
      </c>
      <c r="AH251" s="54" t="s">
        <v>351</v>
      </c>
      <c r="AI251" s="50">
        <f>+IF(AH251=[13]CONTROLES!$C$50,[13]CONTROLES!$D$50,[13]CONTROLES!$D$51)</f>
        <v>15</v>
      </c>
      <c r="AJ251" s="189" t="s">
        <v>357</v>
      </c>
      <c r="AK251" s="189">
        <f>+IF(AJ251=[13]CONTROLES!$C$52,[13]CONTROLES!$D$52,[13]CONTROLES!$D$53)</f>
        <v>15</v>
      </c>
      <c r="AL251" s="189" t="s">
        <v>360</v>
      </c>
      <c r="AM251" s="189">
        <f>+IF(AL251=[13]CONTROLES!$C$54,[13]CONTROLES!$D$54,[13]CONTROLES!$D$55)</f>
        <v>15</v>
      </c>
      <c r="AN251" s="50" t="s">
        <v>363</v>
      </c>
      <c r="AO251" s="50">
        <f>+IF(AN251=[12]CONTROLES!$C$56,[12]CONTROLES!$D$56,IF(AN251=[12]CONTROLES!$C$57,[12]CONTROLES!$D$57,[12]CONTROLES!$D$58))</f>
        <v>15</v>
      </c>
      <c r="AP251" s="50" t="s">
        <v>367</v>
      </c>
      <c r="AQ251" s="50">
        <f>+IF(AP251=[12]CONTROLES!$C$59,[12]CONTROLES!$D$59,[12]CONTROLES!$D$60)</f>
        <v>15</v>
      </c>
      <c r="AR251" s="50" t="s">
        <v>370</v>
      </c>
      <c r="AS251" s="50">
        <f>+IF(AR251=[12]CONTROLES!$C$61,[12]CONTROLES!$D$61,[12]CONTROLES!$D$62)</f>
        <v>15</v>
      </c>
      <c r="AT251" s="50" t="s">
        <v>373</v>
      </c>
      <c r="AU251" s="50">
        <f>+IF(AT251=[12]CONTROLES!$C$63,[12]CONTROLES!$D$63,IF(AT251=[12]CONTROLES!$C$64,[12]CONTROLES!$D$64,[12]CONTROLES!$D$65))</f>
        <v>10</v>
      </c>
      <c r="AV251" s="50">
        <f t="shared" si="168"/>
        <v>100</v>
      </c>
      <c r="AW251" s="50" t="str">
        <f t="shared" si="166"/>
        <v>Fuerte</v>
      </c>
      <c r="AX251" s="303"/>
      <c r="AY251" s="303"/>
      <c r="AZ251" s="303"/>
      <c r="BA251" s="303"/>
      <c r="BB251" s="301"/>
      <c r="BC251" s="457"/>
      <c r="BD251" s="305"/>
      <c r="BE251" s="216" t="s">
        <v>742</v>
      </c>
      <c r="BF251" s="216" t="s">
        <v>735</v>
      </c>
      <c r="BG251" s="248" t="s">
        <v>322</v>
      </c>
      <c r="BH251" s="272">
        <v>45292</v>
      </c>
      <c r="BI251" s="272">
        <v>45626</v>
      </c>
      <c r="BJ251" s="216" t="s">
        <v>743</v>
      </c>
      <c r="BK251" s="216" t="s">
        <v>744</v>
      </c>
      <c r="BL251" s="274" t="s">
        <v>236</v>
      </c>
      <c r="BM251" s="343"/>
      <c r="BN251" s="129"/>
      <c r="BO251" s="129"/>
      <c r="BP251" s="129"/>
      <c r="BQ251" s="135"/>
      <c r="BR251" s="129"/>
      <c r="BS251" s="129"/>
      <c r="BT251" s="129"/>
      <c r="BU251" s="129"/>
      <c r="BV251" s="129"/>
      <c r="BW251" s="129"/>
      <c r="BX251" s="129"/>
      <c r="BY251" s="129"/>
      <c r="BZ251" s="135"/>
      <c r="CA251" s="129"/>
      <c r="CB251" s="129"/>
      <c r="CC251" s="129"/>
      <c r="CD251" s="129"/>
      <c r="CE251" s="129"/>
      <c r="CF251" s="129"/>
      <c r="CG251" s="129"/>
      <c r="CH251" s="129"/>
      <c r="CI251" s="135"/>
      <c r="CJ251" s="129"/>
      <c r="CK251" s="129"/>
      <c r="CL251" s="129"/>
      <c r="CM251" s="129"/>
      <c r="CN251" s="129"/>
      <c r="CO251" s="129"/>
      <c r="CP251" s="129"/>
      <c r="CQ251" s="129"/>
      <c r="CR251" s="135"/>
      <c r="CS251" s="129"/>
      <c r="CT251" s="129"/>
      <c r="CU251" s="129"/>
      <c r="CV251" s="129"/>
      <c r="CW251" s="129"/>
      <c r="CX251" s="129"/>
      <c r="CY251" s="129"/>
      <c r="CZ251" s="129"/>
      <c r="DA251" s="135"/>
      <c r="DB251" s="129"/>
      <c r="DC251" s="129"/>
      <c r="DD251" s="129"/>
      <c r="DE251" s="129"/>
      <c r="DF251" s="129"/>
      <c r="DG251" s="129"/>
      <c r="DH251" s="129"/>
      <c r="DI251" s="129"/>
      <c r="DJ251" s="135"/>
      <c r="DK251" s="129"/>
      <c r="DL251" s="129"/>
      <c r="DM251" s="129"/>
      <c r="DN251" s="129"/>
      <c r="DO251" s="129"/>
      <c r="DP251" s="129"/>
      <c r="DQ251" s="129"/>
      <c r="DR251" s="129"/>
      <c r="DS251" s="135"/>
      <c r="DT251" s="129"/>
      <c r="DU251" s="129"/>
      <c r="DV251" s="129"/>
      <c r="DW251" s="129"/>
      <c r="DX251" s="129"/>
      <c r="DY251" s="129"/>
      <c r="DZ251" s="129"/>
      <c r="EA251" s="129"/>
      <c r="EB251" s="135"/>
      <c r="EC251" s="129"/>
      <c r="ED251" s="129"/>
      <c r="EE251" s="129"/>
      <c r="EF251" s="129"/>
      <c r="EG251" s="129"/>
      <c r="EH251" s="129"/>
      <c r="EI251" s="129"/>
      <c r="EJ251" s="129"/>
      <c r="EK251" s="135"/>
      <c r="EL251" s="129"/>
      <c r="EM251" s="129"/>
      <c r="EN251" s="129"/>
      <c r="EO251" s="129"/>
      <c r="EP251" s="129"/>
      <c r="EQ251" s="129"/>
      <c r="ER251" s="129"/>
      <c r="ES251" s="129"/>
      <c r="ET251" s="135"/>
      <c r="EU251" s="129"/>
      <c r="EV251" s="129"/>
      <c r="EW251" s="129"/>
      <c r="EX251" s="129"/>
      <c r="EY251" s="129"/>
      <c r="EZ251" s="129"/>
      <c r="FA251" s="129"/>
      <c r="FB251" s="129"/>
      <c r="FC251" s="135"/>
      <c r="FD251" s="129"/>
      <c r="FE251" s="129"/>
      <c r="FF251" s="129"/>
      <c r="FG251" s="129"/>
      <c r="FH251" s="129"/>
      <c r="FI251" s="129"/>
      <c r="FJ251" s="129"/>
      <c r="FK251" s="129"/>
      <c r="FL251" s="135"/>
      <c r="FM251" s="129"/>
      <c r="FN251" s="129"/>
      <c r="FO251" s="129"/>
      <c r="FP251" s="129"/>
      <c r="FQ251" s="129"/>
      <c r="FR251" s="129"/>
      <c r="FS251" s="129"/>
      <c r="FT251" s="154"/>
      <c r="FU251" s="154"/>
      <c r="FV251" s="154"/>
      <c r="FW251" s="133"/>
      <c r="FX251" s="154"/>
      <c r="FY251" s="129"/>
      <c r="FZ251" s="129"/>
      <c r="GA251" s="154"/>
      <c r="GB251" s="154"/>
      <c r="GC251" s="154"/>
      <c r="GD251" s="154"/>
      <c r="GE251" s="154"/>
      <c r="GF251" s="129"/>
      <c r="GG251" s="154"/>
      <c r="GH251" s="154"/>
      <c r="GI251" s="154"/>
      <c r="GJ251" s="133"/>
      <c r="GK251" s="154"/>
      <c r="GL251" s="129"/>
      <c r="GM251" s="129"/>
      <c r="GN251" s="154"/>
      <c r="GO251" s="154"/>
      <c r="GP251" s="154"/>
      <c r="GQ251" s="154"/>
      <c r="GR251" s="154"/>
      <c r="GS251" s="129"/>
      <c r="GT251" s="154"/>
      <c r="GU251" s="154"/>
      <c r="GV251" s="154"/>
      <c r="GW251" s="133"/>
      <c r="GX251" s="154"/>
      <c r="GY251" s="129"/>
      <c r="GZ251" s="129"/>
      <c r="HA251" s="154"/>
      <c r="HB251" s="154"/>
      <c r="HC251" s="154"/>
      <c r="HD251" s="154"/>
    </row>
    <row r="252" spans="1:223" ht="89.25" x14ac:dyDescent="0.2">
      <c r="A252" s="336"/>
      <c r="B252" s="397"/>
      <c r="C252" s="448"/>
      <c r="D252" s="448"/>
      <c r="E252" s="397"/>
      <c r="F252" s="395"/>
      <c r="G252" s="395"/>
      <c r="H252" s="395"/>
      <c r="I252" s="397"/>
      <c r="J252" s="449"/>
      <c r="K252" s="451"/>
      <c r="L252" s="453"/>
      <c r="M252" s="454"/>
      <c r="N252" s="329"/>
      <c r="O252" s="331"/>
      <c r="P252" s="331"/>
      <c r="Q252" s="334"/>
      <c r="R252" s="264">
        <v>3</v>
      </c>
      <c r="S252" s="264" t="s">
        <v>758</v>
      </c>
      <c r="T252" s="202" t="str">
        <f t="shared" si="158"/>
        <v>Preventivo</v>
      </c>
      <c r="U252" s="54" t="s">
        <v>13</v>
      </c>
      <c r="V252" s="249">
        <f>+IF(U252='[13]Tabla Valoración controles'!$D$4,'[13]Tabla Valoración controles'!$F$4,IF('[13]208-PLA-Ft-78 Mapa Gestión'!U252='[13]Tabla Valoración controles'!$D$5,'[13]Tabla Valoración controles'!$F$5,IF(U252=[13]FORMULAS!$A$10,0,'[13]Tabla Valoración controles'!$F$6)))</f>
        <v>0.25</v>
      </c>
      <c r="W252" s="54" t="s">
        <v>8</v>
      </c>
      <c r="X252" s="56">
        <f>+IF(W252='[13]Tabla Valoración controles'!$D$7,'[13]Tabla Valoración controles'!$F$7,IF(U252=[13]FORMULAS!$A$10,0,'[13]Tabla Valoración controles'!$F$8))</f>
        <v>0.15</v>
      </c>
      <c r="Y252" s="54" t="s">
        <v>18</v>
      </c>
      <c r="Z252" s="249" t="e">
        <f>+IF(Y252='[13]Tabla Valoración controles'!$D$9,'[13]Tabla Valoración controles'!$F$9,IF(U252=[13]FORMULAS!$A$10,0,'[13]Tabla Valoración controles'!$F$10))</f>
        <v>#REF!</v>
      </c>
      <c r="AA252" s="54" t="s">
        <v>21</v>
      </c>
      <c r="AB252" s="249" t="e">
        <f>+IF(AA252='[13]Tabla Valoración controles'!$D$9,'[13]Tabla Valoración controles'!$F$9,IF(W252=[13]FORMULAS!$A$10,0,'[13]Tabla Valoración controles'!$F$10))</f>
        <v>#REF!</v>
      </c>
      <c r="AC252" s="54" t="s">
        <v>100</v>
      </c>
      <c r="AD252" s="249" t="e">
        <f>+IF(AC252='[13]Tabla Valoración controles'!$D$13,'[13]Tabla Valoración controles'!$F$13,'[13]Tabla Valoración controles'!$F$14)</f>
        <v>#REF!</v>
      </c>
      <c r="AE252" s="250" t="e">
        <f t="shared" ref="AE252" si="171">+V252+X252+Z252</f>
        <v>#REF!</v>
      </c>
      <c r="AF252" s="250" t="e">
        <f>+IF(T252=[13]FORMULAS!$A$8,'[13]208-PLA-Ft-78 Mapa Gestión'!AE252*'[13]208-PLA-Ft-78 Mapa Gestión'!L252:L257,'[13]208-PLA-Ft-78 Mapa Gestión'!AE252*'[13]208-PLA-Ft-78 Mapa Gestión'!O252:O257)</f>
        <v>#REF!</v>
      </c>
      <c r="AG252" s="250">
        <f>+IF(T252=[13]FORMULAS!$A$8,'[13]208-PLA-Ft-78 Mapa Gestión'!L252:L257-'[13]208-PLA-Ft-78 Mapa Gestión'!AF252,0)</f>
        <v>0</v>
      </c>
      <c r="AH252" s="54" t="s">
        <v>351</v>
      </c>
      <c r="AI252" s="50">
        <f>+IF(AH252=[13]CONTROLES!$C$50,[13]CONTROLES!$D$50,[13]CONTROLES!$D$51)</f>
        <v>15</v>
      </c>
      <c r="AJ252" s="189" t="s">
        <v>357</v>
      </c>
      <c r="AK252" s="189">
        <f>+IF(AJ252=[13]CONTROLES!$C$52,[13]CONTROLES!$D$52,[13]CONTROLES!$D$53)</f>
        <v>15</v>
      </c>
      <c r="AL252" s="189" t="s">
        <v>360</v>
      </c>
      <c r="AM252" s="189">
        <f>+IF(AL252=[13]CONTROLES!$C$54,[13]CONTROLES!$D$54,[13]CONTROLES!$D$55)</f>
        <v>15</v>
      </c>
      <c r="AN252" s="50" t="s">
        <v>363</v>
      </c>
      <c r="AO252" s="50">
        <f>+IF(AN252=[12]CONTROLES!$C$56,[12]CONTROLES!$D$56,IF(AN252=[12]CONTROLES!$C$57,[12]CONTROLES!$D$57,[12]CONTROLES!$D$58))</f>
        <v>15</v>
      </c>
      <c r="AP252" s="50" t="s">
        <v>367</v>
      </c>
      <c r="AQ252" s="50">
        <f>+IF(AP252=[12]CONTROLES!$C$59,[12]CONTROLES!$D$59,[12]CONTROLES!$D$60)</f>
        <v>15</v>
      </c>
      <c r="AR252" s="50" t="s">
        <v>370</v>
      </c>
      <c r="AS252" s="50">
        <f>+IF(AR252=[12]CONTROLES!$C$61,[12]CONTROLES!$D$61,[12]CONTROLES!$D$62)</f>
        <v>15</v>
      </c>
      <c r="AT252" s="50" t="s">
        <v>373</v>
      </c>
      <c r="AU252" s="50">
        <f>+IF(AT252=[12]CONTROLES!$C$63,[12]CONTROLES!$D$63,IF(AT252=[12]CONTROLES!$C$64,[12]CONTROLES!$D$64,[12]CONTROLES!$D$65))</f>
        <v>10</v>
      </c>
      <c r="AV252" s="50">
        <f t="shared" ref="AV252" si="172">+AI252+AK252+AM252+AO252+AQ252+AS252+AU252</f>
        <v>100</v>
      </c>
      <c r="AW252" s="50" t="str">
        <f t="shared" ref="AW252" si="173">IF(ISERROR(AV252)=TRUE,"",IF(AND(AV252&lt;=85),"Débil",IF(AND(AV252&gt;=85.01,AV252&lt;=95),"Moderado",IF(AND(AV252&gt;=95.1,AV252&lt;=100),"Fuerte",""))))</f>
        <v>Fuerte</v>
      </c>
      <c r="AX252" s="303"/>
      <c r="AY252" s="303"/>
      <c r="AZ252" s="303"/>
      <c r="BA252" s="303"/>
      <c r="BB252" s="301"/>
      <c r="BC252" s="457"/>
      <c r="BD252" s="305"/>
      <c r="BE252" s="216" t="s">
        <v>745</v>
      </c>
      <c r="BF252" s="216" t="s">
        <v>735</v>
      </c>
      <c r="BG252" s="248" t="s">
        <v>322</v>
      </c>
      <c r="BH252" s="272">
        <v>45292</v>
      </c>
      <c r="BI252" s="272">
        <v>45626</v>
      </c>
      <c r="BJ252" s="216" t="s">
        <v>746</v>
      </c>
      <c r="BK252" s="216" t="s">
        <v>744</v>
      </c>
      <c r="BL252" s="274" t="s">
        <v>236</v>
      </c>
      <c r="BM252" s="343"/>
      <c r="BN252" s="129"/>
      <c r="BO252" s="135"/>
      <c r="BP252" s="135"/>
      <c r="BQ252" s="135"/>
      <c r="BR252" s="133"/>
      <c r="BS252" s="133"/>
      <c r="BT252" s="133"/>
      <c r="BU252" s="133"/>
      <c r="BV252" s="133"/>
      <c r="BW252" s="129"/>
      <c r="BX252" s="135"/>
      <c r="BY252" s="135"/>
      <c r="BZ252" s="135"/>
      <c r="CA252" s="133"/>
      <c r="CB252" s="133"/>
      <c r="CC252" s="133"/>
      <c r="CD252" s="133"/>
      <c r="CE252" s="133"/>
      <c r="CF252" s="129"/>
      <c r="CG252" s="135"/>
      <c r="CH252" s="135"/>
      <c r="CI252" s="135"/>
      <c r="CJ252" s="133"/>
      <c r="CK252" s="133"/>
      <c r="CL252" s="133"/>
      <c r="CM252" s="133"/>
      <c r="CN252" s="133"/>
      <c r="CO252" s="129"/>
      <c r="CP252" s="135"/>
      <c r="CQ252" s="135"/>
      <c r="CR252" s="135"/>
      <c r="CS252" s="133"/>
      <c r="CT252" s="133"/>
      <c r="CU252" s="133"/>
      <c r="CV252" s="133"/>
      <c r="CW252" s="133"/>
      <c r="CX252" s="129"/>
      <c r="CY252" s="135"/>
      <c r="CZ252" s="135"/>
      <c r="DA252" s="135"/>
      <c r="DB252" s="133"/>
      <c r="DC252" s="133"/>
      <c r="DD252" s="133"/>
      <c r="DE252" s="133"/>
      <c r="DF252" s="133"/>
      <c r="DG252" s="129"/>
      <c r="DH252" s="135"/>
      <c r="DI252" s="135"/>
      <c r="DJ252" s="135"/>
      <c r="DK252" s="133"/>
      <c r="DL252" s="133"/>
      <c r="DM252" s="133"/>
      <c r="DN252" s="133"/>
      <c r="DO252" s="133"/>
      <c r="DP252" s="129"/>
      <c r="DQ252" s="135"/>
      <c r="DR252" s="135"/>
      <c r="DS252" s="135"/>
      <c r="DT252" s="133"/>
      <c r="DU252" s="133"/>
      <c r="DV252" s="133"/>
      <c r="DW252" s="133"/>
      <c r="DX252" s="133"/>
      <c r="DY252" s="129"/>
      <c r="DZ252" s="135"/>
      <c r="EA252" s="135"/>
      <c r="EB252" s="135"/>
      <c r="EC252" s="133"/>
      <c r="ED252" s="133"/>
      <c r="EE252" s="133"/>
      <c r="EF252" s="133"/>
      <c r="EG252" s="133"/>
      <c r="EH252" s="129"/>
      <c r="EI252" s="135"/>
      <c r="EJ252" s="135"/>
      <c r="EK252" s="135"/>
      <c r="EL252" s="133"/>
      <c r="EM252" s="133"/>
      <c r="EN252" s="133"/>
      <c r="EO252" s="133"/>
      <c r="EP252" s="133"/>
      <c r="EQ252" s="129"/>
      <c r="ER252" s="135"/>
      <c r="ES252" s="135"/>
      <c r="ET252" s="135"/>
      <c r="EU252" s="133"/>
      <c r="EV252" s="133"/>
      <c r="EW252" s="133"/>
      <c r="EX252" s="133"/>
      <c r="EY252" s="133"/>
      <c r="EZ252" s="129"/>
      <c r="FA252" s="135"/>
      <c r="FB252" s="135"/>
      <c r="FC252" s="135"/>
      <c r="FD252" s="133"/>
      <c r="FE252" s="133"/>
      <c r="FF252" s="133"/>
      <c r="FG252" s="133"/>
      <c r="FH252" s="133"/>
      <c r="FI252" s="129"/>
      <c r="FJ252" s="135"/>
      <c r="FK252" s="135"/>
      <c r="FL252" s="135"/>
      <c r="FM252" s="133"/>
      <c r="FN252" s="133"/>
      <c r="FO252" s="133"/>
      <c r="FP252" s="133"/>
      <c r="FQ252" s="133"/>
      <c r="FR252" s="133"/>
      <c r="FS252" s="129"/>
      <c r="FT252" s="154"/>
      <c r="FU252" s="154"/>
      <c r="FV252" s="154"/>
      <c r="FW252" s="133"/>
      <c r="FX252" s="154"/>
      <c r="FY252" s="133"/>
      <c r="FZ252" s="133"/>
      <c r="GA252" s="154"/>
      <c r="GB252" s="154"/>
      <c r="GC252" s="154"/>
      <c r="GD252" s="154"/>
      <c r="GE252" s="154"/>
      <c r="GF252" s="129"/>
      <c r="GG252" s="154"/>
      <c r="GH252" s="154"/>
      <c r="GI252" s="154"/>
      <c r="GJ252" s="133"/>
      <c r="GK252" s="154"/>
      <c r="GL252" s="133"/>
      <c r="GM252" s="133"/>
      <c r="GN252" s="154"/>
      <c r="GO252" s="154"/>
      <c r="GP252" s="154"/>
      <c r="GQ252" s="154"/>
      <c r="GR252" s="154"/>
      <c r="GS252" s="129"/>
      <c r="GT252" s="154"/>
      <c r="GU252" s="154"/>
      <c r="GV252" s="154"/>
      <c r="GW252" s="133"/>
      <c r="GX252" s="154"/>
      <c r="GY252" s="133"/>
      <c r="GZ252" s="133"/>
      <c r="HA252" s="154"/>
      <c r="HB252" s="154"/>
      <c r="HC252" s="154"/>
      <c r="HD252" s="154"/>
    </row>
    <row r="253" spans="1:223" ht="27" customHeight="1" x14ac:dyDescent="0.2">
      <c r="A253" s="336"/>
      <c r="B253" s="397"/>
      <c r="C253" s="448"/>
      <c r="D253" s="448"/>
      <c r="E253" s="397"/>
      <c r="F253" s="395"/>
      <c r="G253" s="395"/>
      <c r="H253" s="395"/>
      <c r="I253" s="397"/>
      <c r="J253" s="449"/>
      <c r="K253" s="451"/>
      <c r="L253" s="453"/>
      <c r="M253" s="454"/>
      <c r="N253" s="329"/>
      <c r="O253" s="331"/>
      <c r="P253" s="331"/>
      <c r="Q253" s="334"/>
      <c r="R253" s="264"/>
      <c r="S253" s="264"/>
      <c r="T253" s="202" t="str">
        <f t="shared" si="158"/>
        <v>Tipo Control</v>
      </c>
      <c r="U253" s="265" t="s">
        <v>158</v>
      </c>
      <c r="V253" s="266">
        <f>+IF(U253='[14]Tabla Valoración controles'!$D$4,'[14]Tabla Valoración controles'!$F$4,IF('[14]208-PLA-Ft-78 Mapa Gestión'!U253='[14]Tabla Valoración controles'!$D$5,'[14]Tabla Valoración controles'!$F$5,IF(U253=[14]FORMULAS!$A$10,0,'[14]Tabla Valoración controles'!$F$6)))</f>
        <v>0</v>
      </c>
      <c r="W253" s="265"/>
      <c r="X253" s="267">
        <f>+IF(W253='[14]Tabla Valoración controles'!$D$7,'[14]Tabla Valoración controles'!$F$7,IF(U253=[14]FORMULAS!$A$10,0,'[14]Tabla Valoración controles'!$F$8))</f>
        <v>0</v>
      </c>
      <c r="Y253" s="265"/>
      <c r="Z253" s="266">
        <f>+IF(Y253='[14]Tabla Valoración controles'!$D$9,'[14]Tabla Valoración controles'!$F$9,IF(U253=[14]FORMULAS!$A$10,0,'[14]Tabla Valoración controles'!$F$10))</f>
        <v>0</v>
      </c>
      <c r="AA253" s="265"/>
      <c r="AB253" s="266">
        <f>+IF(AA253='[14]Tabla Valoración controles'!$D$9,'[14]Tabla Valoración controles'!$F$9,IF(W253=[14]FORMULAS!$A$10,0,'[14]Tabla Valoración controles'!$F$10))</f>
        <v>0</v>
      </c>
      <c r="AC253" s="265"/>
      <c r="AD253" s="266">
        <f>+IF(AC253='[14]Tabla Valoración controles'!$D$13,'[14]Tabla Valoración controles'!$F$13,'[14]Tabla Valoración controles'!$F$14)</f>
        <v>0</v>
      </c>
      <c r="AE253" s="268">
        <f t="shared" si="153"/>
        <v>0</v>
      </c>
      <c r="AF253" s="268" t="e">
        <f t="shared" ref="AF253:AF255" si="174">+AF252*AE253</f>
        <v>#REF!</v>
      </c>
      <c r="AG253" s="268" t="e">
        <f t="shared" si="165"/>
        <v>#REF!</v>
      </c>
      <c r="AH253" s="265"/>
      <c r="AI253" s="269">
        <f>+IF(AH253=[14]CONTROLES!$C$50,[14]CONTROLES!$D$50,[14]CONTROLES!$D$51)</f>
        <v>0</v>
      </c>
      <c r="AJ253" s="270"/>
      <c r="AK253" s="270">
        <f>+IF(AJ253=[14]CONTROLES!$C$52,[14]CONTROLES!$D$52,[14]CONTROLES!$D$53)</f>
        <v>0</v>
      </c>
      <c r="AL253" s="270"/>
      <c r="AM253" s="270">
        <f>+IF(AL253=[14]CONTROLES!$C$54,[14]CONTROLES!$D$54,[14]CONTROLES!$D$55)</f>
        <v>0</v>
      </c>
      <c r="AN253" s="271" t="str">
        <f t="shared" si="156"/>
        <v>Tipo Control</v>
      </c>
      <c r="AO253" s="271" t="str">
        <f>+IF(AN253=[14]CONTROLES!$F$54,[14]CONTROLES!$G$54,[14]CONTROLES!$G$55)</f>
        <v>Detectar</v>
      </c>
      <c r="AP253" s="270">
        <f>+IF(AO253=[14]CONTROLES!$C$56,[14]CONTROLES!$D$56,IF(AO253=[14]CONTROLES!$C$57,[14]CONTROLES!$D$57,[14]CONTROLES!$D$58))</f>
        <v>10</v>
      </c>
      <c r="AQ253" s="270"/>
      <c r="AR253" s="270">
        <f>+IF(AQ253=[14]CONTROLES!$C$59,[14]CONTROLES!$D$59,[14]CONTROLES!$D$60)</f>
        <v>0</v>
      </c>
      <c r="AS253" s="270"/>
      <c r="AT253" s="270">
        <f>+IF(AS253=[14]CONTROLES!$C$61,[14]CONTROLES!$D$61,[14]CONTROLES!$D$62)</f>
        <v>0</v>
      </c>
      <c r="AU253" s="270"/>
      <c r="AV253" s="269">
        <f>+IF(AU253=[14]CONTROLES!$C$63,[14]CONTROLES!$D$63,IF(AU253=[14]CONTROLES!$C$64,[14]CONTROLES!$D$64,[14]CONTROLES!$D$65))</f>
        <v>0</v>
      </c>
      <c r="AW253" s="50" t="str">
        <f t="shared" si="166"/>
        <v>Débil</v>
      </c>
      <c r="AX253" s="303"/>
      <c r="AY253" s="303"/>
      <c r="AZ253" s="303"/>
      <c r="BA253" s="303"/>
      <c r="BB253" s="301"/>
      <c r="BC253" s="457"/>
      <c r="BD253" s="305"/>
      <c r="BE253" s="216"/>
      <c r="BF253" s="216"/>
      <c r="BG253" s="248"/>
      <c r="BH253" s="275"/>
      <c r="BI253" s="275"/>
      <c r="BJ253" s="216"/>
      <c r="BK253" s="216"/>
      <c r="BL253" s="274"/>
      <c r="BM253" s="343"/>
      <c r="BN253" s="129"/>
      <c r="BO253" s="135"/>
      <c r="BP253" s="135"/>
      <c r="BQ253" s="135"/>
      <c r="BR253" s="133"/>
      <c r="BS253" s="133"/>
      <c r="BT253" s="133"/>
      <c r="BU253" s="133"/>
      <c r="BV253" s="133"/>
      <c r="BW253" s="129"/>
      <c r="BX253" s="135"/>
      <c r="BY253" s="135"/>
      <c r="BZ253" s="135"/>
      <c r="CA253" s="133"/>
      <c r="CB253" s="133"/>
      <c r="CC253" s="133"/>
      <c r="CD253" s="133"/>
      <c r="CE253" s="133"/>
      <c r="CF253" s="129"/>
      <c r="CG253" s="135"/>
      <c r="CH253" s="135"/>
      <c r="CI253" s="135"/>
      <c r="CJ253" s="133"/>
      <c r="CK253" s="133"/>
      <c r="CL253" s="133"/>
      <c r="CM253" s="133"/>
      <c r="CN253" s="133"/>
      <c r="CO253" s="129"/>
      <c r="CP253" s="135"/>
      <c r="CQ253" s="135"/>
      <c r="CR253" s="135"/>
      <c r="CS253" s="133"/>
      <c r="CT253" s="133"/>
      <c r="CU253" s="133"/>
      <c r="CV253" s="133"/>
      <c r="CW253" s="133"/>
      <c r="CX253" s="129"/>
      <c r="CY253" s="135"/>
      <c r="CZ253" s="135"/>
      <c r="DA253" s="135"/>
      <c r="DB253" s="133"/>
      <c r="DC253" s="133"/>
      <c r="DD253" s="133"/>
      <c r="DE253" s="133"/>
      <c r="DF253" s="133"/>
      <c r="DG253" s="129"/>
      <c r="DH253" s="135"/>
      <c r="DI253" s="135"/>
      <c r="DJ253" s="135"/>
      <c r="DK253" s="133"/>
      <c r="DL253" s="133"/>
      <c r="DM253" s="133"/>
      <c r="DN253" s="133"/>
      <c r="DO253" s="133"/>
      <c r="DP253" s="129"/>
      <c r="DQ253" s="135"/>
      <c r="DR253" s="135"/>
      <c r="DS253" s="135"/>
      <c r="DT253" s="133"/>
      <c r="DU253" s="133"/>
      <c r="DV253" s="133"/>
      <c r="DW253" s="133"/>
      <c r="DX253" s="133"/>
      <c r="DY253" s="129"/>
      <c r="DZ253" s="135"/>
      <c r="EA253" s="135"/>
      <c r="EB253" s="135"/>
      <c r="EC253" s="133"/>
      <c r="ED253" s="133"/>
      <c r="EE253" s="133"/>
      <c r="EF253" s="133"/>
      <c r="EG253" s="133"/>
      <c r="EH253" s="129"/>
      <c r="EI253" s="135"/>
      <c r="EJ253" s="135"/>
      <c r="EK253" s="135"/>
      <c r="EL253" s="133"/>
      <c r="EM253" s="133"/>
      <c r="EN253" s="133"/>
      <c r="EO253" s="133"/>
      <c r="EP253" s="133"/>
      <c r="EQ253" s="129"/>
      <c r="ER253" s="135"/>
      <c r="ES253" s="135"/>
      <c r="ET253" s="135"/>
      <c r="EU253" s="133"/>
      <c r="EV253" s="133"/>
      <c r="EW253" s="133"/>
      <c r="EX253" s="133"/>
      <c r="EY253" s="133"/>
      <c r="EZ253" s="129"/>
      <c r="FA253" s="135"/>
      <c r="FB253" s="135"/>
      <c r="FC253" s="135"/>
      <c r="FD253" s="133"/>
      <c r="FE253" s="133"/>
      <c r="FF253" s="133"/>
      <c r="FG253" s="133"/>
      <c r="FH253" s="133"/>
      <c r="FI253" s="129"/>
      <c r="FJ253" s="135"/>
      <c r="FK253" s="135"/>
      <c r="FL253" s="135"/>
      <c r="FM253" s="133"/>
      <c r="FN253" s="133"/>
      <c r="FO253" s="133"/>
      <c r="FP253" s="133"/>
      <c r="FQ253" s="133"/>
      <c r="FR253" s="133"/>
      <c r="FS253" s="129"/>
      <c r="FT253" s="154"/>
      <c r="FU253" s="154"/>
      <c r="FV253" s="154"/>
      <c r="FW253" s="133"/>
      <c r="FX253" s="154"/>
      <c r="FY253" s="133"/>
      <c r="FZ253" s="133"/>
      <c r="GA253" s="154"/>
      <c r="GB253" s="154"/>
      <c r="GC253" s="154"/>
      <c r="GD253" s="154"/>
      <c r="GE253" s="154"/>
      <c r="GF253" s="129"/>
      <c r="GG253" s="154"/>
      <c r="GH253" s="154"/>
      <c r="GI253" s="154"/>
      <c r="GJ253" s="133"/>
      <c r="GK253" s="154"/>
      <c r="GL253" s="133"/>
      <c r="GM253" s="133"/>
      <c r="GN253" s="154"/>
      <c r="GO253" s="154"/>
      <c r="GP253" s="154"/>
      <c r="GQ253" s="154"/>
      <c r="GR253" s="154"/>
      <c r="GS253" s="129"/>
      <c r="GT253" s="154"/>
      <c r="GU253" s="154"/>
      <c r="GV253" s="154"/>
      <c r="GW253" s="133"/>
      <c r="GX253" s="154"/>
      <c r="GY253" s="133"/>
      <c r="GZ253" s="133"/>
      <c r="HA253" s="154"/>
      <c r="HB253" s="154"/>
      <c r="HC253" s="154"/>
      <c r="HD253" s="154"/>
    </row>
    <row r="254" spans="1:223" ht="27" customHeight="1" x14ac:dyDescent="0.2">
      <c r="A254" s="336"/>
      <c r="B254" s="397"/>
      <c r="C254" s="448"/>
      <c r="D254" s="448"/>
      <c r="E254" s="397"/>
      <c r="F254" s="395"/>
      <c r="G254" s="395"/>
      <c r="H254" s="395"/>
      <c r="I254" s="397"/>
      <c r="J254" s="449"/>
      <c r="K254" s="451"/>
      <c r="L254" s="453"/>
      <c r="M254" s="454"/>
      <c r="N254" s="329"/>
      <c r="O254" s="331"/>
      <c r="P254" s="331"/>
      <c r="Q254" s="334"/>
      <c r="R254" s="264"/>
      <c r="S254" s="264"/>
      <c r="T254" s="202" t="str">
        <f t="shared" si="158"/>
        <v>Tipo Control</v>
      </c>
      <c r="U254" s="265" t="s">
        <v>158</v>
      </c>
      <c r="V254" s="266">
        <f>+IF(U254='[14]Tabla Valoración controles'!$D$4,'[14]Tabla Valoración controles'!$F$4,IF('[14]208-PLA-Ft-78 Mapa Gestión'!U254='[14]Tabla Valoración controles'!$D$5,'[14]Tabla Valoración controles'!$F$5,IF(U254=[14]FORMULAS!$A$10,0,'[14]Tabla Valoración controles'!$F$6)))</f>
        <v>0</v>
      </c>
      <c r="W254" s="265"/>
      <c r="X254" s="267">
        <f>+IF(W254='[14]Tabla Valoración controles'!$D$7,'[14]Tabla Valoración controles'!$F$7,IF(U254=[14]FORMULAS!$A$10,0,'[14]Tabla Valoración controles'!$F$8))</f>
        <v>0</v>
      </c>
      <c r="Y254" s="265"/>
      <c r="Z254" s="266">
        <f>+IF(Y254='[14]Tabla Valoración controles'!$D$9,'[14]Tabla Valoración controles'!$F$9,IF(U254=[14]FORMULAS!$A$10,0,'[14]Tabla Valoración controles'!$F$10))</f>
        <v>0</v>
      </c>
      <c r="AA254" s="265"/>
      <c r="AB254" s="266">
        <f>+IF(AA254='[14]Tabla Valoración controles'!$D$9,'[14]Tabla Valoración controles'!$F$9,IF(W254=[14]FORMULAS!$A$10,0,'[14]Tabla Valoración controles'!$F$10))</f>
        <v>0</v>
      </c>
      <c r="AC254" s="265"/>
      <c r="AD254" s="266">
        <f>+IF(AC254='[14]Tabla Valoración controles'!$D$13,'[14]Tabla Valoración controles'!$F$13,'[14]Tabla Valoración controles'!$F$14)</f>
        <v>0</v>
      </c>
      <c r="AE254" s="268">
        <f t="shared" si="153"/>
        <v>0</v>
      </c>
      <c r="AF254" s="268" t="e">
        <f t="shared" si="174"/>
        <v>#REF!</v>
      </c>
      <c r="AG254" s="268" t="e">
        <f t="shared" si="165"/>
        <v>#REF!</v>
      </c>
      <c r="AH254" s="265"/>
      <c r="AI254" s="269">
        <f>+IF(AH254=[14]CONTROLES!$C$50,[14]CONTROLES!$D$50,[14]CONTROLES!$D$51)</f>
        <v>0</v>
      </c>
      <c r="AJ254" s="270"/>
      <c r="AK254" s="270">
        <f>+IF(AJ254=[14]CONTROLES!$C$52,[14]CONTROLES!$D$52,[14]CONTROLES!$D$53)</f>
        <v>0</v>
      </c>
      <c r="AL254" s="270"/>
      <c r="AM254" s="270">
        <f>+IF(AL254=[14]CONTROLES!$C$54,[14]CONTROLES!$D$54,[14]CONTROLES!$D$55)</f>
        <v>0</v>
      </c>
      <c r="AN254" s="271" t="str">
        <f t="shared" si="156"/>
        <v>Tipo Control</v>
      </c>
      <c r="AO254" s="271" t="str">
        <f>+IF(AN254=[14]CONTROLES!$F$54,[14]CONTROLES!$G$54,[14]CONTROLES!$G$55)</f>
        <v>Detectar</v>
      </c>
      <c r="AP254" s="270">
        <f>+IF(AO254=[14]CONTROLES!$C$56,[14]CONTROLES!$D$56,IF(AO254=[14]CONTROLES!$C$57,[14]CONTROLES!$D$57,[14]CONTROLES!$D$58))</f>
        <v>10</v>
      </c>
      <c r="AQ254" s="270"/>
      <c r="AR254" s="270">
        <f>+IF(AQ254=[14]CONTROLES!$C$59,[14]CONTROLES!$D$59,[14]CONTROLES!$D$60)</f>
        <v>0</v>
      </c>
      <c r="AS254" s="270"/>
      <c r="AT254" s="270">
        <f>+IF(AS254=[14]CONTROLES!$C$61,[14]CONTROLES!$D$61,[14]CONTROLES!$D$62)</f>
        <v>0</v>
      </c>
      <c r="AU254" s="270"/>
      <c r="AV254" s="269">
        <f>+IF(AU254=[14]CONTROLES!$C$63,[14]CONTROLES!$D$63,IF(AU254=[14]CONTROLES!$C$64,[14]CONTROLES!$D$64,[14]CONTROLES!$D$65))</f>
        <v>0</v>
      </c>
      <c r="AW254" s="50" t="str">
        <f t="shared" si="166"/>
        <v>Débil</v>
      </c>
      <c r="AX254" s="303"/>
      <c r="AY254" s="303"/>
      <c r="AZ254" s="303"/>
      <c r="BA254" s="303"/>
      <c r="BB254" s="301"/>
      <c r="BC254" s="457"/>
      <c r="BD254" s="305"/>
      <c r="BE254" s="216"/>
      <c r="BF254" s="216"/>
      <c r="BG254" s="248"/>
      <c r="BH254" s="233"/>
      <c r="BI254" s="233"/>
      <c r="BJ254" s="216"/>
      <c r="BK254" s="216"/>
      <c r="BL254" s="274"/>
      <c r="BM254" s="343"/>
      <c r="BN254" s="129"/>
      <c r="BO254" s="135"/>
      <c r="BP254" s="135"/>
      <c r="BQ254" s="135"/>
      <c r="BR254" s="133"/>
      <c r="BS254" s="133"/>
      <c r="BT254" s="133"/>
      <c r="BU254" s="133"/>
      <c r="BV254" s="133"/>
      <c r="BW254" s="129"/>
      <c r="BX254" s="135"/>
      <c r="BY254" s="135"/>
      <c r="BZ254" s="135"/>
      <c r="CA254" s="133"/>
      <c r="CB254" s="133"/>
      <c r="CC254" s="133"/>
      <c r="CD254" s="133"/>
      <c r="CE254" s="133"/>
      <c r="CF254" s="129"/>
      <c r="CG254" s="135"/>
      <c r="CH254" s="135"/>
      <c r="CI254" s="135"/>
      <c r="CJ254" s="133"/>
      <c r="CK254" s="133"/>
      <c r="CL254" s="133"/>
      <c r="CM254" s="133"/>
      <c r="CN254" s="133"/>
      <c r="CO254" s="129"/>
      <c r="CP254" s="135"/>
      <c r="CQ254" s="135"/>
      <c r="CR254" s="135"/>
      <c r="CS254" s="133"/>
      <c r="CT254" s="133"/>
      <c r="CU254" s="133"/>
      <c r="CV254" s="133"/>
      <c r="CW254" s="133"/>
      <c r="CX254" s="129"/>
      <c r="CY254" s="135"/>
      <c r="CZ254" s="135"/>
      <c r="DA254" s="135"/>
      <c r="DB254" s="133"/>
      <c r="DC254" s="133"/>
      <c r="DD254" s="133"/>
      <c r="DE254" s="133"/>
      <c r="DF254" s="133"/>
      <c r="DG254" s="129"/>
      <c r="DH254" s="135"/>
      <c r="DI254" s="135"/>
      <c r="DJ254" s="135"/>
      <c r="DK254" s="133"/>
      <c r="DL254" s="133"/>
      <c r="DM254" s="133"/>
      <c r="DN254" s="133"/>
      <c r="DO254" s="133"/>
      <c r="DP254" s="129"/>
      <c r="DQ254" s="135"/>
      <c r="DR254" s="135"/>
      <c r="DS254" s="135"/>
      <c r="DT254" s="133"/>
      <c r="DU254" s="133"/>
      <c r="DV254" s="133"/>
      <c r="DW254" s="133"/>
      <c r="DX254" s="133"/>
      <c r="DY254" s="129"/>
      <c r="DZ254" s="135"/>
      <c r="EA254" s="135"/>
      <c r="EB254" s="135"/>
      <c r="EC254" s="133"/>
      <c r="ED254" s="133"/>
      <c r="EE254" s="133"/>
      <c r="EF254" s="133"/>
      <c r="EG254" s="133"/>
      <c r="EH254" s="129"/>
      <c r="EI254" s="135"/>
      <c r="EJ254" s="135"/>
      <c r="EK254" s="135"/>
      <c r="EL254" s="133"/>
      <c r="EM254" s="133"/>
      <c r="EN254" s="133"/>
      <c r="EO254" s="133"/>
      <c r="EP254" s="133"/>
      <c r="EQ254" s="129"/>
      <c r="ER254" s="135"/>
      <c r="ES254" s="135"/>
      <c r="ET254" s="135"/>
      <c r="EU254" s="133"/>
      <c r="EV254" s="133"/>
      <c r="EW254" s="133"/>
      <c r="EX254" s="133"/>
      <c r="EY254" s="133"/>
      <c r="EZ254" s="129"/>
      <c r="FA254" s="135"/>
      <c r="FB254" s="135"/>
      <c r="FC254" s="135"/>
      <c r="FD254" s="133"/>
      <c r="FE254" s="133"/>
      <c r="FF254" s="133"/>
      <c r="FG254" s="133"/>
      <c r="FH254" s="133"/>
      <c r="FI254" s="129"/>
      <c r="FJ254" s="135"/>
      <c r="FK254" s="135"/>
      <c r="FL254" s="135"/>
      <c r="FM254" s="133"/>
      <c r="FN254" s="133"/>
      <c r="FO254" s="133"/>
      <c r="FP254" s="133"/>
      <c r="FQ254" s="133"/>
      <c r="FR254" s="133"/>
      <c r="FS254" s="129"/>
      <c r="FT254" s="154"/>
      <c r="FU254" s="154"/>
      <c r="FV254" s="154"/>
      <c r="FW254" s="133"/>
      <c r="FX254" s="154"/>
      <c r="FY254" s="133"/>
      <c r="FZ254" s="133"/>
      <c r="GA254" s="154"/>
      <c r="GB254" s="154"/>
      <c r="GC254" s="154"/>
      <c r="GD254" s="154"/>
      <c r="GE254" s="154"/>
      <c r="GF254" s="129"/>
      <c r="GG254" s="154"/>
      <c r="GH254" s="154"/>
      <c r="GI254" s="154"/>
      <c r="GJ254" s="133"/>
      <c r="GK254" s="154"/>
      <c r="GL254" s="133"/>
      <c r="GM254" s="133"/>
      <c r="GN254" s="154"/>
      <c r="GO254" s="154"/>
      <c r="GP254" s="154"/>
      <c r="GQ254" s="154"/>
      <c r="GR254" s="154"/>
      <c r="GS254" s="129"/>
      <c r="GT254" s="154"/>
      <c r="GU254" s="154"/>
      <c r="GV254" s="154"/>
      <c r="GW254" s="133"/>
      <c r="GX254" s="154"/>
      <c r="GY254" s="133"/>
      <c r="GZ254" s="133"/>
      <c r="HA254" s="154"/>
      <c r="HB254" s="154"/>
      <c r="HC254" s="154"/>
      <c r="HD254" s="154"/>
    </row>
    <row r="255" spans="1:223" ht="27" customHeight="1" x14ac:dyDescent="0.2">
      <c r="A255" s="336"/>
      <c r="B255" s="397"/>
      <c r="C255" s="448"/>
      <c r="D255" s="448"/>
      <c r="E255" s="397"/>
      <c r="F255" s="395"/>
      <c r="G255" s="395"/>
      <c r="H255" s="395"/>
      <c r="I255" s="397"/>
      <c r="J255" s="449"/>
      <c r="K255" s="452"/>
      <c r="L255" s="453"/>
      <c r="M255" s="454"/>
      <c r="N255" s="329"/>
      <c r="O255" s="332"/>
      <c r="P255" s="332"/>
      <c r="Q255" s="335"/>
      <c r="R255" s="264"/>
      <c r="S255" s="264"/>
      <c r="T255" s="202" t="str">
        <f t="shared" si="158"/>
        <v>Tipo Control</v>
      </c>
      <c r="U255" s="265" t="s">
        <v>158</v>
      </c>
      <c r="V255" s="266">
        <f>+IF(U255='[14]Tabla Valoración controles'!$D$4,'[14]Tabla Valoración controles'!$F$4,IF('[14]208-PLA-Ft-78 Mapa Gestión'!U255='[14]Tabla Valoración controles'!$D$5,'[14]Tabla Valoración controles'!$F$5,IF(U255=[14]FORMULAS!$A$10,0,'[14]Tabla Valoración controles'!$F$6)))</f>
        <v>0</v>
      </c>
      <c r="W255" s="265"/>
      <c r="X255" s="267">
        <f>+IF(W255='[14]Tabla Valoración controles'!$D$7,'[14]Tabla Valoración controles'!$F$7,IF(U255=[14]FORMULAS!$A$10,0,'[14]Tabla Valoración controles'!$F$8))</f>
        <v>0</v>
      </c>
      <c r="Y255" s="265"/>
      <c r="Z255" s="266">
        <f>+IF(Y255='[14]Tabla Valoración controles'!$D$9,'[14]Tabla Valoración controles'!$F$9,IF(U255=[14]FORMULAS!$A$10,0,'[14]Tabla Valoración controles'!$F$10))</f>
        <v>0</v>
      </c>
      <c r="AA255" s="265"/>
      <c r="AB255" s="266">
        <f>+IF(AA255='[14]Tabla Valoración controles'!$D$9,'[14]Tabla Valoración controles'!$F$9,IF(W255=[14]FORMULAS!$A$10,0,'[14]Tabla Valoración controles'!$F$10))</f>
        <v>0</v>
      </c>
      <c r="AC255" s="265"/>
      <c r="AD255" s="266">
        <f>+IF(AC255='[14]Tabla Valoración controles'!$D$13,'[14]Tabla Valoración controles'!$F$13,'[14]Tabla Valoración controles'!$F$14)</f>
        <v>0</v>
      </c>
      <c r="AE255" s="268">
        <f t="shared" si="153"/>
        <v>0</v>
      </c>
      <c r="AF255" s="268" t="e">
        <f t="shared" si="174"/>
        <v>#REF!</v>
      </c>
      <c r="AG255" s="268" t="e">
        <f t="shared" si="165"/>
        <v>#REF!</v>
      </c>
      <c r="AH255" s="265"/>
      <c r="AI255" s="269">
        <f>+IF(AH255=[14]CONTROLES!$C$50,[14]CONTROLES!$D$50,[14]CONTROLES!$D$51)</f>
        <v>0</v>
      </c>
      <c r="AJ255" s="270"/>
      <c r="AK255" s="270">
        <f>+IF(AJ255=[14]CONTROLES!$C$52,[14]CONTROLES!$D$52,[14]CONTROLES!$D$53)</f>
        <v>0</v>
      </c>
      <c r="AL255" s="270"/>
      <c r="AM255" s="270">
        <f>+IF(AL255=[14]CONTROLES!$C$54,[14]CONTROLES!$D$54,[14]CONTROLES!$D$55)</f>
        <v>0</v>
      </c>
      <c r="AN255" s="271" t="str">
        <f t="shared" si="156"/>
        <v>Tipo Control</v>
      </c>
      <c r="AO255" s="271" t="str">
        <f>+IF(AN255=[14]CONTROLES!$F$54,[14]CONTROLES!$G$54,[14]CONTROLES!$G$55)</f>
        <v>Detectar</v>
      </c>
      <c r="AP255" s="270">
        <f>+IF(AO255=[14]CONTROLES!$C$56,[14]CONTROLES!$D$56,IF(AO255=[14]CONTROLES!$C$57,[14]CONTROLES!$D$57,[14]CONTROLES!$D$58))</f>
        <v>10</v>
      </c>
      <c r="AQ255" s="270"/>
      <c r="AR255" s="270">
        <f>+IF(AQ255=[14]CONTROLES!$C$59,[14]CONTROLES!$D$59,[14]CONTROLES!$D$60)</f>
        <v>0</v>
      </c>
      <c r="AS255" s="270"/>
      <c r="AT255" s="270">
        <f>+IF(AS255=[14]CONTROLES!$C$61,[14]CONTROLES!$D$61,[14]CONTROLES!$D$62)</f>
        <v>0</v>
      </c>
      <c r="AU255" s="270"/>
      <c r="AV255" s="269">
        <f>+IF(AU255=[14]CONTROLES!$C$63,[14]CONTROLES!$D$63,IF(AU255=[14]CONTROLES!$C$64,[14]CONTROLES!$D$64,[14]CONTROLES!$D$65))</f>
        <v>0</v>
      </c>
      <c r="AW255" s="276" t="str">
        <f t="shared" si="166"/>
        <v>Débil</v>
      </c>
      <c r="AX255" s="303"/>
      <c r="AY255" s="303"/>
      <c r="AZ255" s="303"/>
      <c r="BA255" s="303"/>
      <c r="BB255" s="301"/>
      <c r="BC255" s="457"/>
      <c r="BD255" s="305"/>
      <c r="BE255" s="277"/>
      <c r="BF255" s="216"/>
      <c r="BG255" s="248"/>
      <c r="BH255" s="275"/>
      <c r="BI255" s="275"/>
      <c r="BJ255" s="216"/>
      <c r="BK255" s="216"/>
      <c r="BL255" s="274"/>
      <c r="BM255" s="343"/>
      <c r="BN255" s="129"/>
      <c r="BO255" s="135"/>
      <c r="BP255" s="135"/>
      <c r="BQ255" s="135"/>
      <c r="BR255" s="133"/>
      <c r="BS255" s="133"/>
      <c r="BT255" s="133"/>
      <c r="BU255" s="133"/>
      <c r="BV255" s="133"/>
      <c r="BW255" s="129"/>
      <c r="BX255" s="135"/>
      <c r="BY255" s="135"/>
      <c r="BZ255" s="135"/>
      <c r="CA255" s="133"/>
      <c r="CB255" s="133"/>
      <c r="CC255" s="133"/>
      <c r="CD255" s="133"/>
      <c r="CE255" s="133"/>
      <c r="CF255" s="129"/>
      <c r="CG255" s="135"/>
      <c r="CH255" s="135"/>
      <c r="CI255" s="135"/>
      <c r="CJ255" s="133"/>
      <c r="CK255" s="133"/>
      <c r="CL255" s="133"/>
      <c r="CM255" s="133"/>
      <c r="CN255" s="133"/>
      <c r="CO255" s="129"/>
      <c r="CP255" s="135"/>
      <c r="CQ255" s="135"/>
      <c r="CR255" s="135"/>
      <c r="CS255" s="133"/>
      <c r="CT255" s="133"/>
      <c r="CU255" s="133"/>
      <c r="CV255" s="133"/>
      <c r="CW255" s="133"/>
      <c r="CX255" s="129"/>
      <c r="CY255" s="135"/>
      <c r="CZ255" s="135"/>
      <c r="DA255" s="135"/>
      <c r="DB255" s="133"/>
      <c r="DC255" s="133"/>
      <c r="DD255" s="133"/>
      <c r="DE255" s="133"/>
      <c r="DF255" s="133"/>
      <c r="DG255" s="129"/>
      <c r="DH255" s="135"/>
      <c r="DI255" s="135"/>
      <c r="DJ255" s="135"/>
      <c r="DK255" s="133"/>
      <c r="DL255" s="133"/>
      <c r="DM255" s="133"/>
      <c r="DN255" s="133"/>
      <c r="DO255" s="133"/>
      <c r="DP255" s="129"/>
      <c r="DQ255" s="135"/>
      <c r="DR255" s="135"/>
      <c r="DS255" s="135"/>
      <c r="DT255" s="133"/>
      <c r="DU255" s="133"/>
      <c r="DV255" s="133"/>
      <c r="DW255" s="133"/>
      <c r="DX255" s="133"/>
      <c r="DY255" s="129"/>
      <c r="DZ255" s="135"/>
      <c r="EA255" s="135"/>
      <c r="EB255" s="135"/>
      <c r="EC255" s="133"/>
      <c r="ED255" s="133"/>
      <c r="EE255" s="133"/>
      <c r="EF255" s="133"/>
      <c r="EG255" s="133"/>
      <c r="EH255" s="129"/>
      <c r="EI255" s="135"/>
      <c r="EJ255" s="135"/>
      <c r="EK255" s="135"/>
      <c r="EL255" s="133"/>
      <c r="EM255" s="133"/>
      <c r="EN255" s="133"/>
      <c r="EO255" s="133"/>
      <c r="EP255" s="133"/>
      <c r="EQ255" s="129"/>
      <c r="ER255" s="135"/>
      <c r="ES255" s="135"/>
      <c r="ET255" s="135"/>
      <c r="EU255" s="133"/>
      <c r="EV255" s="133"/>
      <c r="EW255" s="133"/>
      <c r="EX255" s="133"/>
      <c r="EY255" s="133"/>
      <c r="EZ255" s="129"/>
      <c r="FA255" s="135"/>
      <c r="FB255" s="135"/>
      <c r="FC255" s="135"/>
      <c r="FD255" s="133"/>
      <c r="FE255" s="133"/>
      <c r="FF255" s="133"/>
      <c r="FG255" s="133"/>
      <c r="FH255" s="133"/>
      <c r="FI255" s="129"/>
      <c r="FJ255" s="135"/>
      <c r="FK255" s="135"/>
      <c r="FL255" s="135"/>
      <c r="FM255" s="133"/>
      <c r="FN255" s="133"/>
      <c r="FO255" s="133"/>
      <c r="FP255" s="133"/>
      <c r="FQ255" s="133"/>
      <c r="FR255" s="133"/>
      <c r="FS255" s="129"/>
      <c r="FT255" s="154"/>
      <c r="FU255" s="154"/>
      <c r="FV255" s="154"/>
      <c r="FW255" s="133"/>
      <c r="FX255" s="154"/>
      <c r="FY255" s="133"/>
      <c r="FZ255" s="133"/>
      <c r="GA255" s="154"/>
      <c r="GB255" s="154"/>
      <c r="GC255" s="154"/>
      <c r="GD255" s="154"/>
      <c r="GE255" s="154"/>
      <c r="GF255" s="129"/>
      <c r="GG255" s="154"/>
      <c r="GH255" s="154"/>
      <c r="GI255" s="154"/>
      <c r="GJ255" s="133"/>
      <c r="GK255" s="154"/>
      <c r="GL255" s="133"/>
      <c r="GM255" s="133"/>
      <c r="GN255" s="154"/>
      <c r="GO255" s="154"/>
      <c r="GP255" s="154"/>
      <c r="GQ255" s="154"/>
      <c r="GR255" s="154"/>
      <c r="GS255" s="129"/>
      <c r="GT255" s="154"/>
      <c r="GU255" s="154"/>
      <c r="GV255" s="154"/>
      <c r="GW255" s="133"/>
      <c r="GX255" s="154"/>
      <c r="GY255" s="133"/>
      <c r="GZ255" s="133"/>
      <c r="HA255" s="154"/>
      <c r="HB255" s="154"/>
      <c r="HC255" s="154"/>
      <c r="HD255" s="154"/>
    </row>
    <row r="256" spans="1:223" ht="89.25" x14ac:dyDescent="0.2">
      <c r="A256" s="336">
        <v>42</v>
      </c>
      <c r="B256" s="396" t="s">
        <v>759</v>
      </c>
      <c r="C256" s="400" t="str">
        <f>VLOOKUP(B256,[15]FORMULAS!$A$30:$B$52,2,0)</f>
        <v>Realizar el acompañamiento técnico, jurídico y social a las familias asentadas VIS o VIP, con el fin de obtener un título de propiedad registrado y concretar la entrega de zonas de cesión obligatorias; facilitando el acceso a una ciudad legal.</v>
      </c>
      <c r="D256" s="400" t="str">
        <f>VLOOKUP(B256,[15]FORMULAS!$A$30:$C$52,3,0)</f>
        <v>Director de Urbanizaciones y Titulación</v>
      </c>
      <c r="E256" s="396" t="s">
        <v>260</v>
      </c>
      <c r="F256" s="410" t="s">
        <v>760</v>
      </c>
      <c r="G256" s="410" t="s">
        <v>761</v>
      </c>
      <c r="H256" s="403" t="s">
        <v>762</v>
      </c>
      <c r="I256" s="396" t="s">
        <v>261</v>
      </c>
      <c r="J256" s="323">
        <v>600</v>
      </c>
      <c r="K256" s="450" t="str">
        <f>VLOOKUP(L256,'Tabla probabilidad'!$D$3:$E$8,2,0)</f>
        <v>Baja</v>
      </c>
      <c r="L256" s="399">
        <f>+IF(J256&lt;=[15]FORMULAS!$M$2,[15]FORMULAS!$N$2,IF('[15]208-PLA-Ft-78 Mapa Gestión'!J256&lt;=[15]FORMULAS!$M$3,[15]FORMULAS!$N$3,IF('[15]208-PLA-Ft-78 Mapa Gestión'!J256&lt;=[15]FORMULAS!$M$4,[15]FORMULAS!$N$4,IF('[15]208-PLA-Ft-78 Mapa Gestión'!J256&lt;=[15]FORMULAS!$M$5,[15]FORMULAS!$N$5,[15]FORMULAS!$N$6))))</f>
        <v>0.4</v>
      </c>
      <c r="M256" s="328" t="s">
        <v>89</v>
      </c>
      <c r="N256" s="329" t="str">
        <f>VLOOKUP(M256,'Tabla Impacto'!$D$3:$F$8,3,0)</f>
        <v>Menor</v>
      </c>
      <c r="O256" s="330">
        <v>0.6</v>
      </c>
      <c r="P256" s="330" t="str">
        <f t="shared" ref="P256" si="175">CONCATENATE(N256,K256)</f>
        <v>MenorBaja</v>
      </c>
      <c r="Q256" s="333" t="str">
        <f>VLOOKUP(P256,[13]FORMULAS!$K$17:$L$42,2,0)</f>
        <v>Moderado</v>
      </c>
      <c r="R256" s="178">
        <v>1</v>
      </c>
      <c r="S256" s="178" t="s">
        <v>763</v>
      </c>
      <c r="T256" s="183" t="str">
        <f>VLOOKUP(U256,[15]FORMULAS!$A$15:$B$18,2,0)</f>
        <v>Probabilidad</v>
      </c>
      <c r="U256" s="54" t="s">
        <v>13</v>
      </c>
      <c r="V256" s="249">
        <f>+IF(U256='[13]Tabla Valoración controles'!$D$4,'[13]Tabla Valoración controles'!$F$4,IF('[13]208-PLA-Ft-78 Mapa Gestión'!U256='[13]Tabla Valoración controles'!$D$5,'[13]Tabla Valoración controles'!$F$5,IF(U256=[13]FORMULAS!$A$10,0,'[13]Tabla Valoración controles'!$F$6)))</f>
        <v>0.25</v>
      </c>
      <c r="W256" s="54" t="s">
        <v>9</v>
      </c>
      <c r="X256" s="56">
        <f>+IF(W256='[13]Tabla Valoración controles'!$D$7,'[13]Tabla Valoración controles'!$F$7,IF(U256=[13]FORMULAS!$A$10,0,'[13]Tabla Valoración controles'!$F$8))</f>
        <v>0.25</v>
      </c>
      <c r="Y256" s="54" t="s">
        <v>18</v>
      </c>
      <c r="Z256" s="249" t="e">
        <f>+IF(Y256='[13]Tabla Valoración controles'!$D$9,'[13]Tabla Valoración controles'!$F$9,IF(U256=[13]FORMULAS!$A$10,0,'[13]Tabla Valoración controles'!$F$10))</f>
        <v>#REF!</v>
      </c>
      <c r="AA256" s="54" t="s">
        <v>21</v>
      </c>
      <c r="AB256" s="249" t="e">
        <f>+IF(AA256='[13]Tabla Valoración controles'!$D$9,'[13]Tabla Valoración controles'!$F$9,IF(W256=[13]FORMULAS!$A$10,0,'[13]Tabla Valoración controles'!$F$10))</f>
        <v>#REF!</v>
      </c>
      <c r="AC256" s="54" t="s">
        <v>100</v>
      </c>
      <c r="AD256" s="249" t="e">
        <f>+IF(AC256='[13]Tabla Valoración controles'!$D$13,'[13]Tabla Valoración controles'!$F$13,'[13]Tabla Valoración controles'!$F$14)</f>
        <v>#REF!</v>
      </c>
      <c r="AE256" s="250" t="e">
        <f t="shared" si="153"/>
        <v>#REF!</v>
      </c>
      <c r="AF256" s="250" t="e">
        <f>+IF(T256=[13]FORMULAS!$A$8,'[13]208-PLA-Ft-78 Mapa Gestión'!AE256*'[13]208-PLA-Ft-78 Mapa Gestión'!L256:L261,'[13]208-PLA-Ft-78 Mapa Gestión'!AE256*'[13]208-PLA-Ft-78 Mapa Gestión'!O256:O261)</f>
        <v>#REF!</v>
      </c>
      <c r="AG256" s="250" t="e">
        <f>+IF(T256=[13]FORMULAS!$A$8,'[13]208-PLA-Ft-78 Mapa Gestión'!L256:L261-'[13]208-PLA-Ft-78 Mapa Gestión'!AF256,0)</f>
        <v>#REF!</v>
      </c>
      <c r="AH256" s="54" t="s">
        <v>351</v>
      </c>
      <c r="AI256" s="50">
        <f>+IF(AH256=[13]CONTROLES!$C$50,[13]CONTROLES!$D$50,[13]CONTROLES!$D$51)</f>
        <v>15</v>
      </c>
      <c r="AJ256" s="189" t="s">
        <v>357</v>
      </c>
      <c r="AK256" s="189">
        <f>+IF(AJ256=[13]CONTROLES!$C$52,[13]CONTROLES!$D$52,[13]CONTROLES!$D$53)</f>
        <v>15</v>
      </c>
      <c r="AL256" s="189" t="s">
        <v>360</v>
      </c>
      <c r="AM256" s="189">
        <f>+IF(AL256=[13]CONTROLES!$C$54,[13]CONTROLES!$D$54,[13]CONTROLES!$D$55)</f>
        <v>15</v>
      </c>
      <c r="AN256" s="50" t="s">
        <v>363</v>
      </c>
      <c r="AO256" s="50">
        <f>+IF(AN256=[12]CONTROLES!$C$56,[12]CONTROLES!$D$56,IF(AN256=[12]CONTROLES!$C$57,[12]CONTROLES!$D$57,[12]CONTROLES!$D$58))</f>
        <v>15</v>
      </c>
      <c r="AP256" s="50" t="s">
        <v>367</v>
      </c>
      <c r="AQ256" s="50">
        <f>+IF(AP256=[12]CONTROLES!$C$59,[12]CONTROLES!$D$59,[12]CONTROLES!$D$60)</f>
        <v>15</v>
      </c>
      <c r="AR256" s="50" t="s">
        <v>370</v>
      </c>
      <c r="AS256" s="50">
        <f>+IF(AR256=[12]CONTROLES!$C$61,[12]CONTROLES!$D$61,[12]CONTROLES!$D$62)</f>
        <v>15</v>
      </c>
      <c r="AT256" s="50" t="s">
        <v>373</v>
      </c>
      <c r="AU256" s="50">
        <f>+IF(AT256=[12]CONTROLES!$C$63,[12]CONTROLES!$D$63,IF(AT256=[12]CONTROLES!$C$64,[12]CONTROLES!$D$64,[12]CONTROLES!$D$65))</f>
        <v>10</v>
      </c>
      <c r="AV256" s="50">
        <f t="shared" ref="AV256" si="176">+AI256+AK256+AM256+AO256+AQ256+AS256+AU256</f>
        <v>100</v>
      </c>
      <c r="AW256" s="50" t="str">
        <f t="shared" si="166"/>
        <v>Fuerte</v>
      </c>
      <c r="AX256" s="50" t="str">
        <f t="shared" ref="AX256:AX273" si="177">IF(ISERROR(AW256)=TRUE,"",IF(AND(AW256&lt;=85),"Débil",IF(AND(AW256&gt;=85.01,AW256&lt;=95),"Moderado",IF(AND(AW256&gt;=95.1,AW256&lt;=100),"Fuerte",""))))</f>
        <v/>
      </c>
      <c r="AY256" s="302" t="s">
        <v>47</v>
      </c>
      <c r="AZ256" s="302" t="s">
        <v>77</v>
      </c>
      <c r="BA256" s="302">
        <f>+IF(T256=[8]FORMULAS!B255,'[8]208-PLA-Ft-78 Mapa Gestión'!AG261,'[8]208-PLA-Ft-78 Mapa Gestión'!O256:O261)</f>
        <v>0</v>
      </c>
      <c r="BB256" s="301" t="str">
        <f t="shared" ref="BB256" si="178">CONCATENATE(AZ256,AY256)</f>
        <v>MenorBaja</v>
      </c>
      <c r="BC256" s="456" t="str">
        <f>VLOOKUP(BB256,[8]FORMULAS!$K$17:$L$42,2,0)</f>
        <v>Moderado</v>
      </c>
      <c r="BD256" s="304" t="s">
        <v>164</v>
      </c>
      <c r="BE256" s="130" t="s">
        <v>764</v>
      </c>
      <c r="BF256" s="130" t="s">
        <v>765</v>
      </c>
      <c r="BG256" s="180" t="s">
        <v>322</v>
      </c>
      <c r="BH256" s="179">
        <v>45292</v>
      </c>
      <c r="BI256" s="179">
        <v>45626</v>
      </c>
      <c r="BJ256" s="130" t="s">
        <v>766</v>
      </c>
      <c r="BK256" s="130" t="s">
        <v>767</v>
      </c>
      <c r="BL256" s="278" t="s">
        <v>236</v>
      </c>
      <c r="BM256" s="307" t="s">
        <v>768</v>
      </c>
      <c r="BN256" s="307" t="s">
        <v>768</v>
      </c>
      <c r="FW256" s="120"/>
      <c r="GJ256" s="120"/>
      <c r="GW256" s="120"/>
    </row>
    <row r="257" spans="1:205" ht="66" x14ac:dyDescent="0.2">
      <c r="A257" s="336"/>
      <c r="B257" s="396"/>
      <c r="C257" s="400"/>
      <c r="D257" s="400"/>
      <c r="E257" s="396"/>
      <c r="F257" s="410"/>
      <c r="G257" s="410"/>
      <c r="H257" s="403"/>
      <c r="I257" s="396"/>
      <c r="J257" s="323"/>
      <c r="K257" s="451"/>
      <c r="L257" s="399"/>
      <c r="M257" s="328"/>
      <c r="N257" s="329"/>
      <c r="O257" s="331"/>
      <c r="P257" s="331"/>
      <c r="Q257" s="334"/>
      <c r="R257" s="178">
        <v>2</v>
      </c>
      <c r="S257" s="178" t="s">
        <v>769</v>
      </c>
      <c r="T257" s="183" t="str">
        <f>VLOOKUP(U257,[15]FORMULAS!$A$15:$B$18,2,0)</f>
        <v>Probabilidad</v>
      </c>
      <c r="U257" s="54" t="s">
        <v>13</v>
      </c>
      <c r="V257" s="249">
        <f>+IF(U257='[13]Tabla Valoración controles'!$D$4,'[13]Tabla Valoración controles'!$F$4,IF('[13]208-PLA-Ft-78 Mapa Gestión'!U257='[13]Tabla Valoración controles'!$D$5,'[13]Tabla Valoración controles'!$F$5,IF(U257=[13]FORMULAS!$A$10,0,'[13]Tabla Valoración controles'!$F$6)))</f>
        <v>0.25</v>
      </c>
      <c r="W257" s="54" t="s">
        <v>9</v>
      </c>
      <c r="X257" s="56">
        <f>+IF(W257='[13]Tabla Valoración controles'!$D$7,'[13]Tabla Valoración controles'!$F$7,IF(U257=[13]FORMULAS!$A$10,0,'[13]Tabla Valoración controles'!$F$8))</f>
        <v>0.25</v>
      </c>
      <c r="Y257" s="54" t="s">
        <v>18</v>
      </c>
      <c r="Z257" s="249" t="e">
        <f>+IF(Y257='[13]Tabla Valoración controles'!$D$9,'[13]Tabla Valoración controles'!$F$9,IF(U257=[13]FORMULAS!$A$10,0,'[13]Tabla Valoración controles'!$F$10))</f>
        <v>#REF!</v>
      </c>
      <c r="AA257" s="54" t="s">
        <v>21</v>
      </c>
      <c r="AB257" s="249" t="e">
        <f>+IF(AA257='[13]Tabla Valoración controles'!$D$9,'[13]Tabla Valoración controles'!$F$9,IF(W257=[13]FORMULAS!$A$10,0,'[13]Tabla Valoración controles'!$F$10))</f>
        <v>#REF!</v>
      </c>
      <c r="AC257" s="54" t="s">
        <v>100</v>
      </c>
      <c r="AD257" s="249" t="e">
        <f>+IF(AC257='[13]Tabla Valoración controles'!$D$13,'[13]Tabla Valoración controles'!$F$13,'[13]Tabla Valoración controles'!$F$14)</f>
        <v>#REF!</v>
      </c>
      <c r="AE257" s="250" t="e">
        <f t="shared" ref="AE257" si="179">+V257+X257+Z257</f>
        <v>#REF!</v>
      </c>
      <c r="AF257" s="250" t="e">
        <f>+IF(T257=[13]FORMULAS!$A$8,'[13]208-PLA-Ft-78 Mapa Gestión'!AE257*'[13]208-PLA-Ft-78 Mapa Gestión'!L257:L262,'[13]208-PLA-Ft-78 Mapa Gestión'!AE257*'[13]208-PLA-Ft-78 Mapa Gestión'!O257:O262)</f>
        <v>#REF!</v>
      </c>
      <c r="AG257" s="250" t="e">
        <f>+IF(T257=[13]FORMULAS!$A$8,'[13]208-PLA-Ft-78 Mapa Gestión'!L257:L262-'[13]208-PLA-Ft-78 Mapa Gestión'!AF257,0)</f>
        <v>#REF!</v>
      </c>
      <c r="AH257" s="54" t="s">
        <v>351</v>
      </c>
      <c r="AI257" s="50">
        <f>+IF(AH257=[13]CONTROLES!$C$50,[13]CONTROLES!$D$50,[13]CONTROLES!$D$51)</f>
        <v>15</v>
      </c>
      <c r="AJ257" s="189" t="s">
        <v>357</v>
      </c>
      <c r="AK257" s="189">
        <f>+IF(AJ257=[13]CONTROLES!$C$52,[13]CONTROLES!$D$52,[13]CONTROLES!$D$53)</f>
        <v>15</v>
      </c>
      <c r="AL257" s="189" t="s">
        <v>360</v>
      </c>
      <c r="AM257" s="189">
        <f>+IF(AL257=[13]CONTROLES!$C$54,[13]CONTROLES!$D$54,[13]CONTROLES!$D$55)</f>
        <v>15</v>
      </c>
      <c r="AN257" s="50" t="s">
        <v>363</v>
      </c>
      <c r="AO257" s="50">
        <f>+IF(AN257=[12]CONTROLES!$C$56,[12]CONTROLES!$D$56,IF(AN257=[12]CONTROLES!$C$57,[12]CONTROLES!$D$57,[12]CONTROLES!$D$58))</f>
        <v>15</v>
      </c>
      <c r="AP257" s="50" t="s">
        <v>367</v>
      </c>
      <c r="AQ257" s="50">
        <f>+IF(AP257=[12]CONTROLES!$C$59,[12]CONTROLES!$D$59,[12]CONTROLES!$D$60)</f>
        <v>15</v>
      </c>
      <c r="AR257" s="50" t="s">
        <v>370</v>
      </c>
      <c r="AS257" s="50">
        <f>+IF(AR257=[12]CONTROLES!$C$61,[12]CONTROLES!$D$61,[12]CONTROLES!$D$62)</f>
        <v>15</v>
      </c>
      <c r="AT257" s="50" t="s">
        <v>373</v>
      </c>
      <c r="AU257" s="50">
        <f>+IF(AT257=[12]CONTROLES!$C$63,[12]CONTROLES!$D$63,IF(AT257=[12]CONTROLES!$C$64,[12]CONTROLES!$D$64,[12]CONTROLES!$D$65))</f>
        <v>10</v>
      </c>
      <c r="AV257" s="50">
        <f t="shared" ref="AV257" si="180">+AI257+AK257+AM257+AO257+AQ257+AS257+AU257</f>
        <v>100</v>
      </c>
      <c r="AW257" s="50" t="str">
        <f t="shared" ref="AW257:AW267" si="181">IF(ISERROR(AV257)=TRUE,"",IF(AND(AV257&lt;=85),"Débil",IF(AND(AV257&gt;=85.01,AV257&lt;=95),"Moderado",IF(AND(AV257&gt;=95.1,AV257&lt;=100),"Fuerte",""))))</f>
        <v>Fuerte</v>
      </c>
      <c r="AX257" s="50" t="str">
        <f t="shared" si="177"/>
        <v/>
      </c>
      <c r="AY257" s="303"/>
      <c r="AZ257" s="303"/>
      <c r="BA257" s="303"/>
      <c r="BB257" s="301"/>
      <c r="BC257" s="457"/>
      <c r="BD257" s="305"/>
      <c r="BE257" s="130"/>
      <c r="BF257" s="130"/>
      <c r="BG257" s="180"/>
      <c r="BH257" s="130"/>
      <c r="BI257" s="130"/>
      <c r="BJ257" s="130"/>
      <c r="BK257" s="130"/>
      <c r="BL257" s="278"/>
      <c r="BM257" s="307"/>
      <c r="BN257" s="307"/>
      <c r="FW257" s="120"/>
      <c r="GJ257" s="120"/>
      <c r="GW257" s="120"/>
    </row>
    <row r="258" spans="1:205" ht="24.75" customHeight="1" x14ac:dyDescent="0.2">
      <c r="A258" s="336"/>
      <c r="B258" s="396"/>
      <c r="C258" s="400"/>
      <c r="D258" s="400"/>
      <c r="E258" s="396"/>
      <c r="F258" s="410"/>
      <c r="G258" s="410"/>
      <c r="H258" s="403"/>
      <c r="I258" s="396"/>
      <c r="J258" s="323"/>
      <c r="K258" s="451"/>
      <c r="L258" s="399"/>
      <c r="M258" s="328"/>
      <c r="N258" s="329"/>
      <c r="O258" s="331"/>
      <c r="P258" s="331"/>
      <c r="Q258" s="334"/>
      <c r="R258" s="188"/>
      <c r="S258" s="178"/>
      <c r="T258" s="183">
        <f>VLOOKUP(U258,[15]FORMULAS!$A$15:$B$18,2,0)</f>
        <v>0</v>
      </c>
      <c r="U258" s="54" t="s">
        <v>158</v>
      </c>
      <c r="V258" s="55">
        <f>+IF(U258='[15]Tabla Valoración controles'!$D$4,'[15]Tabla Valoración controles'!$F$4,IF('[15]208-PLA-Ft-78 Mapa Gestión'!U258='[15]Tabla Valoración controles'!$D$5,'[15]Tabla Valoración controles'!$F$5,IF(U258=[15]FORMULAS!$A$10,0,'[15]Tabla Valoración controles'!$F$6)))</f>
        <v>0</v>
      </c>
      <c r="W258" s="54"/>
      <c r="X258" s="56">
        <f>+IF(W258='[15]Tabla Valoración controles'!$D$7,'[15]Tabla Valoración controles'!$F$7,IF(U258=[15]FORMULAS!$A$10,0,'[15]Tabla Valoración controles'!$F$8))</f>
        <v>0</v>
      </c>
      <c r="Y258" s="54"/>
      <c r="Z258" s="55">
        <f>+IF(Y258='[15]Tabla Valoración controles'!$D$9,'[15]Tabla Valoración controles'!$F$9,IF(U258=[15]FORMULAS!$A$10,0,'[15]Tabla Valoración controles'!$F$10))</f>
        <v>0</v>
      </c>
      <c r="AA258" s="54"/>
      <c r="AB258" s="55">
        <f>+IF(AA258='[15]Tabla Valoración controles'!$D$9,'[15]Tabla Valoración controles'!$F$9,IF(W258=[15]FORMULAS!$A$10,0,'[15]Tabla Valoración controles'!$F$10))</f>
        <v>0</v>
      </c>
      <c r="AC258" s="54"/>
      <c r="AD258" s="55">
        <f>+IF(AC258='[15]Tabla Valoración controles'!$D$13,'[15]Tabla Valoración controles'!$F$13,'[15]Tabla Valoración controles'!$F$14)</f>
        <v>0</v>
      </c>
      <c r="AE258" s="100">
        <f t="shared" si="153"/>
        <v>0</v>
      </c>
      <c r="AF258" s="100" t="e">
        <f t="shared" ref="AF258:AF261" si="182">+AF257*AE258</f>
        <v>#REF!</v>
      </c>
      <c r="AG258" s="100" t="e">
        <f t="shared" ref="AG258:AG261" si="183">+AG257-AF258</f>
        <v>#REF!</v>
      </c>
      <c r="AH258" s="54"/>
      <c r="AI258" s="50">
        <f>+IF(AH258=[15]CONTROLES!$C$50,[15]CONTROLES!$D$50,[15]CONTROLES!$D$51)</f>
        <v>0</v>
      </c>
      <c r="AJ258" s="189"/>
      <c r="AK258" s="189">
        <f>+IF(AJ258=[15]CONTROLES!$C$52,[15]CONTROLES!$D$52,[15]CONTROLES!$D$53)</f>
        <v>0</v>
      </c>
      <c r="AL258" s="189"/>
      <c r="AM258" s="189">
        <f>+IF(AL258=[15]CONTROLES!$C$54,[15]CONTROLES!$D$54,[15]CONTROLES!$D$55)</f>
        <v>0</v>
      </c>
      <c r="AN258" s="190" t="str">
        <f t="shared" si="156"/>
        <v>Tipo Control</v>
      </c>
      <c r="AO258" s="190" t="str">
        <f>+IF(AN258=[15]CONTROLES!$F$54,[15]CONTROLES!$G$54,[15]CONTROLES!$G$55)</f>
        <v>Detectar</v>
      </c>
      <c r="AP258" s="189"/>
      <c r="AQ258" s="189"/>
      <c r="AR258" s="189"/>
      <c r="AS258" s="189"/>
      <c r="AT258" s="189"/>
      <c r="AU258" s="189"/>
      <c r="AV258" s="50"/>
      <c r="AW258" s="50" t="str">
        <f t="shared" si="181"/>
        <v>Débil</v>
      </c>
      <c r="AX258" s="50" t="str">
        <f t="shared" si="177"/>
        <v/>
      </c>
      <c r="AY258" s="303"/>
      <c r="AZ258" s="303"/>
      <c r="BA258" s="303"/>
      <c r="BB258" s="301"/>
      <c r="BC258" s="457"/>
      <c r="BD258" s="305"/>
      <c r="BE258" s="130"/>
      <c r="BF258" s="130"/>
      <c r="BG258" s="180"/>
      <c r="BH258" s="130"/>
      <c r="BI258" s="130"/>
      <c r="BJ258" s="130"/>
      <c r="BK258" s="130"/>
      <c r="BL258" s="278"/>
      <c r="BM258" s="307"/>
      <c r="BN258" s="307"/>
      <c r="FW258" s="120"/>
      <c r="GJ258" s="120"/>
      <c r="GW258" s="120"/>
    </row>
    <row r="259" spans="1:205" ht="24.75" customHeight="1" x14ac:dyDescent="0.2">
      <c r="A259" s="336"/>
      <c r="B259" s="396"/>
      <c r="C259" s="400"/>
      <c r="D259" s="400"/>
      <c r="E259" s="396"/>
      <c r="F259" s="410"/>
      <c r="G259" s="410"/>
      <c r="H259" s="403"/>
      <c r="I259" s="396"/>
      <c r="J259" s="323"/>
      <c r="K259" s="451"/>
      <c r="L259" s="399"/>
      <c r="M259" s="328"/>
      <c r="N259" s="329"/>
      <c r="O259" s="331"/>
      <c r="P259" s="331"/>
      <c r="Q259" s="334"/>
      <c r="R259" s="188"/>
      <c r="S259" s="178"/>
      <c r="T259" s="183">
        <f>VLOOKUP(U259,[15]FORMULAS!$A$15:$B$18,2,0)</f>
        <v>0</v>
      </c>
      <c r="U259" s="54" t="s">
        <v>158</v>
      </c>
      <c r="V259" s="55">
        <f>+IF(U259='[15]Tabla Valoración controles'!$D$4,'[15]Tabla Valoración controles'!$F$4,IF('[15]208-PLA-Ft-78 Mapa Gestión'!U259='[15]Tabla Valoración controles'!$D$5,'[15]Tabla Valoración controles'!$F$5,IF(U259=[15]FORMULAS!$A$10,0,'[15]Tabla Valoración controles'!$F$6)))</f>
        <v>0</v>
      </c>
      <c r="W259" s="54"/>
      <c r="X259" s="56">
        <f>+IF(W259='[15]Tabla Valoración controles'!$D$7,'[15]Tabla Valoración controles'!$F$7,IF(U259=[15]FORMULAS!$A$10,0,'[15]Tabla Valoración controles'!$F$8))</f>
        <v>0</v>
      </c>
      <c r="Y259" s="54"/>
      <c r="Z259" s="55">
        <f>+IF(Y259='[15]Tabla Valoración controles'!$D$9,'[15]Tabla Valoración controles'!$F$9,IF(U259=[15]FORMULAS!$A$10,0,'[15]Tabla Valoración controles'!$F$10))</f>
        <v>0</v>
      </c>
      <c r="AA259" s="54"/>
      <c r="AB259" s="55">
        <f>+IF(AA259='[15]Tabla Valoración controles'!$D$9,'[15]Tabla Valoración controles'!$F$9,IF(W259=[15]FORMULAS!$A$10,0,'[15]Tabla Valoración controles'!$F$10))</f>
        <v>0</v>
      </c>
      <c r="AC259" s="54"/>
      <c r="AD259" s="55">
        <f>+IF(AC259='[15]Tabla Valoración controles'!$D$13,'[15]Tabla Valoración controles'!$F$13,'[15]Tabla Valoración controles'!$F$14)</f>
        <v>0</v>
      </c>
      <c r="AE259" s="100">
        <f t="shared" si="153"/>
        <v>0</v>
      </c>
      <c r="AF259" s="100" t="e">
        <f t="shared" si="182"/>
        <v>#REF!</v>
      </c>
      <c r="AG259" s="100" t="e">
        <f t="shared" si="183"/>
        <v>#REF!</v>
      </c>
      <c r="AH259" s="54"/>
      <c r="AI259" s="50">
        <f>+IF(AH259=[15]CONTROLES!$C$50,[15]CONTROLES!$D$50,[15]CONTROLES!$D$51)</f>
        <v>0</v>
      </c>
      <c r="AJ259" s="189"/>
      <c r="AK259" s="189">
        <f>+IF(AJ259=[15]CONTROLES!$C$52,[15]CONTROLES!$D$52,[15]CONTROLES!$D$53)</f>
        <v>0</v>
      </c>
      <c r="AL259" s="189"/>
      <c r="AM259" s="189">
        <f>+IF(AL259=[15]CONTROLES!$C$54,[15]CONTROLES!$D$54,[15]CONTROLES!$D$55)</f>
        <v>0</v>
      </c>
      <c r="AN259" s="190" t="str">
        <f t="shared" si="156"/>
        <v>Tipo Control</v>
      </c>
      <c r="AO259" s="190" t="str">
        <f>+IF(AN259=[15]CONTROLES!$F$54,[15]CONTROLES!$G$54,[15]CONTROLES!$G$55)</f>
        <v>Detectar</v>
      </c>
      <c r="AP259" s="189"/>
      <c r="AQ259" s="189"/>
      <c r="AR259" s="189"/>
      <c r="AS259" s="189"/>
      <c r="AT259" s="189"/>
      <c r="AU259" s="189"/>
      <c r="AV259" s="50"/>
      <c r="AW259" s="50" t="str">
        <f t="shared" si="181"/>
        <v>Débil</v>
      </c>
      <c r="AX259" s="50" t="str">
        <f t="shared" si="177"/>
        <v/>
      </c>
      <c r="AY259" s="303"/>
      <c r="AZ259" s="303"/>
      <c r="BA259" s="303"/>
      <c r="BB259" s="301"/>
      <c r="BC259" s="457"/>
      <c r="BD259" s="305"/>
      <c r="BE259" s="130"/>
      <c r="BF259" s="130"/>
      <c r="BG259" s="180"/>
      <c r="BH259" s="130"/>
      <c r="BI259" s="130"/>
      <c r="BJ259" s="130"/>
      <c r="BK259" s="130"/>
      <c r="BL259" s="278"/>
      <c r="BM259" s="307"/>
      <c r="BN259" s="307"/>
      <c r="FW259" s="120"/>
      <c r="GJ259" s="120"/>
      <c r="GW259" s="120"/>
    </row>
    <row r="260" spans="1:205" ht="24.75" customHeight="1" x14ac:dyDescent="0.2">
      <c r="A260" s="336"/>
      <c r="B260" s="396"/>
      <c r="C260" s="400"/>
      <c r="D260" s="400"/>
      <c r="E260" s="396"/>
      <c r="F260" s="410"/>
      <c r="G260" s="410"/>
      <c r="H260" s="403"/>
      <c r="I260" s="396"/>
      <c r="J260" s="323"/>
      <c r="K260" s="451"/>
      <c r="L260" s="399"/>
      <c r="M260" s="328"/>
      <c r="N260" s="329"/>
      <c r="O260" s="331"/>
      <c r="P260" s="331"/>
      <c r="Q260" s="334"/>
      <c r="R260" s="188"/>
      <c r="S260" s="178"/>
      <c r="T260" s="183">
        <f>VLOOKUP(U260,[15]FORMULAS!$A$15:$B$18,2,0)</f>
        <v>0</v>
      </c>
      <c r="U260" s="54" t="s">
        <v>158</v>
      </c>
      <c r="V260" s="55">
        <f>+IF(U260='[15]Tabla Valoración controles'!$D$4,'[15]Tabla Valoración controles'!$F$4,IF('[15]208-PLA-Ft-78 Mapa Gestión'!U260='[15]Tabla Valoración controles'!$D$5,'[15]Tabla Valoración controles'!$F$5,IF(U260=[15]FORMULAS!$A$10,0,'[15]Tabla Valoración controles'!$F$6)))</f>
        <v>0</v>
      </c>
      <c r="W260" s="54"/>
      <c r="X260" s="56">
        <f>+IF(W260='[15]Tabla Valoración controles'!$D$7,'[15]Tabla Valoración controles'!$F$7,IF(U260=[15]FORMULAS!$A$10,0,'[15]Tabla Valoración controles'!$F$8))</f>
        <v>0</v>
      </c>
      <c r="Y260" s="54"/>
      <c r="Z260" s="55">
        <f>+IF(Y260='[15]Tabla Valoración controles'!$D$9,'[15]Tabla Valoración controles'!$F$9,IF(U260=[15]FORMULAS!$A$10,0,'[15]Tabla Valoración controles'!$F$10))</f>
        <v>0</v>
      </c>
      <c r="AA260" s="54"/>
      <c r="AB260" s="55">
        <f>+IF(AA260='[15]Tabla Valoración controles'!$D$9,'[15]Tabla Valoración controles'!$F$9,IF(W260=[15]FORMULAS!$A$10,0,'[15]Tabla Valoración controles'!$F$10))</f>
        <v>0</v>
      </c>
      <c r="AC260" s="54"/>
      <c r="AD260" s="55">
        <f>+IF(AC260='[15]Tabla Valoración controles'!$D$13,'[15]Tabla Valoración controles'!$F$13,'[15]Tabla Valoración controles'!$F$14)</f>
        <v>0</v>
      </c>
      <c r="AE260" s="100">
        <f t="shared" si="153"/>
        <v>0</v>
      </c>
      <c r="AF260" s="100" t="e">
        <f t="shared" si="182"/>
        <v>#REF!</v>
      </c>
      <c r="AG260" s="100" t="e">
        <f t="shared" si="183"/>
        <v>#REF!</v>
      </c>
      <c r="AH260" s="54"/>
      <c r="AI260" s="50">
        <f>+IF(AH260=[15]CONTROLES!$C$50,[15]CONTROLES!$D$50,[15]CONTROLES!$D$51)</f>
        <v>0</v>
      </c>
      <c r="AJ260" s="189"/>
      <c r="AK260" s="189">
        <f>+IF(AJ260=[15]CONTROLES!$C$52,[15]CONTROLES!$D$52,[15]CONTROLES!$D$53)</f>
        <v>0</v>
      </c>
      <c r="AL260" s="189"/>
      <c r="AM260" s="189">
        <f>+IF(AL260=[15]CONTROLES!$C$54,[15]CONTROLES!$D$54,[15]CONTROLES!$D$55)</f>
        <v>0</v>
      </c>
      <c r="AN260" s="190" t="str">
        <f t="shared" si="156"/>
        <v>Tipo Control</v>
      </c>
      <c r="AO260" s="190" t="str">
        <f>+IF(AN260=[15]CONTROLES!$F$54,[15]CONTROLES!$G$54,[15]CONTROLES!$G$55)</f>
        <v>Detectar</v>
      </c>
      <c r="AP260" s="189"/>
      <c r="AQ260" s="189"/>
      <c r="AR260" s="189"/>
      <c r="AS260" s="189"/>
      <c r="AT260" s="189"/>
      <c r="AU260" s="189"/>
      <c r="AV260" s="50"/>
      <c r="AW260" s="50" t="str">
        <f t="shared" si="181"/>
        <v>Débil</v>
      </c>
      <c r="AX260" s="50" t="str">
        <f t="shared" si="177"/>
        <v/>
      </c>
      <c r="AY260" s="303"/>
      <c r="AZ260" s="303"/>
      <c r="BA260" s="303"/>
      <c r="BB260" s="301"/>
      <c r="BC260" s="457"/>
      <c r="BD260" s="305"/>
      <c r="BE260" s="130"/>
      <c r="BF260" s="130"/>
      <c r="BG260" s="180"/>
      <c r="BH260" s="130"/>
      <c r="BI260" s="130"/>
      <c r="BJ260" s="130"/>
      <c r="BK260" s="130"/>
      <c r="BL260" s="278"/>
      <c r="BM260" s="307"/>
      <c r="BN260" s="307"/>
      <c r="FW260" s="120"/>
      <c r="GJ260" s="120"/>
      <c r="GW260" s="120"/>
    </row>
    <row r="261" spans="1:205" ht="24.75" customHeight="1" x14ac:dyDescent="0.2">
      <c r="A261" s="336"/>
      <c r="B261" s="396"/>
      <c r="C261" s="400"/>
      <c r="D261" s="400"/>
      <c r="E261" s="396"/>
      <c r="F261" s="410"/>
      <c r="G261" s="410"/>
      <c r="H261" s="403"/>
      <c r="I261" s="396"/>
      <c r="J261" s="323"/>
      <c r="K261" s="452"/>
      <c r="L261" s="399"/>
      <c r="M261" s="328"/>
      <c r="N261" s="329"/>
      <c r="O261" s="332"/>
      <c r="P261" s="332"/>
      <c r="Q261" s="335"/>
      <c r="R261" s="188"/>
      <c r="S261" s="178"/>
      <c r="T261" s="183">
        <f>VLOOKUP(U261,[15]FORMULAS!$A$15:$B$18,2,0)</f>
        <v>0</v>
      </c>
      <c r="U261" s="54" t="s">
        <v>158</v>
      </c>
      <c r="V261" s="55">
        <f>+IF(U261='[15]Tabla Valoración controles'!$D$4,'[15]Tabla Valoración controles'!$F$4,IF('[15]208-PLA-Ft-78 Mapa Gestión'!U261='[15]Tabla Valoración controles'!$D$5,'[15]Tabla Valoración controles'!$F$5,IF(U261=[15]FORMULAS!$A$10,0,'[15]Tabla Valoración controles'!$F$6)))</f>
        <v>0</v>
      </c>
      <c r="W261" s="54"/>
      <c r="X261" s="56">
        <f>+IF(W261='[15]Tabla Valoración controles'!$D$7,'[15]Tabla Valoración controles'!$F$7,IF(U261=[15]FORMULAS!$A$10,0,'[15]Tabla Valoración controles'!$F$8))</f>
        <v>0</v>
      </c>
      <c r="Y261" s="54"/>
      <c r="Z261" s="55">
        <f>+IF(Y261='[15]Tabla Valoración controles'!$D$9,'[15]Tabla Valoración controles'!$F$9,IF(U261=[15]FORMULAS!$A$10,0,'[15]Tabla Valoración controles'!$F$10))</f>
        <v>0</v>
      </c>
      <c r="AA261" s="54"/>
      <c r="AB261" s="55">
        <f>+IF(AA261='[15]Tabla Valoración controles'!$D$9,'[15]Tabla Valoración controles'!$F$9,IF(W261=[15]FORMULAS!$A$10,0,'[15]Tabla Valoración controles'!$F$10))</f>
        <v>0</v>
      </c>
      <c r="AC261" s="54"/>
      <c r="AD261" s="55">
        <f>+IF(AC261='[15]Tabla Valoración controles'!$D$13,'[15]Tabla Valoración controles'!$F$13,'[15]Tabla Valoración controles'!$F$14)</f>
        <v>0</v>
      </c>
      <c r="AE261" s="100">
        <f t="shared" si="153"/>
        <v>0</v>
      </c>
      <c r="AF261" s="100" t="e">
        <f t="shared" si="182"/>
        <v>#REF!</v>
      </c>
      <c r="AG261" s="100" t="e">
        <f t="shared" si="183"/>
        <v>#REF!</v>
      </c>
      <c r="AH261" s="54"/>
      <c r="AI261" s="50">
        <f>+IF(AH261=[15]CONTROLES!$C$50,[15]CONTROLES!$D$50,[15]CONTROLES!$D$51)</f>
        <v>0</v>
      </c>
      <c r="AJ261" s="189"/>
      <c r="AK261" s="189">
        <f>+IF(AJ261=[15]CONTROLES!$C$52,[15]CONTROLES!$D$52,[15]CONTROLES!$D$53)</f>
        <v>0</v>
      </c>
      <c r="AL261" s="189"/>
      <c r="AM261" s="189">
        <f>+IF(AL261=[15]CONTROLES!$C$54,[15]CONTROLES!$D$54,[15]CONTROLES!$D$55)</f>
        <v>0</v>
      </c>
      <c r="AN261" s="190" t="str">
        <f t="shared" si="156"/>
        <v>Tipo Control</v>
      </c>
      <c r="AO261" s="190" t="str">
        <f>+IF(AN261=[15]CONTROLES!$F$54,[15]CONTROLES!$G$54,[15]CONTROLES!$G$55)</f>
        <v>Detectar</v>
      </c>
      <c r="AP261" s="189"/>
      <c r="AQ261" s="189"/>
      <c r="AR261" s="189"/>
      <c r="AS261" s="189"/>
      <c r="AT261" s="189"/>
      <c r="AU261" s="189"/>
      <c r="AV261" s="50"/>
      <c r="AW261" s="50" t="str">
        <f t="shared" si="181"/>
        <v>Débil</v>
      </c>
      <c r="AX261" s="50" t="str">
        <f t="shared" si="177"/>
        <v/>
      </c>
      <c r="AY261" s="303"/>
      <c r="AZ261" s="303"/>
      <c r="BA261" s="303"/>
      <c r="BB261" s="301"/>
      <c r="BC261" s="457"/>
      <c r="BD261" s="305"/>
      <c r="BE261" s="130"/>
      <c r="BF261" s="130"/>
      <c r="BG261" s="180"/>
      <c r="BH261" s="130"/>
      <c r="BI261" s="130"/>
      <c r="BJ261" s="130"/>
      <c r="BK261" s="130"/>
      <c r="BL261" s="278"/>
      <c r="BM261" s="307"/>
      <c r="BN261" s="307"/>
      <c r="FW261" s="120"/>
      <c r="GJ261" s="120"/>
      <c r="GW261" s="120"/>
    </row>
    <row r="262" spans="1:205" ht="76.5" x14ac:dyDescent="0.2">
      <c r="A262" s="336">
        <v>43</v>
      </c>
      <c r="B262" s="396" t="s">
        <v>174</v>
      </c>
      <c r="C262" s="400" t="str">
        <f>VLOOKUP(B262,[15]FORMULAS!$A$30:$B$52,2,0)</f>
        <v>Titular predios de estrato 1 y 2 y contribuir al saneamiento del Espacio Público en la Ciudad Bogotá D.C. mediante el acompañamiento técnico, jurídico y social a las familias asentadas en predios públicos o privados, ocupados ilegalmente; así mismo generar y realizar el cierre de proyectos urbanísticos para vivienda VIP, en 
predios de la CVP, con el fin de lograr la obtención del título de propiedad y concretar la entrega de zonas de cesión obligatorias, cumpliendo los requisitos exigidos en la ley.</v>
      </c>
      <c r="D262" s="400" t="str">
        <f>VLOOKUP(B262,[15]FORMULAS!$A$30:$C$52,3,0)</f>
        <v>Director de Urbanizaciones y Titulación</v>
      </c>
      <c r="E262" s="396" t="s">
        <v>260</v>
      </c>
      <c r="F262" s="410" t="s">
        <v>770</v>
      </c>
      <c r="G262" s="410" t="s">
        <v>771</v>
      </c>
      <c r="H262" s="403" t="s">
        <v>772</v>
      </c>
      <c r="I262" s="396" t="s">
        <v>264</v>
      </c>
      <c r="J262" s="323">
        <v>24</v>
      </c>
      <c r="K262" s="450" t="str">
        <f>VLOOKUP(L262,'Tabla probabilidad'!$D$3:$E$8,2,0)</f>
        <v>Baja</v>
      </c>
      <c r="L262" s="399">
        <f>+IF(J262&lt;=[15]FORMULAS!$M$2,[15]FORMULAS!$N$2,IF('[15]208-PLA-Ft-78 Mapa Gestión'!J262&lt;=[15]FORMULAS!$M$3,[15]FORMULAS!$N$3,IF('[15]208-PLA-Ft-78 Mapa Gestión'!J262&lt;=[15]FORMULAS!$M$4,[15]FORMULAS!$N$4,IF('[15]208-PLA-Ft-78 Mapa Gestión'!J262&lt;=[15]FORMULAS!$M$5,[15]FORMULAS!$N$5,[15]FORMULAS!$N$6))))</f>
        <v>0.4</v>
      </c>
      <c r="M262" s="328" t="s">
        <v>90</v>
      </c>
      <c r="N262" s="329" t="str">
        <f>VLOOKUP(M262,'Tabla Impacto'!$D$3:$F$8,3,0)</f>
        <v>Mayor</v>
      </c>
      <c r="O262" s="330">
        <v>0.6</v>
      </c>
      <c r="P262" s="330" t="str">
        <f t="shared" ref="P262" si="184">CONCATENATE(N262,K262)</f>
        <v>MayorBaja</v>
      </c>
      <c r="Q262" s="333" t="str">
        <f>VLOOKUP(P262,[13]FORMULAS!$K$17:$L$42,2,0)</f>
        <v>Alto</v>
      </c>
      <c r="R262" s="178">
        <v>1</v>
      </c>
      <c r="S262" s="178" t="s">
        <v>773</v>
      </c>
      <c r="T262" s="183" t="str">
        <f>VLOOKUP(U262,[15]FORMULAS!$A$15:$B$18,2,0)</f>
        <v>Probabilidad</v>
      </c>
      <c r="U262" s="54" t="s">
        <v>13</v>
      </c>
      <c r="V262" s="249">
        <f>+IF(U262='[13]Tabla Valoración controles'!$D$4,'[13]Tabla Valoración controles'!$F$4,IF('[13]208-PLA-Ft-78 Mapa Gestión'!U262='[13]Tabla Valoración controles'!$D$5,'[13]Tabla Valoración controles'!$F$5,IF(U262=[13]FORMULAS!$A$10,0,'[13]Tabla Valoración controles'!$F$6)))</f>
        <v>0.25</v>
      </c>
      <c r="W262" s="54" t="s">
        <v>8</v>
      </c>
      <c r="X262" s="56">
        <f>+IF(W262='[13]Tabla Valoración controles'!$D$7,'[13]Tabla Valoración controles'!$F$7,IF(U262=[13]FORMULAS!$A$10,0,'[13]Tabla Valoración controles'!$F$8))</f>
        <v>0.15</v>
      </c>
      <c r="Y262" s="54" t="s">
        <v>18</v>
      </c>
      <c r="Z262" s="249" t="e">
        <f>+IF(Y262='[13]Tabla Valoración controles'!$D$9,'[13]Tabla Valoración controles'!$F$9,IF(U262=[13]FORMULAS!$A$10,0,'[13]Tabla Valoración controles'!$F$10))</f>
        <v>#REF!</v>
      </c>
      <c r="AA262" s="54" t="s">
        <v>21</v>
      </c>
      <c r="AB262" s="249" t="e">
        <f>+IF(AA262='[13]Tabla Valoración controles'!$D$9,'[13]Tabla Valoración controles'!$F$9,IF(W262=[13]FORMULAS!$A$10,0,'[13]Tabla Valoración controles'!$F$10))</f>
        <v>#REF!</v>
      </c>
      <c r="AC262" s="54" t="s">
        <v>100</v>
      </c>
      <c r="AD262" s="249" t="e">
        <f>+IF(AC262='[13]Tabla Valoración controles'!$D$13,'[13]Tabla Valoración controles'!$F$13,'[13]Tabla Valoración controles'!$F$14)</f>
        <v>#REF!</v>
      </c>
      <c r="AE262" s="250" t="e">
        <f t="shared" si="153"/>
        <v>#REF!</v>
      </c>
      <c r="AF262" s="250" t="e">
        <f>+IF(T262=[13]FORMULAS!$A$8,'[13]208-PLA-Ft-78 Mapa Gestión'!AE262*'[13]208-PLA-Ft-78 Mapa Gestión'!L262:L267,'[13]208-PLA-Ft-78 Mapa Gestión'!AE262*'[13]208-PLA-Ft-78 Mapa Gestión'!O262:O267)</f>
        <v>#REF!</v>
      </c>
      <c r="AG262" s="250" t="e">
        <f>+IF(T262=[13]FORMULAS!$A$8,'[13]208-PLA-Ft-78 Mapa Gestión'!L262:L267-'[13]208-PLA-Ft-78 Mapa Gestión'!AF262,0)</f>
        <v>#REF!</v>
      </c>
      <c r="AH262" s="54" t="s">
        <v>351</v>
      </c>
      <c r="AI262" s="50">
        <f>+IF(AH262=[13]CONTROLES!$C$50,[13]CONTROLES!$D$50,[13]CONTROLES!$D$51)</f>
        <v>15</v>
      </c>
      <c r="AJ262" s="189" t="s">
        <v>357</v>
      </c>
      <c r="AK262" s="189">
        <f>+IF(AJ262=[13]CONTROLES!$C$52,[13]CONTROLES!$D$52,[13]CONTROLES!$D$53)</f>
        <v>15</v>
      </c>
      <c r="AL262" s="189" t="s">
        <v>360</v>
      </c>
      <c r="AM262" s="189">
        <f>+IF(AL262=[13]CONTROLES!$C$54,[13]CONTROLES!$D$54,[13]CONTROLES!$D$55)</f>
        <v>15</v>
      </c>
      <c r="AN262" s="50" t="s">
        <v>363</v>
      </c>
      <c r="AO262" s="50">
        <f>+IF(AN262=[12]CONTROLES!$C$56,[12]CONTROLES!$D$56,IF(AN262=[12]CONTROLES!$C$57,[12]CONTROLES!$D$57,[12]CONTROLES!$D$58))</f>
        <v>15</v>
      </c>
      <c r="AP262" s="50" t="s">
        <v>367</v>
      </c>
      <c r="AQ262" s="50">
        <f>+IF(AP262=[12]CONTROLES!$C$59,[12]CONTROLES!$D$59,[12]CONTROLES!$D$60)</f>
        <v>15</v>
      </c>
      <c r="AR262" s="50" t="s">
        <v>370</v>
      </c>
      <c r="AS262" s="50">
        <f>+IF(AR262=[12]CONTROLES!$C$61,[12]CONTROLES!$D$61,[12]CONTROLES!$D$62)</f>
        <v>15</v>
      </c>
      <c r="AT262" s="50" t="s">
        <v>373</v>
      </c>
      <c r="AU262" s="50">
        <f>+IF(AT262=[12]CONTROLES!$C$63,[12]CONTROLES!$D$63,IF(AT262=[12]CONTROLES!$C$64,[12]CONTROLES!$D$64,[12]CONTROLES!$D$65))</f>
        <v>10</v>
      </c>
      <c r="AV262" s="50">
        <f t="shared" ref="AV262" si="185">+AI262+AK262+AM262+AO262+AQ262+AS262+AU262</f>
        <v>100</v>
      </c>
      <c r="AW262" s="50" t="str">
        <f t="shared" si="181"/>
        <v>Fuerte</v>
      </c>
      <c r="AX262" s="50" t="str">
        <f t="shared" si="177"/>
        <v/>
      </c>
      <c r="AY262" s="302" t="s">
        <v>5</v>
      </c>
      <c r="AZ262" s="302" t="s">
        <v>74</v>
      </c>
      <c r="BA262" s="302">
        <f>+IF(T262=[15]FORMULAS!$A$9,AG267,'[15]208-PLA-Ft-78 Mapa Gestión'!N262:N267)</f>
        <v>0</v>
      </c>
      <c r="BB262" s="301" t="str">
        <f t="shared" ref="BB262" si="186">CONCATENATE(AZ262,AY262)</f>
        <v>ModeradoAlta</v>
      </c>
      <c r="BC262" s="456" t="str">
        <f>VLOOKUP(BB262,[8]FORMULAS!$K$17:$L$42,2,0)</f>
        <v>Alto</v>
      </c>
      <c r="BD262" s="304" t="s">
        <v>164</v>
      </c>
      <c r="BE262" s="130" t="s">
        <v>774</v>
      </c>
      <c r="BF262" s="130" t="s">
        <v>775</v>
      </c>
      <c r="BG262" s="180" t="s">
        <v>324</v>
      </c>
      <c r="BH262" s="179">
        <v>45292</v>
      </c>
      <c r="BI262" s="179">
        <v>45656</v>
      </c>
      <c r="BJ262" s="130" t="s">
        <v>776</v>
      </c>
      <c r="BK262" s="130" t="s">
        <v>777</v>
      </c>
      <c r="BL262" s="278" t="s">
        <v>236</v>
      </c>
      <c r="BM262" s="307" t="s">
        <v>778</v>
      </c>
      <c r="BN262" s="307" t="s">
        <v>778</v>
      </c>
      <c r="FW262" s="120"/>
      <c r="GJ262" s="120"/>
      <c r="GW262" s="120"/>
    </row>
    <row r="263" spans="1:205" ht="25.5" customHeight="1" x14ac:dyDescent="0.2">
      <c r="A263" s="336"/>
      <c r="B263" s="396"/>
      <c r="C263" s="400"/>
      <c r="D263" s="400"/>
      <c r="E263" s="396"/>
      <c r="F263" s="410"/>
      <c r="G263" s="410"/>
      <c r="H263" s="403"/>
      <c r="I263" s="396"/>
      <c r="J263" s="323"/>
      <c r="K263" s="451"/>
      <c r="L263" s="399"/>
      <c r="M263" s="328"/>
      <c r="N263" s="329"/>
      <c r="O263" s="331"/>
      <c r="P263" s="331"/>
      <c r="Q263" s="334"/>
      <c r="R263" s="188"/>
      <c r="S263" s="178"/>
      <c r="T263" s="183">
        <f>VLOOKUP(U263,[15]FORMULAS!$A$15:$B$18,2,0)</f>
        <v>0</v>
      </c>
      <c r="U263" s="54" t="s">
        <v>158</v>
      </c>
      <c r="V263" s="55">
        <f>+IF(U263='[15]Tabla Valoración controles'!$D$4,'[15]Tabla Valoración controles'!$F$4,IF('[15]208-PLA-Ft-78 Mapa Gestión'!U263='[15]Tabla Valoración controles'!$D$5,'[15]Tabla Valoración controles'!$F$5,IF(U263=[15]FORMULAS!$A$10,0,'[15]Tabla Valoración controles'!$F$6)))</f>
        <v>0</v>
      </c>
      <c r="W263" s="54"/>
      <c r="X263" s="56">
        <f>+IF(W263='[15]Tabla Valoración controles'!$D$7,'[15]Tabla Valoración controles'!$F$7,IF(U263=[15]FORMULAS!$A$10,0,'[15]Tabla Valoración controles'!$F$8))</f>
        <v>0</v>
      </c>
      <c r="Y263" s="54"/>
      <c r="Z263" s="55">
        <f>+IF(Y263='[15]Tabla Valoración controles'!$D$9,'[15]Tabla Valoración controles'!$F$9,IF(U263=[15]FORMULAS!$A$10,0,'[15]Tabla Valoración controles'!$F$10))</f>
        <v>0</v>
      </c>
      <c r="AA263" s="54"/>
      <c r="AB263" s="55">
        <f>+IF(AA263='[15]Tabla Valoración controles'!$D$9,'[15]Tabla Valoración controles'!$F$9,IF(W263=[15]FORMULAS!$A$10,0,'[15]Tabla Valoración controles'!$F$10))</f>
        <v>0</v>
      </c>
      <c r="AC263" s="54"/>
      <c r="AD263" s="55">
        <f>+IF(AC263='[15]Tabla Valoración controles'!$D$13,'[15]Tabla Valoración controles'!$F$13,'[15]Tabla Valoración controles'!$F$14)</f>
        <v>0</v>
      </c>
      <c r="AE263" s="100">
        <f t="shared" si="153"/>
        <v>0</v>
      </c>
      <c r="AF263" s="100" t="e">
        <f t="shared" ref="AF263" si="187">+AE263*AG262</f>
        <v>#REF!</v>
      </c>
      <c r="AG263" s="100" t="e">
        <f t="shared" ref="AG263:AG267" si="188">+AG262-AF263</f>
        <v>#REF!</v>
      </c>
      <c r="AH263" s="54"/>
      <c r="AI263" s="50">
        <f>+IF(AH263=[15]CONTROLES!$C$50,[15]CONTROLES!$D$50,[15]CONTROLES!$D$51)</f>
        <v>0</v>
      </c>
      <c r="AJ263" s="189"/>
      <c r="AK263" s="189">
        <f>+IF(AJ263=[15]CONTROLES!$C$52,[15]CONTROLES!$D$52,[15]CONTROLES!$D$53)</f>
        <v>0</v>
      </c>
      <c r="AL263" s="189"/>
      <c r="AM263" s="189">
        <f>+IF(AL263=[15]CONTROLES!$C$54,[15]CONTROLES!$D$54,[15]CONTROLES!$D$55)</f>
        <v>0</v>
      </c>
      <c r="AN263" s="190" t="str">
        <f t="shared" si="156"/>
        <v>Tipo Control</v>
      </c>
      <c r="AO263" s="190" t="str">
        <f>+IF(AN263=[15]CONTROLES!$F$54,[15]CONTROLES!$G$54,[15]CONTROLES!$G$55)</f>
        <v>Detectar</v>
      </c>
      <c r="AP263" s="189">
        <f>+IF(AO263=[15]CONTROLES!$C$56,[15]CONTROLES!$D$56,IF(AO263=[15]CONTROLES!$C$57,[15]CONTROLES!$D$57,[15]CONTROLES!$D$58))</f>
        <v>10</v>
      </c>
      <c r="AQ263" s="189"/>
      <c r="AR263" s="189">
        <f>+IF(AQ263=[15]CONTROLES!$C$59,[15]CONTROLES!$D$59,[15]CONTROLES!$D$60)</f>
        <v>0</v>
      </c>
      <c r="AS263" s="189"/>
      <c r="AT263" s="189">
        <f>+IF(AS263=[15]CONTROLES!$C$61,[15]CONTROLES!$D$61,[15]CONTROLES!$D$62)</f>
        <v>0</v>
      </c>
      <c r="AU263" s="189"/>
      <c r="AV263" s="50">
        <f>+IF(AU263=[15]CONTROLES!$C$63,[15]CONTROLES!$D$63,IF(AU263=[15]CONTROLES!$C$64,[15]CONTROLES!$D$64,[15]CONTROLES!$D$65))</f>
        <v>0</v>
      </c>
      <c r="AW263" s="50" t="str">
        <f t="shared" si="181"/>
        <v>Débil</v>
      </c>
      <c r="AX263" s="50" t="str">
        <f t="shared" si="177"/>
        <v/>
      </c>
      <c r="AY263" s="303"/>
      <c r="AZ263" s="303"/>
      <c r="BA263" s="303"/>
      <c r="BB263" s="301"/>
      <c r="BC263" s="457"/>
      <c r="BD263" s="305"/>
      <c r="BE263" s="130"/>
      <c r="BF263" s="130"/>
      <c r="BG263" s="180"/>
      <c r="BH263" s="130"/>
      <c r="BI263" s="130"/>
      <c r="BJ263" s="130"/>
      <c r="BK263" s="130"/>
      <c r="BL263" s="278"/>
      <c r="BM263" s="307"/>
      <c r="BN263" s="307"/>
      <c r="FW263" s="120"/>
      <c r="GJ263" s="120"/>
      <c r="GW263" s="120"/>
    </row>
    <row r="264" spans="1:205" ht="25.5" customHeight="1" x14ac:dyDescent="0.2">
      <c r="A264" s="336"/>
      <c r="B264" s="396"/>
      <c r="C264" s="400"/>
      <c r="D264" s="400"/>
      <c r="E264" s="396"/>
      <c r="F264" s="410"/>
      <c r="G264" s="410"/>
      <c r="H264" s="403"/>
      <c r="I264" s="396"/>
      <c r="J264" s="323"/>
      <c r="K264" s="451"/>
      <c r="L264" s="399"/>
      <c r="M264" s="328"/>
      <c r="N264" s="329"/>
      <c r="O264" s="331"/>
      <c r="P264" s="331"/>
      <c r="Q264" s="334"/>
      <c r="R264" s="188"/>
      <c r="S264" s="178"/>
      <c r="T264" s="183">
        <f>VLOOKUP(U264,[15]FORMULAS!$A$15:$B$18,2,0)</f>
        <v>0</v>
      </c>
      <c r="U264" s="54" t="s">
        <v>158</v>
      </c>
      <c r="V264" s="55">
        <f>+IF(U264='[15]Tabla Valoración controles'!$D$4,'[15]Tabla Valoración controles'!$F$4,IF('[15]208-PLA-Ft-78 Mapa Gestión'!U264='[15]Tabla Valoración controles'!$D$5,'[15]Tabla Valoración controles'!$F$5,IF(U264=[15]FORMULAS!$A$10,0,'[15]Tabla Valoración controles'!$F$6)))</f>
        <v>0</v>
      </c>
      <c r="W264" s="54"/>
      <c r="X264" s="56">
        <f>+IF(W264='[15]Tabla Valoración controles'!$D$7,'[15]Tabla Valoración controles'!$F$7,IF(U264=[15]FORMULAS!$A$10,0,'[15]Tabla Valoración controles'!$F$8))</f>
        <v>0</v>
      </c>
      <c r="Y264" s="54"/>
      <c r="Z264" s="55">
        <f>+IF(Y264='[15]Tabla Valoración controles'!$D$9,'[15]Tabla Valoración controles'!$F$9,IF(U264=[15]FORMULAS!$A$10,0,'[15]Tabla Valoración controles'!$F$10))</f>
        <v>0</v>
      </c>
      <c r="AA264" s="54"/>
      <c r="AB264" s="55">
        <f>+IF(AA264='[15]Tabla Valoración controles'!$D$9,'[15]Tabla Valoración controles'!$F$9,IF(W264=[15]FORMULAS!$A$10,0,'[15]Tabla Valoración controles'!$F$10))</f>
        <v>0</v>
      </c>
      <c r="AC264" s="54"/>
      <c r="AD264" s="55">
        <f>+IF(AC264='[15]Tabla Valoración controles'!$D$13,'[15]Tabla Valoración controles'!$F$13,'[15]Tabla Valoración controles'!$F$14)</f>
        <v>0</v>
      </c>
      <c r="AE264" s="100">
        <f t="shared" si="153"/>
        <v>0</v>
      </c>
      <c r="AF264" s="100" t="e">
        <f t="shared" ref="AF264:AF267" si="189">+AF263*AE264</f>
        <v>#REF!</v>
      </c>
      <c r="AG264" s="100" t="e">
        <f t="shared" si="188"/>
        <v>#REF!</v>
      </c>
      <c r="AH264" s="54"/>
      <c r="AI264" s="50">
        <f>+IF(AH264=[15]CONTROLES!$C$50,[15]CONTROLES!$D$50,[15]CONTROLES!$D$51)</f>
        <v>0</v>
      </c>
      <c r="AJ264" s="189"/>
      <c r="AK264" s="189">
        <f>+IF(AJ264=[15]CONTROLES!$C$52,[15]CONTROLES!$D$52,[15]CONTROLES!$D$53)</f>
        <v>0</v>
      </c>
      <c r="AL264" s="189"/>
      <c r="AM264" s="189">
        <f>+IF(AL264=[15]CONTROLES!$C$54,[15]CONTROLES!$D$54,[15]CONTROLES!$D$55)</f>
        <v>0</v>
      </c>
      <c r="AN264" s="190" t="str">
        <f t="shared" si="156"/>
        <v>Tipo Control</v>
      </c>
      <c r="AO264" s="190" t="str">
        <f>+IF(AN264=[15]CONTROLES!$F$54,[15]CONTROLES!$G$54,[15]CONTROLES!$G$55)</f>
        <v>Detectar</v>
      </c>
      <c r="AP264" s="189">
        <f>+IF(AO264=[15]CONTROLES!$C$56,[15]CONTROLES!$D$56,IF(AO264=[15]CONTROLES!$C$57,[15]CONTROLES!$D$57,[15]CONTROLES!$D$58))</f>
        <v>10</v>
      </c>
      <c r="AQ264" s="189"/>
      <c r="AR264" s="189">
        <f>+IF(AQ264=[15]CONTROLES!$C$59,[15]CONTROLES!$D$59,[15]CONTROLES!$D$60)</f>
        <v>0</v>
      </c>
      <c r="AS264" s="189"/>
      <c r="AT264" s="189">
        <f>+IF(AS264=[15]CONTROLES!$C$61,[15]CONTROLES!$D$61,[15]CONTROLES!$D$62)</f>
        <v>0</v>
      </c>
      <c r="AU264" s="189"/>
      <c r="AV264" s="50">
        <f>+IF(AU264=[15]CONTROLES!$C$63,[15]CONTROLES!$D$63,IF(AU264=[15]CONTROLES!$C$64,[15]CONTROLES!$D$64,[15]CONTROLES!$D$65))</f>
        <v>0</v>
      </c>
      <c r="AW264" s="50" t="str">
        <f t="shared" si="181"/>
        <v>Débil</v>
      </c>
      <c r="AX264" s="50" t="str">
        <f t="shared" si="177"/>
        <v/>
      </c>
      <c r="AY264" s="303"/>
      <c r="AZ264" s="303"/>
      <c r="BA264" s="303"/>
      <c r="BB264" s="301"/>
      <c r="BC264" s="457"/>
      <c r="BD264" s="305"/>
      <c r="BE264" s="130"/>
      <c r="BF264" s="130"/>
      <c r="BG264" s="180"/>
      <c r="BH264" s="130"/>
      <c r="BI264" s="130"/>
      <c r="BJ264" s="130"/>
      <c r="BK264" s="130"/>
      <c r="BL264" s="278"/>
      <c r="BM264" s="307"/>
      <c r="BN264" s="307"/>
      <c r="FW264" s="120"/>
      <c r="GJ264" s="120"/>
      <c r="GW264" s="120"/>
    </row>
    <row r="265" spans="1:205" ht="25.5" customHeight="1" x14ac:dyDescent="0.2">
      <c r="A265" s="336"/>
      <c r="B265" s="396"/>
      <c r="C265" s="400"/>
      <c r="D265" s="400"/>
      <c r="E265" s="396"/>
      <c r="F265" s="410"/>
      <c r="G265" s="410"/>
      <c r="H265" s="403"/>
      <c r="I265" s="396"/>
      <c r="J265" s="323"/>
      <c r="K265" s="451"/>
      <c r="L265" s="399"/>
      <c r="M265" s="328"/>
      <c r="N265" s="329"/>
      <c r="O265" s="331"/>
      <c r="P265" s="331"/>
      <c r="Q265" s="334"/>
      <c r="R265" s="188"/>
      <c r="S265" s="178"/>
      <c r="T265" s="183">
        <f>VLOOKUP(U265,[15]FORMULAS!$A$15:$B$18,2,0)</f>
        <v>0</v>
      </c>
      <c r="U265" s="54" t="s">
        <v>158</v>
      </c>
      <c r="V265" s="55">
        <f>+IF(U265='[15]Tabla Valoración controles'!$D$4,'[15]Tabla Valoración controles'!$F$4,IF('[15]208-PLA-Ft-78 Mapa Gestión'!U265='[15]Tabla Valoración controles'!$D$5,'[15]Tabla Valoración controles'!$F$5,IF(U265=[15]FORMULAS!$A$10,0,'[15]Tabla Valoración controles'!$F$6)))</f>
        <v>0</v>
      </c>
      <c r="W265" s="54"/>
      <c r="X265" s="56">
        <f>+IF(W265='[15]Tabla Valoración controles'!$D$7,'[15]Tabla Valoración controles'!$F$7,IF(U265=[15]FORMULAS!$A$10,0,'[15]Tabla Valoración controles'!$F$8))</f>
        <v>0</v>
      </c>
      <c r="Y265" s="54"/>
      <c r="Z265" s="55">
        <f>+IF(Y265='[15]Tabla Valoración controles'!$D$9,'[15]Tabla Valoración controles'!$F$9,IF(U265=[15]FORMULAS!$A$10,0,'[15]Tabla Valoración controles'!$F$10))</f>
        <v>0</v>
      </c>
      <c r="AA265" s="54"/>
      <c r="AB265" s="55">
        <f>+IF(AA265='[15]Tabla Valoración controles'!$D$9,'[15]Tabla Valoración controles'!$F$9,IF(W265=[15]FORMULAS!$A$10,0,'[15]Tabla Valoración controles'!$F$10))</f>
        <v>0</v>
      </c>
      <c r="AC265" s="54"/>
      <c r="AD265" s="55">
        <f>+IF(AC265='[15]Tabla Valoración controles'!$D$13,'[15]Tabla Valoración controles'!$F$13,'[15]Tabla Valoración controles'!$F$14)</f>
        <v>0</v>
      </c>
      <c r="AE265" s="100">
        <f t="shared" si="153"/>
        <v>0</v>
      </c>
      <c r="AF265" s="100" t="e">
        <f t="shared" si="189"/>
        <v>#REF!</v>
      </c>
      <c r="AG265" s="100" t="e">
        <f t="shared" si="188"/>
        <v>#REF!</v>
      </c>
      <c r="AH265" s="54"/>
      <c r="AI265" s="50">
        <f>+IF(AH265=[15]CONTROLES!$C$50,[15]CONTROLES!$D$50,[15]CONTROLES!$D$51)</f>
        <v>0</v>
      </c>
      <c r="AJ265" s="189"/>
      <c r="AK265" s="189">
        <f>+IF(AJ265=[15]CONTROLES!$C$52,[15]CONTROLES!$D$52,[15]CONTROLES!$D$53)</f>
        <v>0</v>
      </c>
      <c r="AL265" s="189"/>
      <c r="AM265" s="189">
        <f>+IF(AL265=[15]CONTROLES!$C$54,[15]CONTROLES!$D$54,[15]CONTROLES!$D$55)</f>
        <v>0</v>
      </c>
      <c r="AN265" s="190" t="str">
        <f t="shared" si="156"/>
        <v>Tipo Control</v>
      </c>
      <c r="AO265" s="190" t="str">
        <f>+IF(AN265=[15]CONTROLES!$F$54,[15]CONTROLES!$G$54,[15]CONTROLES!$G$55)</f>
        <v>Detectar</v>
      </c>
      <c r="AP265" s="189">
        <f>+IF(AO265=[15]CONTROLES!$C$56,[15]CONTROLES!$D$56,IF(AO265=[15]CONTROLES!$C$57,[15]CONTROLES!$D$57,[15]CONTROLES!$D$58))</f>
        <v>10</v>
      </c>
      <c r="AQ265" s="189"/>
      <c r="AR265" s="189">
        <f>+IF(AQ265=[15]CONTROLES!$C$59,[15]CONTROLES!$D$59,[15]CONTROLES!$D$60)</f>
        <v>0</v>
      </c>
      <c r="AS265" s="189"/>
      <c r="AT265" s="189">
        <f>+IF(AS265=[15]CONTROLES!$C$61,[15]CONTROLES!$D$61,[15]CONTROLES!$D$62)</f>
        <v>0</v>
      </c>
      <c r="AU265" s="189"/>
      <c r="AV265" s="50">
        <f>+IF(AU265=[15]CONTROLES!$C$63,[15]CONTROLES!$D$63,IF(AU265=[15]CONTROLES!$C$64,[15]CONTROLES!$D$64,[15]CONTROLES!$D$65))</f>
        <v>0</v>
      </c>
      <c r="AW265" s="50" t="str">
        <f t="shared" si="181"/>
        <v>Débil</v>
      </c>
      <c r="AX265" s="50" t="str">
        <f t="shared" si="177"/>
        <v/>
      </c>
      <c r="AY265" s="303"/>
      <c r="AZ265" s="303"/>
      <c r="BA265" s="303"/>
      <c r="BB265" s="301"/>
      <c r="BC265" s="457"/>
      <c r="BD265" s="305"/>
      <c r="BE265" s="130"/>
      <c r="BF265" s="130"/>
      <c r="BG265" s="180"/>
      <c r="BH265" s="130"/>
      <c r="BI265" s="130"/>
      <c r="BJ265" s="130"/>
      <c r="BK265" s="130"/>
      <c r="BL265" s="278"/>
      <c r="BM265" s="307"/>
      <c r="BN265" s="307"/>
      <c r="FW265" s="120"/>
      <c r="GJ265" s="120"/>
      <c r="GW265" s="120"/>
    </row>
    <row r="266" spans="1:205" ht="25.5" customHeight="1" x14ac:dyDescent="0.2">
      <c r="A266" s="336"/>
      <c r="B266" s="396"/>
      <c r="C266" s="400"/>
      <c r="D266" s="400"/>
      <c r="E266" s="396"/>
      <c r="F266" s="410"/>
      <c r="G266" s="410"/>
      <c r="H266" s="403"/>
      <c r="I266" s="396"/>
      <c r="J266" s="323"/>
      <c r="K266" s="451"/>
      <c r="L266" s="399"/>
      <c r="M266" s="328"/>
      <c r="N266" s="329"/>
      <c r="O266" s="331"/>
      <c r="P266" s="331"/>
      <c r="Q266" s="334"/>
      <c r="R266" s="188"/>
      <c r="S266" s="178"/>
      <c r="T266" s="183">
        <f>VLOOKUP(U266,[15]FORMULAS!$A$15:$B$18,2,0)</f>
        <v>0</v>
      </c>
      <c r="U266" s="54" t="s">
        <v>158</v>
      </c>
      <c r="V266" s="55">
        <f>+IF(U266='[15]Tabla Valoración controles'!$D$4,'[15]Tabla Valoración controles'!$F$4,IF('[15]208-PLA-Ft-78 Mapa Gestión'!U266='[15]Tabla Valoración controles'!$D$5,'[15]Tabla Valoración controles'!$F$5,IF(U266=[15]FORMULAS!$A$10,0,'[15]Tabla Valoración controles'!$F$6)))</f>
        <v>0</v>
      </c>
      <c r="W266" s="54"/>
      <c r="X266" s="56">
        <f>+IF(W266='[15]Tabla Valoración controles'!$D$7,'[15]Tabla Valoración controles'!$F$7,IF(U266=[15]FORMULAS!$A$10,0,'[15]Tabla Valoración controles'!$F$8))</f>
        <v>0</v>
      </c>
      <c r="Y266" s="54"/>
      <c r="Z266" s="55">
        <f>+IF(Y266='[15]Tabla Valoración controles'!$D$9,'[15]Tabla Valoración controles'!$F$9,IF(U266=[15]FORMULAS!$A$10,0,'[15]Tabla Valoración controles'!$F$10))</f>
        <v>0</v>
      </c>
      <c r="AA266" s="54"/>
      <c r="AB266" s="55">
        <f>+IF(AA266='[15]Tabla Valoración controles'!$D$9,'[15]Tabla Valoración controles'!$F$9,IF(W266=[15]FORMULAS!$A$10,0,'[15]Tabla Valoración controles'!$F$10))</f>
        <v>0</v>
      </c>
      <c r="AC266" s="54"/>
      <c r="AD266" s="55">
        <f>+IF(AC266='[15]Tabla Valoración controles'!$D$13,'[15]Tabla Valoración controles'!$F$13,'[15]Tabla Valoración controles'!$F$14)</f>
        <v>0</v>
      </c>
      <c r="AE266" s="100">
        <f t="shared" si="153"/>
        <v>0</v>
      </c>
      <c r="AF266" s="100" t="e">
        <f t="shared" si="189"/>
        <v>#REF!</v>
      </c>
      <c r="AG266" s="100" t="e">
        <f t="shared" si="188"/>
        <v>#REF!</v>
      </c>
      <c r="AH266" s="54"/>
      <c r="AI266" s="50">
        <f>+IF(AH266=[15]CONTROLES!$C$50,[15]CONTROLES!$D$50,[15]CONTROLES!$D$51)</f>
        <v>0</v>
      </c>
      <c r="AJ266" s="189"/>
      <c r="AK266" s="189">
        <f>+IF(AJ266=[15]CONTROLES!$C$52,[15]CONTROLES!$D$52,[15]CONTROLES!$D$53)</f>
        <v>0</v>
      </c>
      <c r="AL266" s="189"/>
      <c r="AM266" s="189">
        <f>+IF(AL266=[15]CONTROLES!$C$54,[15]CONTROLES!$D$54,[15]CONTROLES!$D$55)</f>
        <v>0</v>
      </c>
      <c r="AN266" s="190" t="str">
        <f t="shared" si="156"/>
        <v>Tipo Control</v>
      </c>
      <c r="AO266" s="190" t="str">
        <f>+IF(AN266=[15]CONTROLES!$F$54,[15]CONTROLES!$G$54,[15]CONTROLES!$G$55)</f>
        <v>Detectar</v>
      </c>
      <c r="AP266" s="189">
        <f>+IF(AO266=[15]CONTROLES!$C$56,[15]CONTROLES!$D$56,IF(AO266=[15]CONTROLES!$C$57,[15]CONTROLES!$D$57,[15]CONTROLES!$D$58))</f>
        <v>10</v>
      </c>
      <c r="AQ266" s="189"/>
      <c r="AR266" s="189">
        <f>+IF(AQ266=[15]CONTROLES!$C$59,[15]CONTROLES!$D$59,[15]CONTROLES!$D$60)</f>
        <v>0</v>
      </c>
      <c r="AS266" s="189"/>
      <c r="AT266" s="189">
        <f>+IF(AS266=[15]CONTROLES!$C$61,[15]CONTROLES!$D$61,[15]CONTROLES!$D$62)</f>
        <v>0</v>
      </c>
      <c r="AU266" s="189"/>
      <c r="AV266" s="50">
        <f>+IF(AU266=[15]CONTROLES!$C$63,[15]CONTROLES!$D$63,IF(AU266=[15]CONTROLES!$C$64,[15]CONTROLES!$D$64,[15]CONTROLES!$D$65))</f>
        <v>0</v>
      </c>
      <c r="AW266" s="50" t="str">
        <f t="shared" si="181"/>
        <v>Débil</v>
      </c>
      <c r="AX266" s="50" t="str">
        <f t="shared" si="177"/>
        <v/>
      </c>
      <c r="AY266" s="303"/>
      <c r="AZ266" s="303"/>
      <c r="BA266" s="303"/>
      <c r="BB266" s="301"/>
      <c r="BC266" s="457"/>
      <c r="BD266" s="305"/>
      <c r="BE266" s="130"/>
      <c r="BF266" s="130"/>
      <c r="BG266" s="180"/>
      <c r="BH266" s="130"/>
      <c r="BI266" s="130"/>
      <c r="BJ266" s="130"/>
      <c r="BK266" s="130"/>
      <c r="BL266" s="278"/>
      <c r="BM266" s="307"/>
      <c r="BN266" s="307"/>
      <c r="FW266" s="120"/>
      <c r="GJ266" s="120"/>
      <c r="GW266" s="120"/>
    </row>
    <row r="267" spans="1:205" ht="25.5" customHeight="1" x14ac:dyDescent="0.2">
      <c r="A267" s="336"/>
      <c r="B267" s="396"/>
      <c r="C267" s="400"/>
      <c r="D267" s="400"/>
      <c r="E267" s="396"/>
      <c r="F267" s="410"/>
      <c r="G267" s="410"/>
      <c r="H267" s="403"/>
      <c r="I267" s="396"/>
      <c r="J267" s="323"/>
      <c r="K267" s="452"/>
      <c r="L267" s="399"/>
      <c r="M267" s="328"/>
      <c r="N267" s="329"/>
      <c r="O267" s="332"/>
      <c r="P267" s="332"/>
      <c r="Q267" s="335"/>
      <c r="R267" s="188"/>
      <c r="S267" s="178"/>
      <c r="T267" s="183">
        <f>VLOOKUP(U267,[15]FORMULAS!$A$15:$B$18,2,0)</f>
        <v>0</v>
      </c>
      <c r="U267" s="54" t="s">
        <v>158</v>
      </c>
      <c r="V267" s="55">
        <f>+IF(U267='[15]Tabla Valoración controles'!$D$4,'[15]Tabla Valoración controles'!$F$4,IF('[15]208-PLA-Ft-78 Mapa Gestión'!U267='[15]Tabla Valoración controles'!$D$5,'[15]Tabla Valoración controles'!$F$5,IF(U267=[15]FORMULAS!$A$10,0,'[15]Tabla Valoración controles'!$F$6)))</f>
        <v>0</v>
      </c>
      <c r="W267" s="54"/>
      <c r="X267" s="56">
        <f>+IF(W267='[15]Tabla Valoración controles'!$D$7,'[15]Tabla Valoración controles'!$F$7,IF(U267=[15]FORMULAS!$A$10,0,'[15]Tabla Valoración controles'!$F$8))</f>
        <v>0</v>
      </c>
      <c r="Y267" s="54"/>
      <c r="Z267" s="55">
        <f>+IF(Y267='[15]Tabla Valoración controles'!$D$9,'[15]Tabla Valoración controles'!$F$9,IF(U267=[15]FORMULAS!$A$10,0,'[15]Tabla Valoración controles'!$F$10))</f>
        <v>0</v>
      </c>
      <c r="AA267" s="54"/>
      <c r="AB267" s="55">
        <f>+IF(AA267='[15]Tabla Valoración controles'!$D$9,'[15]Tabla Valoración controles'!$F$9,IF(W267=[15]FORMULAS!$A$10,0,'[15]Tabla Valoración controles'!$F$10))</f>
        <v>0</v>
      </c>
      <c r="AC267" s="54"/>
      <c r="AD267" s="55">
        <f>+IF(AC267='[15]Tabla Valoración controles'!$D$13,'[15]Tabla Valoración controles'!$F$13,'[15]Tabla Valoración controles'!$F$14)</f>
        <v>0</v>
      </c>
      <c r="AE267" s="100">
        <f t="shared" si="153"/>
        <v>0</v>
      </c>
      <c r="AF267" s="100" t="e">
        <f t="shared" si="189"/>
        <v>#REF!</v>
      </c>
      <c r="AG267" s="100" t="e">
        <f t="shared" si="188"/>
        <v>#REF!</v>
      </c>
      <c r="AH267" s="54"/>
      <c r="AI267" s="50">
        <f>+IF(AH267=[15]CONTROLES!$C$50,[15]CONTROLES!$D$50,[15]CONTROLES!$D$51)</f>
        <v>0</v>
      </c>
      <c r="AJ267" s="189"/>
      <c r="AK267" s="189">
        <f>+IF(AJ267=[15]CONTROLES!$C$52,[15]CONTROLES!$D$52,[15]CONTROLES!$D$53)</f>
        <v>0</v>
      </c>
      <c r="AL267" s="189"/>
      <c r="AM267" s="189">
        <f>+IF(AL267=[15]CONTROLES!$C$54,[15]CONTROLES!$D$54,[15]CONTROLES!$D$55)</f>
        <v>0</v>
      </c>
      <c r="AN267" s="190" t="str">
        <f t="shared" si="156"/>
        <v>Tipo Control</v>
      </c>
      <c r="AO267" s="190" t="str">
        <f>+IF(AN267=[15]CONTROLES!$F$54,[15]CONTROLES!$G$54,[15]CONTROLES!$G$55)</f>
        <v>Detectar</v>
      </c>
      <c r="AP267" s="189">
        <f>+IF(AO267=[15]CONTROLES!$C$56,[15]CONTROLES!$D$56,IF(AO267=[15]CONTROLES!$C$57,[15]CONTROLES!$D$57,[15]CONTROLES!$D$58))</f>
        <v>10</v>
      </c>
      <c r="AQ267" s="189"/>
      <c r="AR267" s="189">
        <f>+IF(AQ267=[15]CONTROLES!$C$59,[15]CONTROLES!$D$59,[15]CONTROLES!$D$60)</f>
        <v>0</v>
      </c>
      <c r="AS267" s="189"/>
      <c r="AT267" s="189">
        <f>+IF(AS267=[15]CONTROLES!$C$61,[15]CONTROLES!$D$61,[15]CONTROLES!$D$62)</f>
        <v>0</v>
      </c>
      <c r="AU267" s="189"/>
      <c r="AV267" s="50">
        <f>+IF(AU267=[15]CONTROLES!$C$63,[15]CONTROLES!$D$63,IF(AU267=[15]CONTROLES!$C$64,[15]CONTROLES!$D$64,[15]CONTROLES!$D$65))</f>
        <v>0</v>
      </c>
      <c r="AW267" s="50" t="str">
        <f t="shared" si="181"/>
        <v>Débil</v>
      </c>
      <c r="AX267" s="50" t="str">
        <f t="shared" si="177"/>
        <v/>
      </c>
      <c r="AY267" s="303"/>
      <c r="AZ267" s="303"/>
      <c r="BA267" s="303"/>
      <c r="BB267" s="301"/>
      <c r="BC267" s="457"/>
      <c r="BD267" s="305"/>
      <c r="BE267" s="130"/>
      <c r="BF267" s="130"/>
      <c r="BG267" s="180"/>
      <c r="BH267" s="130"/>
      <c r="BI267" s="130"/>
      <c r="BJ267" s="130"/>
      <c r="BK267" s="130"/>
      <c r="BL267" s="278"/>
      <c r="BM267" s="307"/>
      <c r="BN267" s="307"/>
      <c r="FW267" s="120"/>
      <c r="GJ267" s="120"/>
      <c r="GW267" s="120"/>
    </row>
    <row r="268" spans="1:205" ht="192.75" customHeight="1" x14ac:dyDescent="0.2">
      <c r="A268" s="336">
        <v>44</v>
      </c>
      <c r="B268" s="396" t="s">
        <v>174</v>
      </c>
      <c r="C268" s="400" t="str">
        <f>VLOOKUP(B268,[15]FORMULAS!$A$30:$B$52,2,0)</f>
        <v>Titular predios de estrato 1 y 2 y contribuir al saneamiento del Espacio Público en la Ciudad Bogotá D.C. mediante el acompañamiento técnico, jurídico y social a las familias asentadas en predios públicos o privados, ocupados ilegalmente; así mismo generar y realizar el cierre de proyectos urbanísticos para vivienda VIP, en 
predios de la CVP, con el fin de lograr la obtención del título de propiedad y concretar la entrega de zonas de cesión obligatorias, cumpliendo los requisitos exigidos en la ley.</v>
      </c>
      <c r="D268" s="400" t="str">
        <f>VLOOKUP(B268,[15]FORMULAS!$A$30:$C$52,3,0)</f>
        <v>Director de Urbanizaciones y Titulación</v>
      </c>
      <c r="E268" s="396" t="s">
        <v>113</v>
      </c>
      <c r="F268" s="410" t="s">
        <v>779</v>
      </c>
      <c r="G268" s="321" t="s">
        <v>780</v>
      </c>
      <c r="H268" s="410" t="s">
        <v>781</v>
      </c>
      <c r="I268" s="396" t="s">
        <v>261</v>
      </c>
      <c r="J268" s="303">
        <v>600</v>
      </c>
      <c r="K268" s="450" t="str">
        <f>VLOOKUP(L268,'Tabla probabilidad'!$D$3:$E$8,2,0)</f>
        <v>Baja</v>
      </c>
      <c r="L268" s="399">
        <f>+IF(J268&lt;=[15]FORMULAS!$M$2,[15]FORMULAS!$N$2,IF('[15]208-PLA-Ft-78 Mapa Gestión'!J268&lt;=[15]FORMULAS!$M$3,[15]FORMULAS!$N$3,IF('[15]208-PLA-Ft-78 Mapa Gestión'!J268&lt;=[15]FORMULAS!$M$4,[15]FORMULAS!$N$4,IF('[15]208-PLA-Ft-78 Mapa Gestión'!J268&lt;=[15]FORMULAS!$M$5,[15]FORMULAS!$N$5,[15]FORMULAS!$N$6))))</f>
        <v>0.4</v>
      </c>
      <c r="M268" s="328" t="s">
        <v>89</v>
      </c>
      <c r="N268" s="329" t="str">
        <f>VLOOKUP(M268,'Tabla Impacto'!$D$3:$F$8,3,0)</f>
        <v>Menor</v>
      </c>
      <c r="O268" s="392">
        <v>0.8</v>
      </c>
      <c r="P268" s="392" t="str">
        <f t="shared" ref="P268" si="190">CONCATENATE(N268,K268)</f>
        <v>MenorBaja</v>
      </c>
      <c r="Q268" s="393" t="str">
        <f>VLOOKUP(P268,[15]FORMULAS!$K$17:$L$42,2,0)</f>
        <v>Moderado</v>
      </c>
      <c r="R268" s="279">
        <v>1</v>
      </c>
      <c r="S268" s="188" t="s">
        <v>782</v>
      </c>
      <c r="T268" s="183" t="str">
        <f>VLOOKUP(U268,[16]FORMULAS!$A$15:$B$18,2,0)</f>
        <v>Probabilidad</v>
      </c>
      <c r="U268" s="54" t="s">
        <v>13</v>
      </c>
      <c r="V268" s="249">
        <f>+IF(U268='[13]Tabla Valoración controles'!$D$4,'[13]Tabla Valoración controles'!$F$4,IF('[13]208-PLA-Ft-78 Mapa Gestión'!U268='[13]Tabla Valoración controles'!$D$5,'[13]Tabla Valoración controles'!$F$5,IF(U268=[13]FORMULAS!$A$10,0,'[13]Tabla Valoración controles'!$F$6)))</f>
        <v>0.25</v>
      </c>
      <c r="W268" s="54" t="s">
        <v>8</v>
      </c>
      <c r="X268" s="56">
        <f>+IF(W268='[13]Tabla Valoración controles'!$D$7,'[13]Tabla Valoración controles'!$F$7,IF(U268=[13]FORMULAS!$A$10,0,'[13]Tabla Valoración controles'!$F$8))</f>
        <v>0.15</v>
      </c>
      <c r="Y268" s="54" t="s">
        <v>18</v>
      </c>
      <c r="Z268" s="249" t="e">
        <f>+IF(Y268='[13]Tabla Valoración controles'!$D$9,'[13]Tabla Valoración controles'!$F$9,IF(U268=[13]FORMULAS!$A$10,0,'[13]Tabla Valoración controles'!$F$10))</f>
        <v>#REF!</v>
      </c>
      <c r="AA268" s="54" t="s">
        <v>21</v>
      </c>
      <c r="AB268" s="249" t="e">
        <f>+IF(AA268='[13]Tabla Valoración controles'!$D$9,'[13]Tabla Valoración controles'!$F$9,IF(W268=[13]FORMULAS!$A$10,0,'[13]Tabla Valoración controles'!$F$10))</f>
        <v>#REF!</v>
      </c>
      <c r="AC268" s="54" t="s">
        <v>100</v>
      </c>
      <c r="AD268" s="249" t="e">
        <f>+IF(AC268='[13]Tabla Valoración controles'!$D$13,'[13]Tabla Valoración controles'!$F$13,'[13]Tabla Valoración controles'!$F$14)</f>
        <v>#REF!</v>
      </c>
      <c r="AE268" s="250" t="e">
        <f t="shared" ref="AE268" si="191">+V268+X268+Z268</f>
        <v>#REF!</v>
      </c>
      <c r="AF268" s="250" t="e">
        <f>+IF(T268=[13]FORMULAS!$A$8,'[13]208-PLA-Ft-78 Mapa Gestión'!AE268*'[13]208-PLA-Ft-78 Mapa Gestión'!L268:L273,'[13]208-PLA-Ft-78 Mapa Gestión'!AE268*'[13]208-PLA-Ft-78 Mapa Gestión'!O268:O273)</f>
        <v>#REF!</v>
      </c>
      <c r="AG268" s="250" t="e">
        <f>+IF(T268=[13]FORMULAS!$A$8,'[13]208-PLA-Ft-78 Mapa Gestión'!L268:L273-'[13]208-PLA-Ft-78 Mapa Gestión'!AF268,0)</f>
        <v>#REF!</v>
      </c>
      <c r="AH268" s="54" t="s">
        <v>351</v>
      </c>
      <c r="AI268" s="50">
        <f>+IF(AH268=[13]CONTROLES!$C$50,[13]CONTROLES!$D$50,[13]CONTROLES!$D$51)</f>
        <v>15</v>
      </c>
      <c r="AJ268" s="189" t="s">
        <v>357</v>
      </c>
      <c r="AK268" s="189">
        <f>+IF(AJ268=[13]CONTROLES!$C$52,[13]CONTROLES!$D$52,[13]CONTROLES!$D$53)</f>
        <v>15</v>
      </c>
      <c r="AL268" s="189" t="s">
        <v>360</v>
      </c>
      <c r="AM268" s="189">
        <f>+IF(AL268=[13]CONTROLES!$C$54,[13]CONTROLES!$D$54,[13]CONTROLES!$D$55)</f>
        <v>15</v>
      </c>
      <c r="AN268" s="50" t="s">
        <v>363</v>
      </c>
      <c r="AO268" s="50">
        <f>+IF(AN268=[12]CONTROLES!$C$56,[12]CONTROLES!$D$56,IF(AN268=[12]CONTROLES!$C$57,[12]CONTROLES!$D$57,[12]CONTROLES!$D$58))</f>
        <v>15</v>
      </c>
      <c r="AP268" s="50" t="s">
        <v>367</v>
      </c>
      <c r="AQ268" s="50">
        <f>+IF(AP268=[12]CONTROLES!$C$59,[12]CONTROLES!$D$59,[12]CONTROLES!$D$60)</f>
        <v>15</v>
      </c>
      <c r="AR268" s="50" t="s">
        <v>370</v>
      </c>
      <c r="AS268" s="50">
        <f>+IF(AR268=[12]CONTROLES!$C$61,[12]CONTROLES!$D$61,[12]CONTROLES!$D$62)</f>
        <v>15</v>
      </c>
      <c r="AT268" s="50" t="s">
        <v>373</v>
      </c>
      <c r="AU268" s="50">
        <f>+IF(AT268=[12]CONTROLES!$C$63,[12]CONTROLES!$D$63,IF(AT268=[12]CONTROLES!$C$64,[12]CONTROLES!$D$64,[12]CONTROLES!$D$65))</f>
        <v>10</v>
      </c>
      <c r="AV268" s="50">
        <f t="shared" ref="AV268" si="192">+AI268+AK268+AM268+AO268+AQ268+AS268+AU268</f>
        <v>100</v>
      </c>
      <c r="AW268" s="50" t="str">
        <f t="shared" ref="AW268" si="193">IF(ISERROR(AV268)=TRUE,"",IF(AND(AV268&lt;=85),"Débil",IF(AND(AV268&gt;=85.01,AV268&lt;=95),"Moderado",IF(AND(AV268&gt;=95.1,AV268&lt;=100),"Fuerte",""))))</f>
        <v>Fuerte</v>
      </c>
      <c r="AX268" s="50" t="str">
        <f t="shared" si="177"/>
        <v/>
      </c>
      <c r="AY268" s="302" t="s">
        <v>98</v>
      </c>
      <c r="AZ268" s="302" t="s">
        <v>74</v>
      </c>
      <c r="BA268" s="302">
        <f>+IF(T268=[15]FORMULAS!$A$9,AG273,'[15]208-PLA-Ft-78 Mapa Gestión'!N268:N273)</f>
        <v>0</v>
      </c>
      <c r="BB268" s="301" t="str">
        <f t="shared" ref="BB268" si="194">CONCATENATE(AZ268,AY268)</f>
        <v>ModeradoMedia</v>
      </c>
      <c r="BC268" s="456" t="str">
        <f>VLOOKUP(BB268,[8]FORMULAS!$K$17:$L$42,2,0)</f>
        <v>Moderado</v>
      </c>
      <c r="BD268" s="304" t="s">
        <v>164</v>
      </c>
      <c r="BE268" s="135" t="s">
        <v>783</v>
      </c>
      <c r="BF268" s="135" t="s">
        <v>196</v>
      </c>
      <c r="BG268" s="180" t="s">
        <v>328</v>
      </c>
      <c r="BH268" s="258">
        <v>45292</v>
      </c>
      <c r="BI268" s="258">
        <v>45656</v>
      </c>
      <c r="BJ268" s="135" t="s">
        <v>784</v>
      </c>
      <c r="BK268" s="135" t="s">
        <v>785</v>
      </c>
      <c r="BL268" s="278" t="s">
        <v>236</v>
      </c>
      <c r="BM268" s="307" t="s">
        <v>786</v>
      </c>
      <c r="BN268" s="307" t="s">
        <v>786</v>
      </c>
      <c r="FW268" s="120"/>
      <c r="GJ268" s="120"/>
      <c r="GW268" s="120"/>
    </row>
    <row r="269" spans="1:205" ht="21.75" customHeight="1" x14ac:dyDescent="0.2">
      <c r="A269" s="336"/>
      <c r="B269" s="396"/>
      <c r="C269" s="400"/>
      <c r="D269" s="400"/>
      <c r="E269" s="396"/>
      <c r="F269" s="410"/>
      <c r="G269" s="321"/>
      <c r="H269" s="410"/>
      <c r="I269" s="396"/>
      <c r="J269" s="303"/>
      <c r="K269" s="451"/>
      <c r="L269" s="399"/>
      <c r="M269" s="328"/>
      <c r="N269" s="329"/>
      <c r="O269" s="392"/>
      <c r="P269" s="392"/>
      <c r="Q269" s="393"/>
      <c r="R269" s="154"/>
      <c r="S269" s="154"/>
      <c r="T269" s="154"/>
      <c r="U269" s="154"/>
      <c r="V269" s="154"/>
      <c r="W269" s="154"/>
      <c r="X269" s="154"/>
      <c r="Y269" s="154"/>
      <c r="Z269" s="154"/>
      <c r="AA269" s="154"/>
      <c r="AB269" s="154"/>
      <c r="AC269" s="154"/>
      <c r="AD269" s="154"/>
      <c r="AE269" s="154"/>
      <c r="AF269" s="154"/>
      <c r="AG269" s="154"/>
      <c r="AH269" s="154"/>
      <c r="AI269" s="154"/>
      <c r="AJ269" s="154"/>
      <c r="AK269" s="154"/>
      <c r="AL269" s="154"/>
      <c r="AM269" s="154"/>
      <c r="AN269" s="154"/>
      <c r="AO269" s="154"/>
      <c r="AP269" s="154"/>
      <c r="AQ269" s="154"/>
      <c r="AR269" s="154"/>
      <c r="AS269" s="154"/>
      <c r="AT269" s="154"/>
      <c r="AU269" s="154"/>
      <c r="AV269" s="154"/>
      <c r="AW269" s="154"/>
      <c r="AX269" s="50" t="str">
        <f t="shared" si="177"/>
        <v>Débil</v>
      </c>
      <c r="AY269" s="303"/>
      <c r="AZ269" s="303"/>
      <c r="BA269" s="303"/>
      <c r="BB269" s="301"/>
      <c r="BC269" s="457"/>
      <c r="BD269" s="305"/>
      <c r="BE269" s="154"/>
      <c r="BF269" s="154"/>
      <c r="BG269" s="154"/>
      <c r="BH269" s="154"/>
      <c r="BI269" s="154"/>
      <c r="BJ269" s="154"/>
      <c r="BK269" s="154"/>
      <c r="BL269" s="278"/>
      <c r="BM269" s="307"/>
      <c r="BN269" s="307"/>
      <c r="FW269" s="120"/>
      <c r="GJ269" s="120"/>
      <c r="GW269" s="120"/>
    </row>
    <row r="270" spans="1:205" ht="21.75" customHeight="1" x14ac:dyDescent="0.2">
      <c r="A270" s="336"/>
      <c r="B270" s="396"/>
      <c r="C270" s="400"/>
      <c r="D270" s="400"/>
      <c r="E270" s="396"/>
      <c r="F270" s="410"/>
      <c r="G270" s="321"/>
      <c r="H270" s="410"/>
      <c r="I270" s="396"/>
      <c r="J270" s="303"/>
      <c r="K270" s="451"/>
      <c r="L270" s="399"/>
      <c r="M270" s="328"/>
      <c r="N270" s="329"/>
      <c r="O270" s="392"/>
      <c r="P270" s="392"/>
      <c r="Q270" s="393"/>
      <c r="R270" s="154"/>
      <c r="S270" s="154"/>
      <c r="T270" s="154"/>
      <c r="U270" s="154"/>
      <c r="V270" s="154"/>
      <c r="W270" s="154"/>
      <c r="X270" s="154"/>
      <c r="Y270" s="154"/>
      <c r="Z270" s="154"/>
      <c r="AA270" s="154"/>
      <c r="AB270" s="154"/>
      <c r="AC270" s="154"/>
      <c r="AD270" s="154"/>
      <c r="AE270" s="154"/>
      <c r="AF270" s="154"/>
      <c r="AG270" s="154"/>
      <c r="AH270" s="154"/>
      <c r="AI270" s="154"/>
      <c r="AJ270" s="154"/>
      <c r="AK270" s="154"/>
      <c r="AL270" s="154"/>
      <c r="AM270" s="154"/>
      <c r="AN270" s="154"/>
      <c r="AO270" s="154"/>
      <c r="AP270" s="154"/>
      <c r="AQ270" s="154"/>
      <c r="AR270" s="154"/>
      <c r="AS270" s="154"/>
      <c r="AT270" s="154"/>
      <c r="AU270" s="154"/>
      <c r="AV270" s="154"/>
      <c r="AW270" s="154"/>
      <c r="AX270" s="50" t="str">
        <f t="shared" si="177"/>
        <v>Débil</v>
      </c>
      <c r="AY270" s="303"/>
      <c r="AZ270" s="303"/>
      <c r="BA270" s="303"/>
      <c r="BB270" s="301"/>
      <c r="BC270" s="457"/>
      <c r="BD270" s="305"/>
      <c r="BE270" s="154"/>
      <c r="BF270" s="154"/>
      <c r="BG270" s="154"/>
      <c r="BH270" s="154"/>
      <c r="BI270" s="154"/>
      <c r="BJ270" s="154"/>
      <c r="BK270" s="154"/>
      <c r="BL270" s="278"/>
      <c r="BM270" s="307"/>
      <c r="BN270" s="307"/>
      <c r="FW270" s="120"/>
      <c r="GJ270" s="120"/>
      <c r="GW270" s="120"/>
    </row>
    <row r="271" spans="1:205" ht="21.75" customHeight="1" x14ac:dyDescent="0.2">
      <c r="A271" s="336"/>
      <c r="B271" s="396"/>
      <c r="C271" s="400"/>
      <c r="D271" s="400"/>
      <c r="E271" s="396"/>
      <c r="F271" s="410"/>
      <c r="G271" s="321"/>
      <c r="H271" s="410"/>
      <c r="I271" s="396"/>
      <c r="J271" s="303"/>
      <c r="K271" s="451"/>
      <c r="L271" s="399"/>
      <c r="M271" s="328"/>
      <c r="N271" s="329"/>
      <c r="O271" s="392"/>
      <c r="P271" s="392"/>
      <c r="Q271" s="393"/>
      <c r="R271" s="154"/>
      <c r="S271" s="154"/>
      <c r="T271" s="154"/>
      <c r="U271" s="154"/>
      <c r="V271" s="154"/>
      <c r="W271" s="154"/>
      <c r="X271" s="154"/>
      <c r="Y271" s="154"/>
      <c r="Z271" s="154"/>
      <c r="AA271" s="154"/>
      <c r="AB271" s="154"/>
      <c r="AC271" s="154"/>
      <c r="AD271" s="154"/>
      <c r="AE271" s="154"/>
      <c r="AF271" s="154"/>
      <c r="AG271" s="154"/>
      <c r="AH271" s="154"/>
      <c r="AI271" s="154"/>
      <c r="AJ271" s="154"/>
      <c r="AK271" s="154"/>
      <c r="AL271" s="154"/>
      <c r="AM271" s="154"/>
      <c r="AN271" s="154"/>
      <c r="AO271" s="154"/>
      <c r="AP271" s="154"/>
      <c r="AQ271" s="154"/>
      <c r="AR271" s="154"/>
      <c r="AS271" s="154"/>
      <c r="AT271" s="154"/>
      <c r="AU271" s="154"/>
      <c r="AV271" s="154"/>
      <c r="AW271" s="154"/>
      <c r="AX271" s="50" t="str">
        <f t="shared" si="177"/>
        <v>Débil</v>
      </c>
      <c r="AY271" s="303"/>
      <c r="AZ271" s="303"/>
      <c r="BA271" s="303"/>
      <c r="BB271" s="301"/>
      <c r="BC271" s="457"/>
      <c r="BD271" s="305"/>
      <c r="BE271" s="154"/>
      <c r="BF271" s="154"/>
      <c r="BG271" s="154"/>
      <c r="BH271" s="154"/>
      <c r="BI271" s="154"/>
      <c r="BJ271" s="154"/>
      <c r="BK271" s="154"/>
      <c r="BL271" s="278"/>
      <c r="BM271" s="307"/>
      <c r="BN271" s="307"/>
      <c r="FW271" s="120"/>
      <c r="GJ271" s="120"/>
      <c r="GW271" s="120"/>
    </row>
    <row r="272" spans="1:205" ht="21.75" customHeight="1" x14ac:dyDescent="0.2">
      <c r="A272" s="336"/>
      <c r="B272" s="396"/>
      <c r="C272" s="400"/>
      <c r="D272" s="400"/>
      <c r="E272" s="396"/>
      <c r="F272" s="410"/>
      <c r="G272" s="321"/>
      <c r="H272" s="410"/>
      <c r="I272" s="396"/>
      <c r="J272" s="303"/>
      <c r="K272" s="451"/>
      <c r="L272" s="399"/>
      <c r="M272" s="328"/>
      <c r="N272" s="329"/>
      <c r="O272" s="392"/>
      <c r="P272" s="392"/>
      <c r="Q272" s="393"/>
      <c r="R272" s="154"/>
      <c r="S272" s="154"/>
      <c r="T272" s="154"/>
      <c r="U272" s="154"/>
      <c r="V272" s="154"/>
      <c r="W272" s="154"/>
      <c r="X272" s="154"/>
      <c r="Y272" s="154"/>
      <c r="Z272" s="154"/>
      <c r="AA272" s="154"/>
      <c r="AB272" s="154"/>
      <c r="AC272" s="154"/>
      <c r="AD272" s="154"/>
      <c r="AE272" s="154"/>
      <c r="AF272" s="154"/>
      <c r="AG272" s="154"/>
      <c r="AH272" s="154"/>
      <c r="AI272" s="154"/>
      <c r="AJ272" s="154"/>
      <c r="AK272" s="154"/>
      <c r="AL272" s="154"/>
      <c r="AM272" s="154"/>
      <c r="AN272" s="154"/>
      <c r="AO272" s="154"/>
      <c r="AP272" s="154"/>
      <c r="AQ272" s="154"/>
      <c r="AR272" s="154"/>
      <c r="AS272" s="154"/>
      <c r="AT272" s="154"/>
      <c r="AU272" s="154"/>
      <c r="AV272" s="154"/>
      <c r="AW272" s="154"/>
      <c r="AX272" s="50" t="str">
        <f t="shared" si="177"/>
        <v>Débil</v>
      </c>
      <c r="AY272" s="303"/>
      <c r="AZ272" s="303"/>
      <c r="BA272" s="303"/>
      <c r="BB272" s="301"/>
      <c r="BC272" s="457"/>
      <c r="BD272" s="305"/>
      <c r="BE272" s="154"/>
      <c r="BF272" s="154"/>
      <c r="BG272" s="154"/>
      <c r="BH272" s="154"/>
      <c r="BI272" s="154"/>
      <c r="BJ272" s="154"/>
      <c r="BK272" s="154"/>
      <c r="BL272" s="278"/>
      <c r="BM272" s="307"/>
      <c r="BN272" s="307"/>
      <c r="FW272" s="120"/>
      <c r="GJ272" s="120"/>
      <c r="GW272" s="120"/>
    </row>
    <row r="273" spans="1:205" ht="21.75" customHeight="1" x14ac:dyDescent="0.2">
      <c r="A273" s="336"/>
      <c r="B273" s="396"/>
      <c r="C273" s="400"/>
      <c r="D273" s="400"/>
      <c r="E273" s="396"/>
      <c r="F273" s="410"/>
      <c r="G273" s="321"/>
      <c r="H273" s="410"/>
      <c r="I273" s="396"/>
      <c r="J273" s="303"/>
      <c r="K273" s="452"/>
      <c r="L273" s="399"/>
      <c r="M273" s="328"/>
      <c r="N273" s="329"/>
      <c r="O273" s="392"/>
      <c r="P273" s="392"/>
      <c r="Q273" s="393"/>
      <c r="R273" s="154"/>
      <c r="S273" s="154"/>
      <c r="T273" s="154"/>
      <c r="U273" s="154"/>
      <c r="V273" s="154"/>
      <c r="W273" s="154"/>
      <c r="X273" s="154"/>
      <c r="Y273" s="154"/>
      <c r="Z273" s="154"/>
      <c r="AA273" s="154"/>
      <c r="AB273" s="154"/>
      <c r="AC273" s="154"/>
      <c r="AD273" s="154"/>
      <c r="AE273" s="154"/>
      <c r="AF273" s="154"/>
      <c r="AG273" s="154"/>
      <c r="AH273" s="154"/>
      <c r="AI273" s="154"/>
      <c r="AJ273" s="154"/>
      <c r="AK273" s="154"/>
      <c r="AL273" s="154"/>
      <c r="AM273" s="154"/>
      <c r="AN273" s="154"/>
      <c r="AO273" s="154"/>
      <c r="AP273" s="154"/>
      <c r="AQ273" s="154"/>
      <c r="AR273" s="154"/>
      <c r="AS273" s="154"/>
      <c r="AT273" s="154"/>
      <c r="AU273" s="154"/>
      <c r="AV273" s="154"/>
      <c r="AW273" s="154"/>
      <c r="AX273" s="50" t="str">
        <f t="shared" si="177"/>
        <v>Débil</v>
      </c>
      <c r="AY273" s="303"/>
      <c r="AZ273" s="303"/>
      <c r="BA273" s="303"/>
      <c r="BB273" s="301"/>
      <c r="BC273" s="457"/>
      <c r="BD273" s="305"/>
      <c r="BE273" s="154"/>
      <c r="BF273" s="154"/>
      <c r="BG273" s="154"/>
      <c r="BH273" s="154"/>
      <c r="BI273" s="154"/>
      <c r="BJ273" s="154"/>
      <c r="BK273" s="154"/>
      <c r="BL273" s="278"/>
      <c r="BM273" s="307"/>
      <c r="BN273" s="307"/>
      <c r="FW273" s="120"/>
      <c r="GJ273" s="120"/>
      <c r="GW273" s="120"/>
    </row>
    <row r="274" spans="1:205" x14ac:dyDescent="0.2">
      <c r="FW274" s="120"/>
      <c r="GJ274" s="120"/>
      <c r="GW274" s="120"/>
    </row>
    <row r="275" spans="1:205" x14ac:dyDescent="0.2">
      <c r="FW275" s="120"/>
      <c r="GJ275" s="120"/>
      <c r="GW275" s="120"/>
    </row>
    <row r="276" spans="1:205" x14ac:dyDescent="0.2">
      <c r="FW276" s="120"/>
      <c r="GJ276" s="120"/>
      <c r="GW276" s="120"/>
    </row>
    <row r="277" spans="1:205" x14ac:dyDescent="0.2">
      <c r="FW277" s="120"/>
      <c r="GJ277" s="120"/>
      <c r="GW277" s="120"/>
    </row>
    <row r="278" spans="1:205" x14ac:dyDescent="0.2">
      <c r="FW278" s="120"/>
      <c r="GJ278" s="120"/>
      <c r="GW278" s="120"/>
    </row>
    <row r="279" spans="1:205" x14ac:dyDescent="0.2">
      <c r="FW279" s="120"/>
      <c r="GJ279" s="120"/>
      <c r="GW279" s="120"/>
    </row>
    <row r="280" spans="1:205" x14ac:dyDescent="0.2">
      <c r="FW280" s="120"/>
      <c r="GJ280" s="120"/>
      <c r="GW280" s="120"/>
    </row>
    <row r="281" spans="1:205" x14ac:dyDescent="0.2">
      <c r="FW281" s="120"/>
      <c r="GJ281" s="120"/>
      <c r="GW281" s="120"/>
    </row>
    <row r="282" spans="1:205" x14ac:dyDescent="0.2">
      <c r="FW282" s="120"/>
      <c r="GJ282" s="120"/>
      <c r="GW282" s="120"/>
    </row>
    <row r="283" spans="1:205" x14ac:dyDescent="0.2">
      <c r="FW283" s="120"/>
      <c r="GJ283" s="120"/>
      <c r="GW283" s="120"/>
    </row>
    <row r="284" spans="1:205" x14ac:dyDescent="0.2">
      <c r="FW284" s="120"/>
      <c r="GJ284" s="120"/>
      <c r="GW284" s="120"/>
    </row>
    <row r="285" spans="1:205" x14ac:dyDescent="0.2">
      <c r="FW285" s="120"/>
      <c r="GJ285" s="120"/>
      <c r="GW285" s="120"/>
    </row>
    <row r="286" spans="1:205" x14ac:dyDescent="0.2">
      <c r="FW286" s="120"/>
      <c r="GJ286" s="120"/>
      <c r="GW286" s="120"/>
    </row>
    <row r="287" spans="1:205" x14ac:dyDescent="0.2">
      <c r="FW287" s="120"/>
      <c r="GJ287" s="120"/>
      <c r="GW287" s="120"/>
    </row>
    <row r="288" spans="1:205" x14ac:dyDescent="0.2">
      <c r="FW288" s="120"/>
      <c r="GJ288" s="120"/>
      <c r="GW288" s="120"/>
    </row>
    <row r="289" spans="179:205" x14ac:dyDescent="0.2">
      <c r="FW289" s="120"/>
      <c r="GJ289" s="120"/>
      <c r="GW289" s="120"/>
    </row>
    <row r="290" spans="179:205" x14ac:dyDescent="0.2">
      <c r="FW290" s="120"/>
      <c r="GJ290" s="120"/>
      <c r="GW290" s="120"/>
    </row>
    <row r="291" spans="179:205" x14ac:dyDescent="0.2">
      <c r="FW291" s="120"/>
      <c r="GJ291" s="120"/>
      <c r="GW291" s="120"/>
    </row>
    <row r="292" spans="179:205" x14ac:dyDescent="0.2">
      <c r="FW292" s="120"/>
      <c r="GJ292" s="120"/>
      <c r="GW292" s="120"/>
    </row>
    <row r="293" spans="179:205" x14ac:dyDescent="0.2">
      <c r="FW293" s="120"/>
      <c r="GJ293" s="120"/>
      <c r="GW293" s="120"/>
    </row>
    <row r="294" spans="179:205" x14ac:dyDescent="0.2">
      <c r="FW294" s="120"/>
      <c r="GJ294" s="120"/>
      <c r="GW294" s="120"/>
    </row>
    <row r="295" spans="179:205" x14ac:dyDescent="0.2">
      <c r="FW295" s="120"/>
      <c r="GJ295" s="120"/>
      <c r="GW295" s="120"/>
    </row>
    <row r="296" spans="179:205" x14ac:dyDescent="0.2">
      <c r="FW296" s="120"/>
      <c r="GJ296" s="120"/>
      <c r="GW296" s="120"/>
    </row>
    <row r="297" spans="179:205" x14ac:dyDescent="0.2">
      <c r="FW297" s="120"/>
      <c r="GJ297" s="120"/>
      <c r="GW297" s="120"/>
    </row>
    <row r="298" spans="179:205" x14ac:dyDescent="0.2">
      <c r="FW298" s="120"/>
      <c r="GJ298" s="120"/>
      <c r="GW298" s="120"/>
    </row>
    <row r="299" spans="179:205" x14ac:dyDescent="0.2">
      <c r="FW299" s="120"/>
      <c r="GJ299" s="120"/>
      <c r="GW299" s="120"/>
    </row>
    <row r="300" spans="179:205" x14ac:dyDescent="0.2">
      <c r="FW300" s="120"/>
      <c r="GJ300" s="120"/>
      <c r="GW300" s="120"/>
    </row>
    <row r="301" spans="179:205" x14ac:dyDescent="0.2">
      <c r="FW301" s="120"/>
      <c r="GJ301" s="120"/>
      <c r="GW301" s="120"/>
    </row>
    <row r="302" spans="179:205" x14ac:dyDescent="0.2">
      <c r="FW302" s="120"/>
      <c r="GJ302" s="120"/>
      <c r="GW302" s="120"/>
    </row>
    <row r="303" spans="179:205" x14ac:dyDescent="0.2">
      <c r="FW303" s="120"/>
      <c r="GJ303" s="120"/>
      <c r="GW303" s="120"/>
    </row>
    <row r="304" spans="179:205" x14ac:dyDescent="0.2">
      <c r="FW304" s="120"/>
      <c r="GJ304" s="120"/>
      <c r="GW304" s="120"/>
    </row>
    <row r="305" spans="179:205" x14ac:dyDescent="0.2">
      <c r="FW305" s="120"/>
      <c r="GJ305" s="120"/>
      <c r="GW305" s="120"/>
    </row>
    <row r="306" spans="179:205" x14ac:dyDescent="0.2">
      <c r="FW306" s="120"/>
      <c r="GJ306" s="120"/>
      <c r="GW306" s="120"/>
    </row>
    <row r="307" spans="179:205" x14ac:dyDescent="0.2">
      <c r="FW307" s="120"/>
      <c r="GJ307" s="120"/>
      <c r="GW307" s="120"/>
    </row>
    <row r="308" spans="179:205" x14ac:dyDescent="0.2">
      <c r="FW308" s="120"/>
      <c r="GJ308" s="120"/>
      <c r="GW308" s="120"/>
    </row>
    <row r="309" spans="179:205" x14ac:dyDescent="0.2">
      <c r="FW309" s="120"/>
      <c r="GJ309" s="120"/>
      <c r="GW309" s="120"/>
    </row>
    <row r="310" spans="179:205" x14ac:dyDescent="0.2">
      <c r="FW310" s="120"/>
      <c r="GJ310" s="120"/>
      <c r="GW310" s="120"/>
    </row>
    <row r="311" spans="179:205" x14ac:dyDescent="0.2">
      <c r="FW311" s="120"/>
      <c r="GJ311" s="120"/>
      <c r="GW311" s="120"/>
    </row>
    <row r="312" spans="179:205" x14ac:dyDescent="0.2">
      <c r="FW312" s="120"/>
      <c r="GJ312" s="120"/>
      <c r="GW312" s="120"/>
    </row>
    <row r="313" spans="179:205" x14ac:dyDescent="0.2">
      <c r="FW313" s="120"/>
      <c r="GJ313" s="120"/>
      <c r="GW313" s="120"/>
    </row>
    <row r="314" spans="179:205" x14ac:dyDescent="0.2">
      <c r="FW314" s="120"/>
      <c r="GJ314" s="120"/>
      <c r="GW314" s="120"/>
    </row>
    <row r="315" spans="179:205" x14ac:dyDescent="0.2">
      <c r="FW315" s="120"/>
      <c r="GJ315" s="120"/>
      <c r="GW315" s="120"/>
    </row>
    <row r="316" spans="179:205" x14ac:dyDescent="0.2">
      <c r="FW316" s="120"/>
      <c r="GJ316" s="120"/>
      <c r="GW316" s="120"/>
    </row>
    <row r="317" spans="179:205" x14ac:dyDescent="0.2">
      <c r="FW317" s="120"/>
      <c r="GJ317" s="120"/>
      <c r="GW317" s="120"/>
    </row>
    <row r="318" spans="179:205" x14ac:dyDescent="0.2">
      <c r="FW318" s="120"/>
      <c r="GJ318" s="120"/>
      <c r="GW318" s="120"/>
    </row>
    <row r="319" spans="179:205" x14ac:dyDescent="0.2">
      <c r="FW319" s="120"/>
      <c r="GJ319" s="120"/>
      <c r="GW319" s="120"/>
    </row>
    <row r="320" spans="179:205" x14ac:dyDescent="0.2">
      <c r="FW320" s="120"/>
      <c r="GJ320" s="120"/>
      <c r="GW320" s="120"/>
    </row>
    <row r="321" spans="179:205" x14ac:dyDescent="0.2">
      <c r="FW321" s="120"/>
      <c r="GJ321" s="120"/>
      <c r="GW321" s="120"/>
    </row>
    <row r="322" spans="179:205" x14ac:dyDescent="0.2">
      <c r="FW322" s="120"/>
      <c r="GJ322" s="120"/>
      <c r="GW322" s="120"/>
    </row>
    <row r="323" spans="179:205" x14ac:dyDescent="0.2">
      <c r="FW323" s="120"/>
      <c r="GJ323" s="120"/>
      <c r="GW323" s="120"/>
    </row>
    <row r="324" spans="179:205" x14ac:dyDescent="0.2">
      <c r="FW324" s="120"/>
      <c r="GJ324" s="120"/>
      <c r="GW324" s="120"/>
    </row>
    <row r="325" spans="179:205" x14ac:dyDescent="0.2">
      <c r="FW325" s="120"/>
      <c r="GJ325" s="120"/>
      <c r="GW325" s="120"/>
    </row>
    <row r="326" spans="179:205" x14ac:dyDescent="0.2">
      <c r="FW326" s="120"/>
      <c r="GJ326" s="120"/>
      <c r="GW326" s="120"/>
    </row>
    <row r="327" spans="179:205" x14ac:dyDescent="0.2">
      <c r="FW327" s="120"/>
      <c r="GJ327" s="120"/>
      <c r="GW327" s="120"/>
    </row>
    <row r="328" spans="179:205" x14ac:dyDescent="0.2">
      <c r="FW328" s="120"/>
      <c r="GJ328" s="120"/>
      <c r="GW328" s="120"/>
    </row>
    <row r="329" spans="179:205" x14ac:dyDescent="0.2">
      <c r="FW329" s="120"/>
      <c r="GJ329" s="120"/>
      <c r="GW329" s="120"/>
    </row>
    <row r="330" spans="179:205" x14ac:dyDescent="0.2">
      <c r="FW330" s="120"/>
      <c r="GJ330" s="120"/>
      <c r="GW330" s="120"/>
    </row>
    <row r="331" spans="179:205" x14ac:dyDescent="0.2">
      <c r="FW331" s="120"/>
      <c r="GJ331" s="120"/>
      <c r="GW331" s="120"/>
    </row>
    <row r="332" spans="179:205" x14ac:dyDescent="0.2">
      <c r="FW332" s="120"/>
      <c r="GJ332" s="120"/>
      <c r="GW332" s="120"/>
    </row>
    <row r="333" spans="179:205" x14ac:dyDescent="0.2">
      <c r="FW333" s="120"/>
      <c r="GJ333" s="120"/>
      <c r="GW333" s="120"/>
    </row>
    <row r="334" spans="179:205" x14ac:dyDescent="0.2">
      <c r="FW334" s="120"/>
      <c r="GJ334" s="120"/>
      <c r="GW334" s="120"/>
    </row>
    <row r="335" spans="179:205" x14ac:dyDescent="0.2">
      <c r="FW335" s="120"/>
      <c r="GJ335" s="120"/>
      <c r="GW335" s="120"/>
    </row>
    <row r="336" spans="179:205" x14ac:dyDescent="0.2">
      <c r="FW336" s="120"/>
      <c r="GJ336" s="120"/>
      <c r="GW336" s="120"/>
    </row>
    <row r="337" spans="179:205" x14ac:dyDescent="0.2">
      <c r="FW337" s="120"/>
      <c r="GJ337" s="120"/>
      <c r="GW337" s="120"/>
    </row>
    <row r="338" spans="179:205" x14ac:dyDescent="0.2">
      <c r="FW338" s="120"/>
      <c r="GJ338" s="120"/>
      <c r="GW338" s="120"/>
    </row>
    <row r="339" spans="179:205" x14ac:dyDescent="0.2">
      <c r="FW339" s="120"/>
      <c r="GJ339" s="120"/>
      <c r="GW339" s="120"/>
    </row>
    <row r="340" spans="179:205" x14ac:dyDescent="0.2">
      <c r="FW340" s="120"/>
      <c r="GJ340" s="120"/>
      <c r="GW340" s="120"/>
    </row>
    <row r="341" spans="179:205" x14ac:dyDescent="0.2">
      <c r="FW341" s="120"/>
      <c r="GJ341" s="120"/>
      <c r="GW341" s="120"/>
    </row>
    <row r="342" spans="179:205" x14ac:dyDescent="0.2">
      <c r="FW342" s="120"/>
      <c r="GJ342" s="120"/>
      <c r="GW342" s="120"/>
    </row>
    <row r="343" spans="179:205" x14ac:dyDescent="0.2">
      <c r="FW343" s="120"/>
      <c r="GJ343" s="120"/>
      <c r="GW343" s="120"/>
    </row>
    <row r="344" spans="179:205" x14ac:dyDescent="0.2">
      <c r="FW344" s="120"/>
      <c r="GJ344" s="120"/>
      <c r="GW344" s="120"/>
    </row>
    <row r="345" spans="179:205" x14ac:dyDescent="0.2">
      <c r="FW345" s="120"/>
      <c r="GJ345" s="120"/>
      <c r="GW345" s="120"/>
    </row>
    <row r="346" spans="179:205" x14ac:dyDescent="0.2">
      <c r="FW346" s="120"/>
      <c r="GJ346" s="120"/>
      <c r="GW346" s="120"/>
    </row>
    <row r="347" spans="179:205" x14ac:dyDescent="0.2">
      <c r="FW347" s="120"/>
      <c r="GJ347" s="120"/>
      <c r="GW347" s="120"/>
    </row>
    <row r="348" spans="179:205" x14ac:dyDescent="0.2">
      <c r="FW348" s="120"/>
      <c r="GJ348" s="120"/>
      <c r="GW348" s="120"/>
    </row>
    <row r="349" spans="179:205" x14ac:dyDescent="0.2">
      <c r="FW349" s="120"/>
      <c r="GJ349" s="120"/>
      <c r="GW349" s="120"/>
    </row>
    <row r="350" spans="179:205" x14ac:dyDescent="0.2">
      <c r="FW350" s="120"/>
      <c r="GJ350" s="120"/>
      <c r="GW350" s="120"/>
    </row>
    <row r="351" spans="179:205" x14ac:dyDescent="0.2">
      <c r="FW351" s="120"/>
      <c r="GJ351" s="120"/>
      <c r="GW351" s="120"/>
    </row>
    <row r="352" spans="179:205" x14ac:dyDescent="0.2">
      <c r="FW352" s="120"/>
      <c r="GJ352" s="120"/>
      <c r="GW352" s="120"/>
    </row>
    <row r="353" spans="179:205" x14ac:dyDescent="0.2">
      <c r="FW353" s="120"/>
      <c r="GJ353" s="120"/>
      <c r="GW353" s="120"/>
    </row>
    <row r="354" spans="179:205" x14ac:dyDescent="0.2">
      <c r="FW354" s="120"/>
      <c r="GJ354" s="120"/>
      <c r="GW354" s="120"/>
    </row>
    <row r="355" spans="179:205" x14ac:dyDescent="0.2">
      <c r="FW355" s="120"/>
      <c r="GJ355" s="120"/>
      <c r="GW355" s="120"/>
    </row>
    <row r="356" spans="179:205" x14ac:dyDescent="0.2">
      <c r="FW356" s="120"/>
      <c r="GJ356" s="120"/>
      <c r="GW356" s="120"/>
    </row>
    <row r="357" spans="179:205" x14ac:dyDescent="0.2">
      <c r="FW357" s="120"/>
      <c r="GJ357" s="120"/>
      <c r="GW357" s="120"/>
    </row>
    <row r="358" spans="179:205" x14ac:dyDescent="0.2">
      <c r="FW358" s="120"/>
      <c r="GJ358" s="120"/>
      <c r="GW358" s="120"/>
    </row>
    <row r="359" spans="179:205" x14ac:dyDescent="0.2">
      <c r="FW359" s="120"/>
      <c r="GJ359" s="120"/>
      <c r="GW359" s="120"/>
    </row>
    <row r="360" spans="179:205" x14ac:dyDescent="0.2">
      <c r="FW360" s="120"/>
      <c r="GJ360" s="120"/>
      <c r="GW360" s="120"/>
    </row>
    <row r="361" spans="179:205" x14ac:dyDescent="0.2">
      <c r="FW361" s="120"/>
      <c r="GJ361" s="120"/>
      <c r="GW361" s="120"/>
    </row>
    <row r="362" spans="179:205" x14ac:dyDescent="0.2">
      <c r="FW362" s="120"/>
      <c r="GJ362" s="120"/>
      <c r="GW362" s="120"/>
    </row>
    <row r="363" spans="179:205" x14ac:dyDescent="0.2">
      <c r="FW363" s="120"/>
      <c r="GJ363" s="120"/>
      <c r="GW363" s="120"/>
    </row>
    <row r="364" spans="179:205" x14ac:dyDescent="0.2">
      <c r="FW364" s="120"/>
      <c r="GJ364" s="120"/>
      <c r="GW364" s="120"/>
    </row>
    <row r="365" spans="179:205" x14ac:dyDescent="0.2">
      <c r="FW365" s="120"/>
      <c r="GJ365" s="120"/>
      <c r="GW365" s="120"/>
    </row>
    <row r="366" spans="179:205" x14ac:dyDescent="0.2">
      <c r="FW366" s="120"/>
      <c r="GJ366" s="120"/>
      <c r="GW366" s="120"/>
    </row>
    <row r="367" spans="179:205" x14ac:dyDescent="0.2">
      <c r="FW367" s="120"/>
      <c r="GJ367" s="120"/>
      <c r="GW367" s="120"/>
    </row>
    <row r="368" spans="179:205" x14ac:dyDescent="0.2">
      <c r="FW368" s="120"/>
      <c r="GJ368" s="120"/>
      <c r="GW368" s="120"/>
    </row>
    <row r="369" spans="179:205" x14ac:dyDescent="0.2">
      <c r="FW369" s="120"/>
      <c r="GJ369" s="120"/>
      <c r="GW369" s="120"/>
    </row>
    <row r="370" spans="179:205" x14ac:dyDescent="0.2">
      <c r="FW370" s="120"/>
      <c r="GJ370" s="120"/>
      <c r="GW370" s="120"/>
    </row>
    <row r="371" spans="179:205" x14ac:dyDescent="0.2">
      <c r="FW371" s="120"/>
      <c r="GJ371" s="120"/>
      <c r="GW371" s="120"/>
    </row>
    <row r="372" spans="179:205" x14ac:dyDescent="0.2">
      <c r="FW372" s="120"/>
      <c r="GJ372" s="120"/>
      <c r="GW372" s="120"/>
    </row>
    <row r="373" spans="179:205" x14ac:dyDescent="0.2">
      <c r="FW373" s="120"/>
      <c r="GJ373" s="120"/>
      <c r="GW373" s="120"/>
    </row>
    <row r="374" spans="179:205" x14ac:dyDescent="0.2">
      <c r="FW374" s="120"/>
      <c r="GJ374" s="120"/>
      <c r="GW374" s="120"/>
    </row>
    <row r="375" spans="179:205" x14ac:dyDescent="0.2">
      <c r="FW375" s="120"/>
      <c r="GJ375" s="120"/>
      <c r="GW375" s="120"/>
    </row>
    <row r="376" spans="179:205" x14ac:dyDescent="0.2">
      <c r="FW376" s="120"/>
      <c r="GJ376" s="120"/>
      <c r="GW376" s="120"/>
    </row>
    <row r="377" spans="179:205" x14ac:dyDescent="0.2">
      <c r="FW377" s="120"/>
      <c r="GJ377" s="120"/>
      <c r="GW377" s="120"/>
    </row>
    <row r="378" spans="179:205" x14ac:dyDescent="0.2">
      <c r="FW378" s="120"/>
      <c r="GJ378" s="120"/>
      <c r="GW378" s="120"/>
    </row>
    <row r="379" spans="179:205" x14ac:dyDescent="0.2">
      <c r="FW379" s="120"/>
      <c r="GJ379" s="120"/>
      <c r="GW379" s="120"/>
    </row>
    <row r="380" spans="179:205" x14ac:dyDescent="0.2">
      <c r="FW380" s="120"/>
      <c r="GJ380" s="120"/>
      <c r="GW380" s="120"/>
    </row>
    <row r="381" spans="179:205" x14ac:dyDescent="0.2">
      <c r="FW381" s="120"/>
      <c r="GJ381" s="120"/>
      <c r="GW381" s="120"/>
    </row>
    <row r="382" spans="179:205" x14ac:dyDescent="0.2">
      <c r="FW382" s="120"/>
      <c r="GJ382" s="120"/>
      <c r="GW382" s="120"/>
    </row>
    <row r="383" spans="179:205" x14ac:dyDescent="0.2">
      <c r="FW383" s="120"/>
      <c r="GJ383" s="120"/>
      <c r="GW383" s="120"/>
    </row>
    <row r="384" spans="179:205" x14ac:dyDescent="0.2">
      <c r="FW384" s="120"/>
      <c r="GJ384" s="120"/>
      <c r="GW384" s="120"/>
    </row>
    <row r="385" spans="179:205" x14ac:dyDescent="0.2">
      <c r="FW385" s="120"/>
      <c r="GJ385" s="120"/>
      <c r="GW385" s="120"/>
    </row>
    <row r="386" spans="179:205" x14ac:dyDescent="0.2">
      <c r="FW386" s="120"/>
      <c r="GJ386" s="120"/>
      <c r="GW386" s="120"/>
    </row>
    <row r="387" spans="179:205" x14ac:dyDescent="0.2">
      <c r="FW387" s="120"/>
      <c r="GJ387" s="120"/>
      <c r="GW387" s="120"/>
    </row>
    <row r="388" spans="179:205" x14ac:dyDescent="0.2">
      <c r="FW388" s="120"/>
      <c r="GJ388" s="120"/>
      <c r="GW388" s="120"/>
    </row>
    <row r="389" spans="179:205" x14ac:dyDescent="0.2">
      <c r="FW389" s="120"/>
      <c r="GJ389" s="120"/>
      <c r="GW389" s="120"/>
    </row>
    <row r="390" spans="179:205" x14ac:dyDescent="0.2">
      <c r="FW390" s="120"/>
      <c r="GJ390" s="120"/>
      <c r="GW390" s="120"/>
    </row>
    <row r="391" spans="179:205" x14ac:dyDescent="0.2">
      <c r="FW391" s="120"/>
      <c r="GJ391" s="120"/>
      <c r="GW391" s="120"/>
    </row>
    <row r="392" spans="179:205" x14ac:dyDescent="0.2">
      <c r="FW392" s="120"/>
      <c r="GJ392" s="120"/>
      <c r="GW392" s="120"/>
    </row>
    <row r="393" spans="179:205" x14ac:dyDescent="0.2">
      <c r="FW393" s="120"/>
      <c r="GJ393" s="120"/>
      <c r="GW393" s="120"/>
    </row>
    <row r="394" spans="179:205" x14ac:dyDescent="0.2">
      <c r="FW394" s="120"/>
      <c r="GJ394" s="120"/>
      <c r="GW394" s="120"/>
    </row>
    <row r="395" spans="179:205" x14ac:dyDescent="0.2">
      <c r="FW395" s="120"/>
      <c r="GJ395" s="120"/>
      <c r="GW395" s="120"/>
    </row>
    <row r="396" spans="179:205" x14ac:dyDescent="0.2">
      <c r="FW396" s="120"/>
      <c r="GJ396" s="120"/>
      <c r="GW396" s="120"/>
    </row>
    <row r="397" spans="179:205" x14ac:dyDescent="0.2">
      <c r="FW397" s="120"/>
      <c r="GJ397" s="120"/>
      <c r="GW397" s="120"/>
    </row>
    <row r="398" spans="179:205" x14ac:dyDescent="0.2">
      <c r="FW398" s="120"/>
      <c r="GJ398" s="120"/>
      <c r="GW398" s="120"/>
    </row>
    <row r="399" spans="179:205" x14ac:dyDescent="0.2">
      <c r="FW399" s="120"/>
      <c r="GJ399" s="120"/>
      <c r="GW399" s="120"/>
    </row>
    <row r="400" spans="179:205" x14ac:dyDescent="0.2">
      <c r="FW400" s="120"/>
      <c r="GJ400" s="120"/>
      <c r="GW400" s="120"/>
    </row>
    <row r="401" spans="179:205" x14ac:dyDescent="0.2">
      <c r="FW401" s="120"/>
      <c r="GJ401" s="120"/>
      <c r="GW401" s="120"/>
    </row>
    <row r="402" spans="179:205" x14ac:dyDescent="0.2">
      <c r="FW402" s="120"/>
      <c r="GJ402" s="120"/>
      <c r="GW402" s="120"/>
    </row>
    <row r="403" spans="179:205" x14ac:dyDescent="0.2">
      <c r="FW403" s="120"/>
      <c r="GJ403" s="120"/>
      <c r="GW403" s="120"/>
    </row>
    <row r="404" spans="179:205" x14ac:dyDescent="0.2">
      <c r="FW404" s="120"/>
      <c r="GJ404" s="120"/>
      <c r="GW404" s="120"/>
    </row>
    <row r="405" spans="179:205" x14ac:dyDescent="0.2">
      <c r="FW405" s="120"/>
      <c r="GJ405" s="120"/>
      <c r="GW405" s="120"/>
    </row>
    <row r="406" spans="179:205" x14ac:dyDescent="0.2">
      <c r="FW406" s="120"/>
      <c r="GJ406" s="120"/>
      <c r="GW406" s="120"/>
    </row>
    <row r="407" spans="179:205" x14ac:dyDescent="0.2">
      <c r="FW407" s="120"/>
      <c r="GJ407" s="120"/>
      <c r="GW407" s="120"/>
    </row>
    <row r="408" spans="179:205" x14ac:dyDescent="0.2">
      <c r="FW408" s="120"/>
      <c r="GJ408" s="120"/>
      <c r="GW408" s="120"/>
    </row>
    <row r="409" spans="179:205" x14ac:dyDescent="0.2">
      <c r="FW409" s="120"/>
      <c r="GJ409" s="120"/>
      <c r="GW409" s="120"/>
    </row>
    <row r="410" spans="179:205" x14ac:dyDescent="0.2">
      <c r="FW410" s="120"/>
      <c r="GJ410" s="120"/>
      <c r="GW410" s="120"/>
    </row>
    <row r="411" spans="179:205" x14ac:dyDescent="0.2">
      <c r="FW411" s="120"/>
      <c r="GJ411" s="120"/>
      <c r="GW411" s="120"/>
    </row>
    <row r="412" spans="179:205" x14ac:dyDescent="0.2">
      <c r="FW412" s="120"/>
      <c r="GJ412" s="120"/>
      <c r="GW412" s="120"/>
    </row>
    <row r="413" spans="179:205" x14ac:dyDescent="0.2">
      <c r="FW413" s="120"/>
      <c r="GJ413" s="120"/>
      <c r="GW413" s="120"/>
    </row>
    <row r="414" spans="179:205" x14ac:dyDescent="0.2">
      <c r="FW414" s="120"/>
      <c r="GJ414" s="120"/>
      <c r="GW414" s="120"/>
    </row>
    <row r="415" spans="179:205" x14ac:dyDescent="0.2">
      <c r="FW415" s="120"/>
      <c r="GJ415" s="120"/>
      <c r="GW415" s="120"/>
    </row>
    <row r="416" spans="179:205" x14ac:dyDescent="0.2">
      <c r="FW416" s="120"/>
      <c r="GJ416" s="120"/>
      <c r="GW416" s="120"/>
    </row>
    <row r="417" spans="179:205" x14ac:dyDescent="0.2">
      <c r="FW417" s="120"/>
      <c r="GJ417" s="120"/>
      <c r="GW417" s="120"/>
    </row>
    <row r="418" spans="179:205" x14ac:dyDescent="0.2">
      <c r="FW418" s="120"/>
      <c r="GJ418" s="120"/>
      <c r="GW418" s="120"/>
    </row>
    <row r="419" spans="179:205" x14ac:dyDescent="0.2">
      <c r="FW419" s="120"/>
      <c r="GJ419" s="120"/>
      <c r="GW419" s="120"/>
    </row>
    <row r="420" spans="179:205" x14ac:dyDescent="0.2">
      <c r="FW420" s="120"/>
      <c r="GJ420" s="120"/>
      <c r="GW420" s="120"/>
    </row>
    <row r="421" spans="179:205" x14ac:dyDescent="0.2">
      <c r="FW421" s="120"/>
      <c r="GJ421" s="120"/>
      <c r="GW421" s="120"/>
    </row>
    <row r="422" spans="179:205" x14ac:dyDescent="0.2">
      <c r="FW422" s="120"/>
      <c r="GJ422" s="120"/>
      <c r="GW422" s="120"/>
    </row>
    <row r="423" spans="179:205" x14ac:dyDescent="0.2">
      <c r="FW423" s="120"/>
      <c r="GJ423" s="120"/>
      <c r="GW423" s="120"/>
    </row>
    <row r="424" spans="179:205" x14ac:dyDescent="0.2">
      <c r="FW424" s="120"/>
      <c r="GJ424" s="120"/>
      <c r="GW424" s="120"/>
    </row>
    <row r="425" spans="179:205" x14ac:dyDescent="0.2">
      <c r="FW425" s="120"/>
      <c r="GJ425" s="120"/>
      <c r="GW425" s="120"/>
    </row>
    <row r="426" spans="179:205" x14ac:dyDescent="0.2">
      <c r="FW426" s="120"/>
      <c r="GJ426" s="120"/>
      <c r="GW426" s="120"/>
    </row>
    <row r="427" spans="179:205" x14ac:dyDescent="0.2">
      <c r="FW427" s="120"/>
      <c r="GJ427" s="120"/>
      <c r="GW427" s="120"/>
    </row>
    <row r="428" spans="179:205" x14ac:dyDescent="0.2">
      <c r="FW428" s="120"/>
      <c r="GJ428" s="120"/>
      <c r="GW428" s="120"/>
    </row>
    <row r="429" spans="179:205" x14ac:dyDescent="0.2">
      <c r="FW429" s="120"/>
      <c r="GJ429" s="120"/>
      <c r="GW429" s="120"/>
    </row>
    <row r="430" spans="179:205" x14ac:dyDescent="0.2">
      <c r="FW430" s="120"/>
      <c r="GJ430" s="120"/>
      <c r="GW430" s="120"/>
    </row>
    <row r="431" spans="179:205" x14ac:dyDescent="0.2">
      <c r="FW431" s="120"/>
      <c r="GJ431" s="120"/>
      <c r="GW431" s="120"/>
    </row>
    <row r="432" spans="179:205" x14ac:dyDescent="0.2">
      <c r="FW432" s="120"/>
      <c r="GJ432" s="120"/>
      <c r="GW432" s="120"/>
    </row>
    <row r="433" spans="179:205" x14ac:dyDescent="0.2">
      <c r="FW433" s="120"/>
      <c r="GJ433" s="120"/>
      <c r="GW433" s="120"/>
    </row>
    <row r="434" spans="179:205" x14ac:dyDescent="0.2">
      <c r="FW434" s="120"/>
      <c r="GJ434" s="120"/>
      <c r="GW434" s="120"/>
    </row>
    <row r="435" spans="179:205" x14ac:dyDescent="0.2">
      <c r="FW435" s="120"/>
      <c r="GJ435" s="120"/>
      <c r="GW435" s="120"/>
    </row>
    <row r="436" spans="179:205" x14ac:dyDescent="0.2">
      <c r="FW436" s="120"/>
      <c r="GJ436" s="120"/>
      <c r="GW436" s="120"/>
    </row>
    <row r="437" spans="179:205" x14ac:dyDescent="0.2">
      <c r="FW437" s="120"/>
      <c r="GJ437" s="120"/>
      <c r="GW437" s="120"/>
    </row>
    <row r="438" spans="179:205" x14ac:dyDescent="0.2">
      <c r="FW438" s="120"/>
      <c r="GJ438" s="120"/>
      <c r="GW438" s="120"/>
    </row>
    <row r="439" spans="179:205" x14ac:dyDescent="0.2">
      <c r="FW439" s="120"/>
      <c r="GJ439" s="120"/>
      <c r="GW439" s="120"/>
    </row>
    <row r="440" spans="179:205" x14ac:dyDescent="0.2">
      <c r="FW440" s="120"/>
      <c r="GJ440" s="120"/>
      <c r="GW440" s="120"/>
    </row>
    <row r="441" spans="179:205" x14ac:dyDescent="0.2">
      <c r="FW441" s="120"/>
      <c r="GJ441" s="120"/>
      <c r="GW441" s="120"/>
    </row>
    <row r="442" spans="179:205" x14ac:dyDescent="0.2">
      <c r="FW442" s="120"/>
      <c r="GJ442" s="120"/>
      <c r="GW442" s="120"/>
    </row>
    <row r="443" spans="179:205" x14ac:dyDescent="0.2">
      <c r="FW443" s="120"/>
      <c r="GJ443" s="120"/>
      <c r="GW443" s="120"/>
    </row>
    <row r="444" spans="179:205" x14ac:dyDescent="0.2">
      <c r="FW444" s="120"/>
      <c r="GJ444" s="120"/>
      <c r="GW444" s="120"/>
    </row>
    <row r="445" spans="179:205" x14ac:dyDescent="0.2">
      <c r="FW445" s="120"/>
      <c r="GJ445" s="120"/>
      <c r="GW445" s="120"/>
    </row>
    <row r="446" spans="179:205" x14ac:dyDescent="0.2">
      <c r="FW446" s="120"/>
      <c r="GJ446" s="120"/>
      <c r="GW446" s="120"/>
    </row>
    <row r="447" spans="179:205" x14ac:dyDescent="0.2">
      <c r="FW447" s="120"/>
      <c r="GJ447" s="120"/>
      <c r="GW447" s="120"/>
    </row>
    <row r="448" spans="179:205" x14ac:dyDescent="0.2">
      <c r="FW448" s="120"/>
      <c r="GJ448" s="120"/>
      <c r="GW448" s="120"/>
    </row>
    <row r="449" spans="179:205" x14ac:dyDescent="0.2">
      <c r="FW449" s="120"/>
      <c r="GJ449" s="120"/>
      <c r="GW449" s="120"/>
    </row>
    <row r="450" spans="179:205" x14ac:dyDescent="0.2">
      <c r="FW450" s="120"/>
      <c r="GJ450" s="120"/>
      <c r="GW450" s="120"/>
    </row>
    <row r="451" spans="179:205" x14ac:dyDescent="0.2">
      <c r="FW451" s="120"/>
      <c r="GJ451" s="120"/>
      <c r="GW451" s="120"/>
    </row>
    <row r="452" spans="179:205" x14ac:dyDescent="0.2">
      <c r="FW452" s="120"/>
      <c r="GJ452" s="120"/>
      <c r="GW452" s="120"/>
    </row>
    <row r="453" spans="179:205" x14ac:dyDescent="0.2">
      <c r="FW453" s="120"/>
      <c r="GJ453" s="120"/>
      <c r="GW453" s="120"/>
    </row>
    <row r="454" spans="179:205" x14ac:dyDescent="0.2">
      <c r="FW454" s="120"/>
      <c r="GJ454" s="120"/>
      <c r="GW454" s="120"/>
    </row>
    <row r="455" spans="179:205" x14ac:dyDescent="0.2">
      <c r="FW455" s="120"/>
      <c r="GJ455" s="120"/>
      <c r="GW455" s="120"/>
    </row>
    <row r="456" spans="179:205" x14ac:dyDescent="0.2">
      <c r="FW456" s="120"/>
      <c r="GJ456" s="120"/>
      <c r="GW456" s="120"/>
    </row>
    <row r="457" spans="179:205" x14ac:dyDescent="0.2">
      <c r="FW457" s="120"/>
      <c r="GJ457" s="120"/>
      <c r="GW457" s="120"/>
    </row>
    <row r="458" spans="179:205" x14ac:dyDescent="0.2">
      <c r="FW458" s="120"/>
      <c r="GJ458" s="120"/>
      <c r="GW458" s="120"/>
    </row>
    <row r="459" spans="179:205" x14ac:dyDescent="0.2">
      <c r="FW459" s="120"/>
      <c r="GJ459" s="120"/>
      <c r="GW459" s="120"/>
    </row>
    <row r="460" spans="179:205" x14ac:dyDescent="0.2">
      <c r="FW460" s="120"/>
      <c r="GJ460" s="120"/>
      <c r="GW460" s="120"/>
    </row>
    <row r="461" spans="179:205" x14ac:dyDescent="0.2">
      <c r="FW461" s="120"/>
      <c r="GJ461" s="120"/>
      <c r="GW461" s="120"/>
    </row>
    <row r="462" spans="179:205" x14ac:dyDescent="0.2">
      <c r="FW462" s="120"/>
      <c r="GJ462" s="120"/>
      <c r="GW462" s="120"/>
    </row>
    <row r="463" spans="179:205" x14ac:dyDescent="0.2">
      <c r="FW463" s="120"/>
      <c r="GJ463" s="120"/>
      <c r="GW463" s="120"/>
    </row>
    <row r="464" spans="179:205" x14ac:dyDescent="0.2">
      <c r="FW464" s="120"/>
      <c r="GJ464" s="120"/>
      <c r="GW464" s="120"/>
    </row>
    <row r="465" spans="179:205" x14ac:dyDescent="0.2">
      <c r="FW465" s="120"/>
      <c r="GJ465" s="120"/>
      <c r="GW465" s="120"/>
    </row>
    <row r="466" spans="179:205" x14ac:dyDescent="0.2">
      <c r="FW466" s="120"/>
      <c r="GJ466" s="120"/>
      <c r="GW466" s="120"/>
    </row>
    <row r="467" spans="179:205" x14ac:dyDescent="0.2">
      <c r="FW467" s="120"/>
      <c r="GJ467" s="120"/>
      <c r="GW467" s="120"/>
    </row>
    <row r="468" spans="179:205" x14ac:dyDescent="0.2">
      <c r="FW468" s="120"/>
      <c r="GJ468" s="120"/>
      <c r="GW468" s="120"/>
    </row>
    <row r="469" spans="179:205" x14ac:dyDescent="0.2">
      <c r="FW469" s="120"/>
      <c r="GJ469" s="120"/>
      <c r="GW469" s="120"/>
    </row>
    <row r="470" spans="179:205" x14ac:dyDescent="0.2">
      <c r="FW470" s="120"/>
      <c r="GJ470" s="120"/>
      <c r="GW470" s="120"/>
    </row>
    <row r="471" spans="179:205" x14ac:dyDescent="0.2">
      <c r="FW471" s="120"/>
      <c r="GJ471" s="120"/>
      <c r="GW471" s="120"/>
    </row>
    <row r="472" spans="179:205" x14ac:dyDescent="0.2">
      <c r="FW472" s="120"/>
      <c r="GJ472" s="120"/>
      <c r="GW472" s="120"/>
    </row>
    <row r="473" spans="179:205" x14ac:dyDescent="0.2">
      <c r="FW473" s="120"/>
      <c r="GJ473" s="120"/>
      <c r="GW473" s="120"/>
    </row>
    <row r="474" spans="179:205" x14ac:dyDescent="0.2">
      <c r="FW474" s="120"/>
      <c r="GJ474" s="120"/>
      <c r="GW474" s="120"/>
    </row>
    <row r="475" spans="179:205" x14ac:dyDescent="0.2">
      <c r="FW475" s="120"/>
      <c r="GJ475" s="120"/>
      <c r="GW475" s="120"/>
    </row>
    <row r="476" spans="179:205" x14ac:dyDescent="0.2">
      <c r="FW476" s="120"/>
      <c r="GJ476" s="120"/>
      <c r="GW476" s="120"/>
    </row>
    <row r="477" spans="179:205" x14ac:dyDescent="0.2">
      <c r="FW477" s="120"/>
      <c r="GJ477" s="120"/>
      <c r="GW477" s="120"/>
    </row>
    <row r="478" spans="179:205" x14ac:dyDescent="0.2">
      <c r="FW478" s="120"/>
      <c r="GJ478" s="120"/>
      <c r="GW478" s="120"/>
    </row>
    <row r="479" spans="179:205" x14ac:dyDescent="0.2">
      <c r="FW479" s="120"/>
      <c r="GJ479" s="120"/>
      <c r="GW479" s="120"/>
    </row>
    <row r="480" spans="179:205" x14ac:dyDescent="0.2">
      <c r="FW480" s="120"/>
      <c r="GJ480" s="120"/>
      <c r="GW480" s="120"/>
    </row>
    <row r="481" spans="179:205" x14ac:dyDescent="0.2">
      <c r="FW481" s="120"/>
      <c r="GJ481" s="120"/>
      <c r="GW481" s="120"/>
    </row>
    <row r="482" spans="179:205" x14ac:dyDescent="0.2">
      <c r="FW482" s="120"/>
      <c r="GJ482" s="120"/>
      <c r="GW482" s="120"/>
    </row>
    <row r="483" spans="179:205" x14ac:dyDescent="0.2">
      <c r="FW483" s="120"/>
      <c r="GJ483" s="120"/>
      <c r="GW483" s="120"/>
    </row>
    <row r="484" spans="179:205" x14ac:dyDescent="0.2">
      <c r="FW484" s="120"/>
      <c r="GJ484" s="120"/>
      <c r="GW484" s="120"/>
    </row>
    <row r="485" spans="179:205" x14ac:dyDescent="0.2">
      <c r="FW485" s="120"/>
      <c r="GJ485" s="120"/>
      <c r="GW485" s="120"/>
    </row>
    <row r="486" spans="179:205" x14ac:dyDescent="0.2">
      <c r="FW486" s="120"/>
      <c r="GJ486" s="120"/>
      <c r="GW486" s="120"/>
    </row>
    <row r="487" spans="179:205" x14ac:dyDescent="0.2">
      <c r="FW487" s="120"/>
      <c r="GJ487" s="120"/>
      <c r="GW487" s="120"/>
    </row>
    <row r="488" spans="179:205" x14ac:dyDescent="0.2">
      <c r="FW488" s="120"/>
      <c r="GJ488" s="120"/>
      <c r="GW488" s="120"/>
    </row>
    <row r="489" spans="179:205" x14ac:dyDescent="0.2">
      <c r="FW489" s="120"/>
      <c r="GJ489" s="120"/>
      <c r="GW489" s="120"/>
    </row>
    <row r="490" spans="179:205" x14ac:dyDescent="0.2">
      <c r="FW490" s="120"/>
      <c r="GJ490" s="120"/>
      <c r="GW490" s="120"/>
    </row>
    <row r="491" spans="179:205" x14ac:dyDescent="0.2">
      <c r="FW491" s="120"/>
      <c r="GJ491" s="120"/>
      <c r="GW491" s="120"/>
    </row>
    <row r="492" spans="179:205" x14ac:dyDescent="0.2">
      <c r="FW492" s="120"/>
      <c r="GJ492" s="120"/>
      <c r="GW492" s="120"/>
    </row>
    <row r="493" spans="179:205" x14ac:dyDescent="0.2">
      <c r="FW493" s="120"/>
      <c r="GJ493" s="120"/>
      <c r="GW493" s="120"/>
    </row>
    <row r="494" spans="179:205" x14ac:dyDescent="0.2">
      <c r="FW494" s="120"/>
      <c r="GJ494" s="120"/>
      <c r="GW494" s="120"/>
    </row>
    <row r="495" spans="179:205" x14ac:dyDescent="0.2">
      <c r="FW495" s="120"/>
      <c r="GJ495" s="120"/>
      <c r="GW495" s="120"/>
    </row>
    <row r="496" spans="179:205" x14ac:dyDescent="0.2">
      <c r="FW496" s="120"/>
      <c r="GJ496" s="120"/>
      <c r="GW496" s="120"/>
    </row>
    <row r="497" spans="179:205" x14ac:dyDescent="0.2">
      <c r="FW497" s="120"/>
      <c r="GJ497" s="120"/>
      <c r="GW497" s="120"/>
    </row>
    <row r="498" spans="179:205" x14ac:dyDescent="0.2">
      <c r="FW498" s="120"/>
      <c r="GJ498" s="120"/>
      <c r="GW498" s="120"/>
    </row>
    <row r="499" spans="179:205" x14ac:dyDescent="0.2">
      <c r="FW499" s="120"/>
      <c r="GJ499" s="120"/>
      <c r="GW499" s="120"/>
    </row>
    <row r="500" spans="179:205" x14ac:dyDescent="0.2">
      <c r="FW500" s="120"/>
      <c r="GJ500" s="120"/>
      <c r="GW500" s="120"/>
    </row>
    <row r="501" spans="179:205" x14ac:dyDescent="0.2">
      <c r="FW501" s="120"/>
      <c r="GJ501" s="120"/>
      <c r="GW501" s="120"/>
    </row>
    <row r="502" spans="179:205" x14ac:dyDescent="0.2">
      <c r="FW502" s="120"/>
      <c r="GJ502" s="120"/>
      <c r="GW502" s="120"/>
    </row>
    <row r="503" spans="179:205" x14ac:dyDescent="0.2">
      <c r="FW503" s="120"/>
      <c r="GJ503" s="120"/>
      <c r="GW503" s="120"/>
    </row>
    <row r="504" spans="179:205" x14ac:dyDescent="0.2">
      <c r="FW504" s="120"/>
      <c r="GJ504" s="120"/>
      <c r="GW504" s="120"/>
    </row>
    <row r="505" spans="179:205" x14ac:dyDescent="0.2">
      <c r="FW505" s="120"/>
      <c r="GJ505" s="120"/>
      <c r="GW505" s="120"/>
    </row>
    <row r="506" spans="179:205" x14ac:dyDescent="0.2">
      <c r="FW506" s="120"/>
      <c r="GJ506" s="120"/>
      <c r="GW506" s="120"/>
    </row>
    <row r="507" spans="179:205" x14ac:dyDescent="0.2">
      <c r="FW507" s="120"/>
      <c r="GJ507" s="120"/>
      <c r="GW507" s="120"/>
    </row>
    <row r="508" spans="179:205" x14ac:dyDescent="0.2">
      <c r="FW508" s="120"/>
      <c r="GJ508" s="120"/>
      <c r="GW508" s="120"/>
    </row>
    <row r="509" spans="179:205" x14ac:dyDescent="0.2">
      <c r="FW509" s="120"/>
      <c r="GJ509" s="120"/>
      <c r="GW509" s="120"/>
    </row>
    <row r="510" spans="179:205" x14ac:dyDescent="0.2">
      <c r="FW510" s="120"/>
      <c r="GJ510" s="120"/>
      <c r="GW510" s="120"/>
    </row>
    <row r="511" spans="179:205" x14ac:dyDescent="0.2">
      <c r="FW511" s="120"/>
      <c r="GJ511" s="120"/>
      <c r="GW511" s="120"/>
    </row>
    <row r="512" spans="179:205" x14ac:dyDescent="0.2">
      <c r="FW512" s="120"/>
      <c r="GJ512" s="120"/>
      <c r="GW512" s="120"/>
    </row>
    <row r="513" spans="179:205" x14ac:dyDescent="0.2">
      <c r="FW513" s="120"/>
      <c r="GJ513" s="120"/>
      <c r="GW513" s="120"/>
    </row>
    <row r="514" spans="179:205" x14ac:dyDescent="0.2">
      <c r="FW514" s="120"/>
      <c r="GJ514" s="120"/>
      <c r="GW514" s="120"/>
    </row>
    <row r="515" spans="179:205" x14ac:dyDescent="0.2">
      <c r="FW515" s="120"/>
      <c r="GJ515" s="120"/>
      <c r="GW515" s="120"/>
    </row>
    <row r="516" spans="179:205" x14ac:dyDescent="0.2">
      <c r="FW516" s="120"/>
      <c r="GJ516" s="120"/>
      <c r="GW516" s="120"/>
    </row>
    <row r="517" spans="179:205" x14ac:dyDescent="0.2">
      <c r="FW517" s="120"/>
      <c r="GJ517" s="120"/>
      <c r="GW517" s="120"/>
    </row>
    <row r="518" spans="179:205" x14ac:dyDescent="0.2">
      <c r="FW518" s="120"/>
      <c r="GJ518" s="120"/>
      <c r="GW518" s="120"/>
    </row>
    <row r="519" spans="179:205" x14ac:dyDescent="0.2">
      <c r="FW519" s="120"/>
      <c r="GJ519" s="120"/>
      <c r="GW519" s="120"/>
    </row>
    <row r="520" spans="179:205" x14ac:dyDescent="0.2">
      <c r="FW520" s="120"/>
      <c r="GJ520" s="120"/>
      <c r="GW520" s="120"/>
    </row>
    <row r="521" spans="179:205" x14ac:dyDescent="0.2">
      <c r="FW521" s="120"/>
      <c r="GJ521" s="120"/>
      <c r="GW521" s="120"/>
    </row>
    <row r="522" spans="179:205" x14ac:dyDescent="0.2">
      <c r="FW522" s="120"/>
      <c r="GJ522" s="120"/>
      <c r="GW522" s="120"/>
    </row>
    <row r="523" spans="179:205" x14ac:dyDescent="0.2">
      <c r="FW523" s="120"/>
      <c r="GJ523" s="120"/>
      <c r="GW523" s="120"/>
    </row>
    <row r="524" spans="179:205" x14ac:dyDescent="0.2">
      <c r="FW524" s="120"/>
      <c r="GJ524" s="120"/>
      <c r="GW524" s="120"/>
    </row>
    <row r="525" spans="179:205" x14ac:dyDescent="0.2">
      <c r="FW525" s="120"/>
      <c r="GJ525" s="120"/>
      <c r="GW525" s="120"/>
    </row>
    <row r="526" spans="179:205" x14ac:dyDescent="0.2">
      <c r="FW526" s="120"/>
      <c r="GJ526" s="120"/>
      <c r="GW526" s="120"/>
    </row>
    <row r="527" spans="179:205" x14ac:dyDescent="0.2">
      <c r="FW527" s="120"/>
      <c r="GJ527" s="120"/>
      <c r="GW527" s="120"/>
    </row>
    <row r="528" spans="179:205" x14ac:dyDescent="0.2">
      <c r="FW528" s="120"/>
      <c r="GJ528" s="120"/>
      <c r="GW528" s="120"/>
    </row>
    <row r="529" spans="179:205" x14ac:dyDescent="0.2">
      <c r="FW529" s="120"/>
      <c r="GJ529" s="120"/>
      <c r="GW529" s="120"/>
    </row>
    <row r="530" spans="179:205" x14ac:dyDescent="0.2">
      <c r="FW530" s="120"/>
      <c r="GJ530" s="120"/>
      <c r="GW530" s="120"/>
    </row>
    <row r="531" spans="179:205" x14ac:dyDescent="0.2">
      <c r="FW531" s="120"/>
      <c r="GJ531" s="120"/>
      <c r="GW531" s="120"/>
    </row>
    <row r="532" spans="179:205" x14ac:dyDescent="0.2">
      <c r="FW532" s="120"/>
      <c r="GJ532" s="120"/>
      <c r="GW532" s="120"/>
    </row>
    <row r="533" spans="179:205" x14ac:dyDescent="0.2">
      <c r="FW533" s="120"/>
      <c r="GJ533" s="120"/>
      <c r="GW533" s="120"/>
    </row>
    <row r="534" spans="179:205" x14ac:dyDescent="0.2">
      <c r="FW534" s="120"/>
      <c r="GJ534" s="120"/>
      <c r="GW534" s="120"/>
    </row>
    <row r="535" spans="179:205" x14ac:dyDescent="0.2">
      <c r="FW535" s="120"/>
      <c r="GJ535" s="120"/>
      <c r="GW535" s="120"/>
    </row>
    <row r="536" spans="179:205" x14ac:dyDescent="0.2">
      <c r="FW536" s="120"/>
      <c r="GJ536" s="120"/>
      <c r="GW536" s="120"/>
    </row>
    <row r="537" spans="179:205" x14ac:dyDescent="0.2">
      <c r="FW537" s="120"/>
      <c r="GJ537" s="120"/>
      <c r="GW537" s="120"/>
    </row>
    <row r="538" spans="179:205" x14ac:dyDescent="0.2">
      <c r="FW538" s="120"/>
      <c r="GJ538" s="120"/>
      <c r="GW538" s="120"/>
    </row>
    <row r="539" spans="179:205" x14ac:dyDescent="0.2">
      <c r="FW539" s="120"/>
      <c r="GJ539" s="120"/>
      <c r="GW539" s="120"/>
    </row>
    <row r="540" spans="179:205" x14ac:dyDescent="0.2">
      <c r="FW540" s="120"/>
      <c r="GJ540" s="120"/>
      <c r="GW540" s="120"/>
    </row>
    <row r="541" spans="179:205" x14ac:dyDescent="0.2">
      <c r="FW541" s="120"/>
      <c r="GJ541" s="120"/>
      <c r="GW541" s="120"/>
    </row>
    <row r="542" spans="179:205" x14ac:dyDescent="0.2">
      <c r="FW542" s="120"/>
      <c r="GJ542" s="120"/>
      <c r="GW542" s="120"/>
    </row>
    <row r="543" spans="179:205" x14ac:dyDescent="0.2">
      <c r="FW543" s="120"/>
      <c r="GJ543" s="120"/>
      <c r="GW543" s="120"/>
    </row>
    <row r="544" spans="179:205" x14ac:dyDescent="0.2">
      <c r="FW544" s="120"/>
      <c r="GJ544" s="120"/>
      <c r="GW544" s="120"/>
    </row>
    <row r="545" spans="179:205" x14ac:dyDescent="0.2">
      <c r="FW545" s="120"/>
      <c r="GJ545" s="120"/>
      <c r="GW545" s="120"/>
    </row>
    <row r="546" spans="179:205" x14ac:dyDescent="0.2">
      <c r="FW546" s="120"/>
      <c r="GJ546" s="120"/>
      <c r="GW546" s="120"/>
    </row>
    <row r="547" spans="179:205" x14ac:dyDescent="0.2">
      <c r="FW547" s="120"/>
      <c r="GJ547" s="120"/>
      <c r="GW547" s="120"/>
    </row>
    <row r="548" spans="179:205" x14ac:dyDescent="0.2">
      <c r="FW548" s="120"/>
      <c r="GJ548" s="120"/>
      <c r="GW548" s="120"/>
    </row>
    <row r="549" spans="179:205" x14ac:dyDescent="0.2">
      <c r="FW549" s="120"/>
      <c r="GJ549" s="120"/>
      <c r="GW549" s="120"/>
    </row>
    <row r="550" spans="179:205" x14ac:dyDescent="0.2">
      <c r="FW550" s="120"/>
      <c r="GJ550" s="120"/>
      <c r="GW550" s="120"/>
    </row>
    <row r="551" spans="179:205" x14ac:dyDescent="0.2">
      <c r="FW551" s="120"/>
      <c r="GJ551" s="120"/>
      <c r="GW551" s="120"/>
    </row>
    <row r="552" spans="179:205" x14ac:dyDescent="0.2">
      <c r="FW552" s="120"/>
      <c r="GJ552" s="120"/>
      <c r="GW552" s="120"/>
    </row>
    <row r="553" spans="179:205" x14ac:dyDescent="0.2">
      <c r="FW553" s="120"/>
      <c r="GJ553" s="120"/>
      <c r="GW553" s="120"/>
    </row>
    <row r="554" spans="179:205" x14ac:dyDescent="0.2">
      <c r="FW554" s="120"/>
      <c r="GJ554" s="120"/>
      <c r="GW554" s="120"/>
    </row>
    <row r="555" spans="179:205" x14ac:dyDescent="0.2">
      <c r="FW555" s="120"/>
      <c r="GJ555" s="120"/>
      <c r="GW555" s="120"/>
    </row>
    <row r="556" spans="179:205" x14ac:dyDescent="0.2">
      <c r="FW556" s="120"/>
      <c r="GJ556" s="120"/>
      <c r="GW556" s="120"/>
    </row>
    <row r="557" spans="179:205" x14ac:dyDescent="0.2">
      <c r="FW557" s="120"/>
      <c r="GJ557" s="120"/>
      <c r="GW557" s="120"/>
    </row>
    <row r="558" spans="179:205" x14ac:dyDescent="0.2">
      <c r="FW558" s="120"/>
      <c r="GJ558" s="120"/>
      <c r="GW558" s="120"/>
    </row>
    <row r="559" spans="179:205" x14ac:dyDescent="0.2">
      <c r="FW559" s="120"/>
      <c r="GJ559" s="120"/>
      <c r="GW559" s="120"/>
    </row>
    <row r="560" spans="179:205" x14ac:dyDescent="0.2">
      <c r="FW560" s="120"/>
      <c r="GJ560" s="120"/>
      <c r="GW560" s="120"/>
    </row>
    <row r="561" spans="179:205" x14ac:dyDescent="0.2">
      <c r="FW561" s="120"/>
      <c r="GJ561" s="120"/>
      <c r="GW561" s="120"/>
    </row>
    <row r="562" spans="179:205" x14ac:dyDescent="0.2">
      <c r="FW562" s="120"/>
      <c r="GJ562" s="120"/>
      <c r="GW562" s="120"/>
    </row>
    <row r="563" spans="179:205" x14ac:dyDescent="0.2">
      <c r="FW563" s="120"/>
      <c r="GJ563" s="120"/>
      <c r="GW563" s="120"/>
    </row>
    <row r="564" spans="179:205" x14ac:dyDescent="0.2">
      <c r="FW564" s="120"/>
      <c r="GJ564" s="120"/>
      <c r="GW564" s="120"/>
    </row>
    <row r="565" spans="179:205" x14ac:dyDescent="0.2">
      <c r="FW565" s="120"/>
      <c r="GJ565" s="120"/>
      <c r="GW565" s="120"/>
    </row>
    <row r="566" spans="179:205" x14ac:dyDescent="0.2">
      <c r="FW566" s="120"/>
      <c r="GJ566" s="120"/>
      <c r="GW566" s="120"/>
    </row>
    <row r="567" spans="179:205" x14ac:dyDescent="0.2">
      <c r="FW567" s="120"/>
      <c r="GJ567" s="120"/>
      <c r="GW567" s="120"/>
    </row>
    <row r="568" spans="179:205" x14ac:dyDescent="0.2">
      <c r="FW568" s="120"/>
      <c r="GJ568" s="120"/>
      <c r="GW568" s="120"/>
    </row>
    <row r="569" spans="179:205" x14ac:dyDescent="0.2">
      <c r="FW569" s="120"/>
      <c r="GJ569" s="120"/>
      <c r="GW569" s="120"/>
    </row>
    <row r="570" spans="179:205" x14ac:dyDescent="0.2">
      <c r="FW570" s="120"/>
      <c r="GJ570" s="120"/>
      <c r="GW570" s="120"/>
    </row>
    <row r="571" spans="179:205" x14ac:dyDescent="0.2">
      <c r="FW571" s="120"/>
      <c r="GJ571" s="120"/>
      <c r="GW571" s="120"/>
    </row>
    <row r="572" spans="179:205" x14ac:dyDescent="0.2">
      <c r="FW572" s="120"/>
      <c r="GJ572" s="120"/>
      <c r="GW572" s="120"/>
    </row>
    <row r="573" spans="179:205" x14ac:dyDescent="0.2">
      <c r="FW573" s="120"/>
      <c r="GJ573" s="120"/>
      <c r="GW573" s="120"/>
    </row>
    <row r="574" spans="179:205" x14ac:dyDescent="0.2">
      <c r="FW574" s="120"/>
      <c r="GJ574" s="120"/>
      <c r="GW574" s="120"/>
    </row>
    <row r="575" spans="179:205" x14ac:dyDescent="0.2">
      <c r="FW575" s="120"/>
      <c r="GJ575" s="120"/>
      <c r="GW575" s="120"/>
    </row>
    <row r="576" spans="179:205" x14ac:dyDescent="0.2">
      <c r="FW576" s="120"/>
      <c r="GJ576" s="120"/>
      <c r="GW576" s="120"/>
    </row>
    <row r="577" spans="179:205" x14ac:dyDescent="0.2">
      <c r="FW577" s="120"/>
      <c r="GJ577" s="120"/>
      <c r="GW577" s="120"/>
    </row>
    <row r="578" spans="179:205" x14ac:dyDescent="0.2">
      <c r="FW578" s="120"/>
      <c r="GJ578" s="120"/>
      <c r="GW578" s="120"/>
    </row>
    <row r="579" spans="179:205" x14ac:dyDescent="0.2">
      <c r="FW579" s="120"/>
      <c r="GJ579" s="120"/>
      <c r="GW579" s="120"/>
    </row>
    <row r="580" spans="179:205" x14ac:dyDescent="0.2">
      <c r="FW580" s="120"/>
      <c r="GJ580" s="120"/>
      <c r="GW580" s="120"/>
    </row>
    <row r="581" spans="179:205" x14ac:dyDescent="0.2">
      <c r="FW581" s="120"/>
      <c r="GJ581" s="120"/>
      <c r="GW581" s="120"/>
    </row>
    <row r="582" spans="179:205" x14ac:dyDescent="0.2">
      <c r="FW582" s="120"/>
      <c r="GJ582" s="120"/>
      <c r="GW582" s="120"/>
    </row>
    <row r="583" spans="179:205" x14ac:dyDescent="0.2">
      <c r="FW583" s="120"/>
      <c r="GJ583" s="120"/>
      <c r="GW583" s="120"/>
    </row>
    <row r="584" spans="179:205" x14ac:dyDescent="0.2">
      <c r="FW584" s="120"/>
      <c r="GJ584" s="120"/>
      <c r="GW584" s="120"/>
    </row>
    <row r="585" spans="179:205" x14ac:dyDescent="0.2">
      <c r="FW585" s="120"/>
      <c r="GJ585" s="120"/>
      <c r="GW585" s="120"/>
    </row>
    <row r="586" spans="179:205" x14ac:dyDescent="0.2">
      <c r="FW586" s="120"/>
      <c r="GJ586" s="120"/>
      <c r="GW586" s="120"/>
    </row>
    <row r="587" spans="179:205" x14ac:dyDescent="0.2">
      <c r="FW587" s="120"/>
      <c r="GJ587" s="120"/>
      <c r="GW587" s="120"/>
    </row>
    <row r="588" spans="179:205" x14ac:dyDescent="0.2">
      <c r="FW588" s="120"/>
      <c r="GJ588" s="120"/>
      <c r="GW588" s="120"/>
    </row>
    <row r="589" spans="179:205" x14ac:dyDescent="0.2">
      <c r="FW589" s="120"/>
      <c r="GJ589" s="120"/>
      <c r="GW589" s="120"/>
    </row>
    <row r="590" spans="179:205" x14ac:dyDescent="0.2">
      <c r="FW590" s="120"/>
      <c r="GJ590" s="120"/>
      <c r="GW590" s="120"/>
    </row>
    <row r="591" spans="179:205" x14ac:dyDescent="0.2">
      <c r="FW591" s="120"/>
      <c r="GJ591" s="120"/>
      <c r="GW591" s="120"/>
    </row>
    <row r="592" spans="179:205" x14ac:dyDescent="0.2">
      <c r="FW592" s="120"/>
      <c r="GJ592" s="120"/>
      <c r="GW592" s="120"/>
    </row>
    <row r="593" spans="179:205" x14ac:dyDescent="0.2">
      <c r="FW593" s="120"/>
      <c r="GJ593" s="120"/>
      <c r="GW593" s="120"/>
    </row>
    <row r="594" spans="179:205" x14ac:dyDescent="0.2">
      <c r="FW594" s="120"/>
      <c r="GJ594" s="120"/>
      <c r="GW594" s="120"/>
    </row>
    <row r="595" spans="179:205" x14ac:dyDescent="0.2">
      <c r="FW595" s="120"/>
      <c r="GJ595" s="120"/>
      <c r="GW595" s="120"/>
    </row>
    <row r="596" spans="179:205" x14ac:dyDescent="0.2">
      <c r="FW596" s="120"/>
      <c r="GJ596" s="120"/>
      <c r="GW596" s="120"/>
    </row>
    <row r="597" spans="179:205" x14ac:dyDescent="0.2">
      <c r="FW597" s="120"/>
      <c r="GJ597" s="120"/>
      <c r="GW597" s="120"/>
    </row>
    <row r="598" spans="179:205" x14ac:dyDescent="0.2">
      <c r="FW598" s="120"/>
      <c r="GJ598" s="120"/>
      <c r="GW598" s="120"/>
    </row>
    <row r="599" spans="179:205" x14ac:dyDescent="0.2">
      <c r="FW599" s="120"/>
      <c r="GJ599" s="120"/>
      <c r="GW599" s="120"/>
    </row>
    <row r="600" spans="179:205" x14ac:dyDescent="0.2">
      <c r="FW600" s="120"/>
      <c r="GJ600" s="120"/>
      <c r="GW600" s="120"/>
    </row>
    <row r="601" spans="179:205" x14ac:dyDescent="0.2">
      <c r="FW601" s="120"/>
      <c r="GJ601" s="120"/>
      <c r="GW601" s="120"/>
    </row>
    <row r="602" spans="179:205" x14ac:dyDescent="0.2">
      <c r="FW602" s="120"/>
      <c r="GJ602" s="120"/>
      <c r="GW602" s="120"/>
    </row>
    <row r="603" spans="179:205" x14ac:dyDescent="0.2">
      <c r="FW603" s="120"/>
      <c r="GJ603" s="120"/>
      <c r="GW603" s="120"/>
    </row>
    <row r="604" spans="179:205" x14ac:dyDescent="0.2">
      <c r="FW604" s="120"/>
      <c r="GJ604" s="120"/>
      <c r="GW604" s="120"/>
    </row>
    <row r="605" spans="179:205" x14ac:dyDescent="0.2">
      <c r="FW605" s="120"/>
      <c r="GJ605" s="120"/>
      <c r="GW605" s="120"/>
    </row>
    <row r="606" spans="179:205" x14ac:dyDescent="0.2">
      <c r="FW606" s="120"/>
      <c r="GJ606" s="120"/>
      <c r="GW606" s="120"/>
    </row>
    <row r="607" spans="179:205" x14ac:dyDescent="0.2">
      <c r="FW607" s="120"/>
      <c r="GJ607" s="120"/>
      <c r="GW607" s="120"/>
    </row>
    <row r="608" spans="179:205" x14ac:dyDescent="0.2">
      <c r="FW608" s="120"/>
      <c r="GJ608" s="120"/>
      <c r="GW608" s="120"/>
    </row>
    <row r="609" spans="179:205" x14ac:dyDescent="0.2">
      <c r="FW609" s="120"/>
      <c r="GJ609" s="120"/>
      <c r="GW609" s="120"/>
    </row>
    <row r="610" spans="179:205" x14ac:dyDescent="0.2">
      <c r="FW610" s="120"/>
      <c r="GJ610" s="120"/>
      <c r="GW610" s="120"/>
    </row>
    <row r="611" spans="179:205" x14ac:dyDescent="0.2">
      <c r="FW611" s="120"/>
      <c r="GJ611" s="120"/>
      <c r="GW611" s="120"/>
    </row>
    <row r="612" spans="179:205" x14ac:dyDescent="0.2">
      <c r="FW612" s="120"/>
      <c r="GJ612" s="120"/>
      <c r="GW612" s="120"/>
    </row>
    <row r="613" spans="179:205" x14ac:dyDescent="0.2">
      <c r="FW613" s="120"/>
      <c r="GJ613" s="120"/>
      <c r="GW613" s="120"/>
    </row>
    <row r="614" spans="179:205" x14ac:dyDescent="0.2">
      <c r="FW614" s="120"/>
      <c r="GJ614" s="120"/>
      <c r="GW614" s="120"/>
    </row>
    <row r="615" spans="179:205" x14ac:dyDescent="0.2">
      <c r="FW615" s="120"/>
      <c r="GJ615" s="120"/>
      <c r="GW615" s="120"/>
    </row>
    <row r="616" spans="179:205" x14ac:dyDescent="0.2">
      <c r="FW616" s="120"/>
      <c r="GJ616" s="120"/>
      <c r="GW616" s="120"/>
    </row>
    <row r="617" spans="179:205" x14ac:dyDescent="0.2">
      <c r="FW617" s="120"/>
      <c r="GJ617" s="120"/>
      <c r="GW617" s="120"/>
    </row>
    <row r="618" spans="179:205" x14ac:dyDescent="0.2">
      <c r="FW618" s="120"/>
      <c r="GJ618" s="120"/>
      <c r="GW618" s="120"/>
    </row>
    <row r="619" spans="179:205" x14ac:dyDescent="0.2">
      <c r="FW619" s="120"/>
      <c r="GJ619" s="120"/>
      <c r="GW619" s="120"/>
    </row>
    <row r="620" spans="179:205" x14ac:dyDescent="0.2">
      <c r="FW620" s="120"/>
      <c r="GJ620" s="120"/>
      <c r="GW620" s="120"/>
    </row>
    <row r="621" spans="179:205" x14ac:dyDescent="0.2">
      <c r="FW621" s="120"/>
      <c r="GJ621" s="120"/>
      <c r="GW621" s="120"/>
    </row>
    <row r="622" spans="179:205" x14ac:dyDescent="0.2">
      <c r="FW622" s="120"/>
      <c r="GJ622" s="120"/>
      <c r="GW622" s="120"/>
    </row>
    <row r="623" spans="179:205" x14ac:dyDescent="0.2">
      <c r="FW623" s="120"/>
      <c r="GJ623" s="120"/>
      <c r="GW623" s="120"/>
    </row>
    <row r="624" spans="179:205" x14ac:dyDescent="0.2">
      <c r="FW624" s="120"/>
      <c r="GJ624" s="120"/>
      <c r="GW624" s="120"/>
    </row>
    <row r="625" spans="179:205" x14ac:dyDescent="0.2">
      <c r="FW625" s="120"/>
      <c r="GJ625" s="120"/>
      <c r="GW625" s="120"/>
    </row>
    <row r="626" spans="179:205" x14ac:dyDescent="0.2">
      <c r="FW626" s="120"/>
      <c r="GJ626" s="120"/>
      <c r="GW626" s="120"/>
    </row>
    <row r="627" spans="179:205" x14ac:dyDescent="0.2">
      <c r="FW627" s="120"/>
      <c r="GJ627" s="120"/>
      <c r="GW627" s="120"/>
    </row>
    <row r="628" spans="179:205" x14ac:dyDescent="0.2">
      <c r="FW628" s="120"/>
      <c r="GJ628" s="120"/>
      <c r="GW628" s="120"/>
    </row>
    <row r="629" spans="179:205" x14ac:dyDescent="0.2">
      <c r="FW629" s="120"/>
      <c r="GJ629" s="120"/>
      <c r="GW629" s="120"/>
    </row>
    <row r="630" spans="179:205" x14ac:dyDescent="0.2">
      <c r="FW630" s="120"/>
      <c r="GJ630" s="120"/>
      <c r="GW630" s="120"/>
    </row>
    <row r="631" spans="179:205" x14ac:dyDescent="0.2">
      <c r="FW631" s="120"/>
      <c r="GJ631" s="120"/>
      <c r="GW631" s="120"/>
    </row>
    <row r="632" spans="179:205" x14ac:dyDescent="0.2">
      <c r="FW632" s="120"/>
      <c r="GJ632" s="120"/>
      <c r="GW632" s="120"/>
    </row>
    <row r="633" spans="179:205" x14ac:dyDescent="0.2">
      <c r="FW633" s="120"/>
      <c r="GJ633" s="120"/>
      <c r="GW633" s="120"/>
    </row>
    <row r="634" spans="179:205" x14ac:dyDescent="0.2">
      <c r="FW634" s="120"/>
      <c r="GJ634" s="120"/>
      <c r="GW634" s="120"/>
    </row>
    <row r="635" spans="179:205" x14ac:dyDescent="0.2">
      <c r="FW635" s="120"/>
      <c r="GJ635" s="120"/>
      <c r="GW635" s="120"/>
    </row>
    <row r="636" spans="179:205" x14ac:dyDescent="0.2">
      <c r="FW636" s="120"/>
      <c r="GJ636" s="120"/>
      <c r="GW636" s="120"/>
    </row>
    <row r="637" spans="179:205" x14ac:dyDescent="0.2">
      <c r="FW637" s="120"/>
      <c r="GJ637" s="120"/>
      <c r="GW637" s="120"/>
    </row>
    <row r="638" spans="179:205" x14ac:dyDescent="0.2">
      <c r="FW638" s="120"/>
      <c r="GJ638" s="120"/>
      <c r="GW638" s="120"/>
    </row>
    <row r="639" spans="179:205" x14ac:dyDescent="0.2">
      <c r="FW639" s="120"/>
      <c r="GJ639" s="120"/>
      <c r="GW639" s="120"/>
    </row>
    <row r="640" spans="179:205" x14ac:dyDescent="0.2">
      <c r="FW640" s="120"/>
      <c r="GJ640" s="120"/>
      <c r="GW640" s="120"/>
    </row>
    <row r="641" spans="179:205" x14ac:dyDescent="0.2">
      <c r="FW641" s="120"/>
      <c r="GJ641" s="120"/>
      <c r="GW641" s="120"/>
    </row>
    <row r="642" spans="179:205" x14ac:dyDescent="0.2">
      <c r="FW642" s="120"/>
      <c r="GJ642" s="120"/>
      <c r="GW642" s="120"/>
    </row>
    <row r="643" spans="179:205" x14ac:dyDescent="0.2">
      <c r="FW643" s="120"/>
      <c r="GJ643" s="120"/>
      <c r="GW643" s="120"/>
    </row>
    <row r="644" spans="179:205" x14ac:dyDescent="0.2">
      <c r="FW644" s="120"/>
      <c r="GJ644" s="120"/>
      <c r="GW644" s="120"/>
    </row>
    <row r="645" spans="179:205" x14ac:dyDescent="0.2">
      <c r="FW645" s="120"/>
      <c r="GJ645" s="120"/>
      <c r="GW645" s="120"/>
    </row>
    <row r="646" spans="179:205" x14ac:dyDescent="0.2">
      <c r="FW646" s="120"/>
      <c r="GJ646" s="120"/>
      <c r="GW646" s="120"/>
    </row>
    <row r="647" spans="179:205" x14ac:dyDescent="0.2">
      <c r="FW647" s="120"/>
      <c r="GJ647" s="120"/>
      <c r="GW647" s="120"/>
    </row>
    <row r="648" spans="179:205" x14ac:dyDescent="0.2">
      <c r="FW648" s="120"/>
      <c r="GJ648" s="120"/>
      <c r="GW648" s="120"/>
    </row>
    <row r="649" spans="179:205" x14ac:dyDescent="0.2">
      <c r="FW649" s="120"/>
      <c r="GJ649" s="120"/>
      <c r="GW649" s="120"/>
    </row>
    <row r="650" spans="179:205" x14ac:dyDescent="0.2">
      <c r="FW650" s="120"/>
      <c r="GJ650" s="120"/>
      <c r="GW650" s="120"/>
    </row>
    <row r="651" spans="179:205" x14ac:dyDescent="0.2">
      <c r="FW651" s="120"/>
      <c r="GJ651" s="120"/>
      <c r="GW651" s="120"/>
    </row>
    <row r="652" spans="179:205" x14ac:dyDescent="0.2">
      <c r="FW652" s="120"/>
      <c r="GJ652" s="120"/>
      <c r="GW652" s="120"/>
    </row>
    <row r="653" spans="179:205" x14ac:dyDescent="0.2">
      <c r="FW653" s="120"/>
      <c r="GJ653" s="120"/>
      <c r="GW653" s="120"/>
    </row>
    <row r="654" spans="179:205" x14ac:dyDescent="0.2">
      <c r="FW654" s="120"/>
      <c r="GJ654" s="120"/>
      <c r="GW654" s="120"/>
    </row>
    <row r="655" spans="179:205" x14ac:dyDescent="0.2">
      <c r="FW655" s="120"/>
      <c r="GJ655" s="120"/>
      <c r="GW655" s="120"/>
    </row>
    <row r="656" spans="179:205" x14ac:dyDescent="0.2">
      <c r="FW656" s="120"/>
      <c r="GJ656" s="120"/>
      <c r="GW656" s="120"/>
    </row>
    <row r="657" spans="179:205" x14ac:dyDescent="0.2">
      <c r="FW657" s="120"/>
      <c r="GJ657" s="120"/>
      <c r="GW657" s="120"/>
    </row>
    <row r="658" spans="179:205" x14ac:dyDescent="0.2">
      <c r="FW658" s="120"/>
      <c r="GJ658" s="120"/>
      <c r="GW658" s="120"/>
    </row>
    <row r="659" spans="179:205" x14ac:dyDescent="0.2">
      <c r="FW659" s="120"/>
      <c r="GJ659" s="120"/>
      <c r="GW659" s="120"/>
    </row>
    <row r="660" spans="179:205" x14ac:dyDescent="0.2">
      <c r="FW660" s="120"/>
      <c r="GJ660" s="120"/>
      <c r="GW660" s="120"/>
    </row>
    <row r="661" spans="179:205" x14ac:dyDescent="0.2">
      <c r="FW661" s="120"/>
      <c r="GJ661" s="120"/>
      <c r="GW661" s="120"/>
    </row>
    <row r="662" spans="179:205" x14ac:dyDescent="0.2">
      <c r="FW662" s="120"/>
      <c r="GJ662" s="120"/>
      <c r="GW662" s="120"/>
    </row>
    <row r="663" spans="179:205" x14ac:dyDescent="0.2">
      <c r="FW663" s="120"/>
      <c r="GJ663" s="120"/>
      <c r="GW663" s="120"/>
    </row>
    <row r="664" spans="179:205" x14ac:dyDescent="0.2">
      <c r="FW664" s="120"/>
      <c r="GJ664" s="120"/>
      <c r="GW664" s="120"/>
    </row>
    <row r="665" spans="179:205" x14ac:dyDescent="0.2">
      <c r="FW665" s="120"/>
      <c r="GJ665" s="120"/>
      <c r="GW665" s="120"/>
    </row>
    <row r="666" spans="179:205" x14ac:dyDescent="0.2">
      <c r="FW666" s="120"/>
      <c r="GJ666" s="120"/>
      <c r="GW666" s="120"/>
    </row>
    <row r="667" spans="179:205" x14ac:dyDescent="0.2">
      <c r="FW667" s="120"/>
      <c r="GJ667" s="120"/>
      <c r="GW667" s="120"/>
    </row>
    <row r="668" spans="179:205" x14ac:dyDescent="0.2">
      <c r="FW668" s="120"/>
      <c r="GJ668" s="120"/>
      <c r="GW668" s="120"/>
    </row>
    <row r="669" spans="179:205" x14ac:dyDescent="0.2">
      <c r="FW669" s="120"/>
      <c r="GJ669" s="120"/>
      <c r="GW669" s="120"/>
    </row>
    <row r="670" spans="179:205" x14ac:dyDescent="0.2">
      <c r="FW670" s="120"/>
      <c r="GJ670" s="120"/>
      <c r="GW670" s="120"/>
    </row>
    <row r="671" spans="179:205" x14ac:dyDescent="0.2">
      <c r="FW671" s="120"/>
      <c r="GJ671" s="120"/>
      <c r="GW671" s="120"/>
    </row>
    <row r="672" spans="179:205" x14ac:dyDescent="0.2">
      <c r="FW672" s="120"/>
      <c r="GJ672" s="120"/>
      <c r="GW672" s="120"/>
    </row>
    <row r="673" spans="179:205" x14ac:dyDescent="0.2">
      <c r="FW673" s="120"/>
      <c r="GJ673" s="120"/>
      <c r="GW673" s="120"/>
    </row>
    <row r="674" spans="179:205" x14ac:dyDescent="0.2">
      <c r="FW674" s="120"/>
      <c r="GJ674" s="120"/>
      <c r="GW674" s="120"/>
    </row>
    <row r="675" spans="179:205" x14ac:dyDescent="0.2">
      <c r="FW675" s="120"/>
      <c r="GJ675" s="120"/>
      <c r="GW675" s="120"/>
    </row>
    <row r="676" spans="179:205" x14ac:dyDescent="0.2">
      <c r="FW676" s="120"/>
      <c r="GJ676" s="120"/>
      <c r="GW676" s="120"/>
    </row>
    <row r="677" spans="179:205" x14ac:dyDescent="0.2">
      <c r="FW677" s="120"/>
      <c r="GJ677" s="120"/>
      <c r="GW677" s="120"/>
    </row>
    <row r="678" spans="179:205" x14ac:dyDescent="0.2">
      <c r="FW678" s="120"/>
      <c r="GJ678" s="120"/>
      <c r="GW678" s="120"/>
    </row>
    <row r="679" spans="179:205" x14ac:dyDescent="0.2">
      <c r="FW679" s="120"/>
      <c r="GJ679" s="120"/>
      <c r="GW679" s="120"/>
    </row>
    <row r="680" spans="179:205" x14ac:dyDescent="0.2">
      <c r="FW680" s="120"/>
      <c r="GJ680" s="120"/>
      <c r="GW680" s="120"/>
    </row>
    <row r="681" spans="179:205" x14ac:dyDescent="0.2">
      <c r="FW681" s="120"/>
      <c r="GJ681" s="120"/>
      <c r="GW681" s="120"/>
    </row>
    <row r="682" spans="179:205" x14ac:dyDescent="0.2">
      <c r="FW682" s="120"/>
      <c r="GJ682" s="120"/>
      <c r="GW682" s="120"/>
    </row>
    <row r="683" spans="179:205" x14ac:dyDescent="0.2">
      <c r="FW683" s="120"/>
      <c r="GJ683" s="120"/>
      <c r="GW683" s="120"/>
    </row>
    <row r="684" spans="179:205" x14ac:dyDescent="0.2">
      <c r="FW684" s="120"/>
      <c r="GJ684" s="120"/>
      <c r="GW684" s="120"/>
    </row>
    <row r="685" spans="179:205" x14ac:dyDescent="0.2">
      <c r="FW685" s="120"/>
      <c r="GJ685" s="120"/>
      <c r="GW685" s="120"/>
    </row>
    <row r="686" spans="179:205" x14ac:dyDescent="0.2">
      <c r="FW686" s="120"/>
      <c r="GJ686" s="120"/>
      <c r="GW686" s="120"/>
    </row>
    <row r="687" spans="179:205" x14ac:dyDescent="0.2">
      <c r="FW687" s="120"/>
      <c r="GJ687" s="120"/>
      <c r="GW687" s="120"/>
    </row>
    <row r="688" spans="179:205" x14ac:dyDescent="0.2">
      <c r="FW688" s="120"/>
      <c r="GJ688" s="120"/>
      <c r="GW688" s="120"/>
    </row>
    <row r="689" spans="179:205" x14ac:dyDescent="0.2">
      <c r="FW689" s="120"/>
      <c r="GJ689" s="120"/>
      <c r="GW689" s="120"/>
    </row>
    <row r="690" spans="179:205" x14ac:dyDescent="0.2">
      <c r="FW690" s="120"/>
      <c r="GJ690" s="120"/>
      <c r="GW690" s="120"/>
    </row>
    <row r="691" spans="179:205" x14ac:dyDescent="0.2">
      <c r="FW691" s="120"/>
      <c r="GJ691" s="120"/>
      <c r="GW691" s="120"/>
    </row>
    <row r="692" spans="179:205" x14ac:dyDescent="0.2">
      <c r="FW692" s="120"/>
      <c r="GJ692" s="120"/>
      <c r="GW692" s="120"/>
    </row>
    <row r="693" spans="179:205" x14ac:dyDescent="0.2">
      <c r="FW693" s="120"/>
      <c r="GJ693" s="120"/>
      <c r="GW693" s="120"/>
    </row>
    <row r="694" spans="179:205" x14ac:dyDescent="0.2">
      <c r="FW694" s="120"/>
      <c r="GJ694" s="120"/>
      <c r="GW694" s="120"/>
    </row>
    <row r="695" spans="179:205" x14ac:dyDescent="0.2">
      <c r="FW695" s="120"/>
      <c r="GJ695" s="120"/>
      <c r="GW695" s="120"/>
    </row>
    <row r="696" spans="179:205" x14ac:dyDescent="0.2">
      <c r="FW696" s="120"/>
      <c r="GJ696" s="120"/>
      <c r="GW696" s="120"/>
    </row>
    <row r="697" spans="179:205" x14ac:dyDescent="0.2">
      <c r="FW697" s="120"/>
      <c r="GJ697" s="120"/>
      <c r="GW697" s="120"/>
    </row>
    <row r="698" spans="179:205" x14ac:dyDescent="0.2">
      <c r="FW698" s="120"/>
      <c r="GJ698" s="120"/>
      <c r="GW698" s="120"/>
    </row>
    <row r="699" spans="179:205" x14ac:dyDescent="0.2">
      <c r="FW699" s="120"/>
      <c r="GJ699" s="120"/>
      <c r="GW699" s="120"/>
    </row>
    <row r="700" spans="179:205" x14ac:dyDescent="0.2">
      <c r="FW700" s="120"/>
      <c r="GJ700" s="120"/>
      <c r="GW700" s="120"/>
    </row>
    <row r="701" spans="179:205" x14ac:dyDescent="0.2">
      <c r="FW701" s="120"/>
      <c r="GJ701" s="120"/>
      <c r="GW701" s="120"/>
    </row>
    <row r="702" spans="179:205" x14ac:dyDescent="0.2">
      <c r="FW702" s="120"/>
      <c r="GJ702" s="120"/>
      <c r="GW702" s="120"/>
    </row>
    <row r="703" spans="179:205" x14ac:dyDescent="0.2">
      <c r="FW703" s="120"/>
      <c r="GJ703" s="120"/>
      <c r="GW703" s="120"/>
    </row>
    <row r="704" spans="179:205" x14ac:dyDescent="0.2">
      <c r="FW704" s="120"/>
      <c r="GJ704" s="120"/>
      <c r="GW704" s="120"/>
    </row>
    <row r="705" spans="179:205" x14ac:dyDescent="0.2">
      <c r="FW705" s="120"/>
      <c r="GJ705" s="120"/>
      <c r="GW705" s="120"/>
    </row>
    <row r="706" spans="179:205" x14ac:dyDescent="0.2">
      <c r="FW706" s="120"/>
      <c r="GJ706" s="120"/>
      <c r="GW706" s="120"/>
    </row>
    <row r="707" spans="179:205" x14ac:dyDescent="0.2">
      <c r="FW707" s="120"/>
      <c r="GJ707" s="120"/>
      <c r="GW707" s="120"/>
    </row>
    <row r="708" spans="179:205" x14ac:dyDescent="0.2">
      <c r="FW708" s="120"/>
      <c r="GJ708" s="120"/>
      <c r="GW708" s="120"/>
    </row>
    <row r="709" spans="179:205" x14ac:dyDescent="0.2">
      <c r="FW709" s="120"/>
      <c r="GJ709" s="120"/>
      <c r="GW709" s="120"/>
    </row>
    <row r="710" spans="179:205" x14ac:dyDescent="0.2">
      <c r="FW710" s="120"/>
      <c r="GJ710" s="120"/>
      <c r="GW710" s="120"/>
    </row>
    <row r="711" spans="179:205" x14ac:dyDescent="0.2">
      <c r="FW711" s="120"/>
      <c r="GJ711" s="120"/>
      <c r="GW711" s="120"/>
    </row>
    <row r="712" spans="179:205" x14ac:dyDescent="0.2">
      <c r="FW712" s="120"/>
      <c r="GJ712" s="120"/>
      <c r="GW712" s="120"/>
    </row>
    <row r="713" spans="179:205" x14ac:dyDescent="0.2">
      <c r="FW713" s="120"/>
      <c r="GJ713" s="120"/>
      <c r="GW713" s="120"/>
    </row>
    <row r="714" spans="179:205" x14ac:dyDescent="0.2">
      <c r="FW714" s="120"/>
      <c r="GJ714" s="120"/>
      <c r="GW714" s="120"/>
    </row>
    <row r="715" spans="179:205" x14ac:dyDescent="0.2">
      <c r="FW715" s="120"/>
      <c r="GJ715" s="120"/>
      <c r="GW715" s="120"/>
    </row>
    <row r="716" spans="179:205" x14ac:dyDescent="0.2">
      <c r="FW716" s="120"/>
      <c r="GJ716" s="120"/>
      <c r="GW716" s="120"/>
    </row>
    <row r="717" spans="179:205" x14ac:dyDescent="0.2">
      <c r="FW717" s="120"/>
      <c r="GJ717" s="120"/>
      <c r="GW717" s="120"/>
    </row>
    <row r="718" spans="179:205" x14ac:dyDescent="0.2">
      <c r="FW718" s="120"/>
      <c r="GJ718" s="120"/>
      <c r="GW718" s="120"/>
    </row>
    <row r="719" spans="179:205" x14ac:dyDescent="0.2">
      <c r="FW719" s="120"/>
      <c r="GJ719" s="120"/>
      <c r="GW719" s="120"/>
    </row>
    <row r="720" spans="179:205" x14ac:dyDescent="0.2">
      <c r="FW720" s="120"/>
      <c r="GJ720" s="120"/>
      <c r="GW720" s="120"/>
    </row>
    <row r="721" spans="179:205" x14ac:dyDescent="0.2">
      <c r="FW721" s="120"/>
      <c r="GJ721" s="120"/>
      <c r="GW721" s="120"/>
    </row>
    <row r="722" spans="179:205" x14ac:dyDescent="0.2">
      <c r="FW722" s="120"/>
      <c r="GJ722" s="120"/>
      <c r="GW722" s="120"/>
    </row>
    <row r="723" spans="179:205" x14ac:dyDescent="0.2">
      <c r="FW723" s="120"/>
      <c r="GJ723" s="120"/>
      <c r="GW723" s="120"/>
    </row>
    <row r="724" spans="179:205" x14ac:dyDescent="0.2">
      <c r="FW724" s="120"/>
      <c r="GJ724" s="120"/>
      <c r="GW724" s="120"/>
    </row>
    <row r="725" spans="179:205" x14ac:dyDescent="0.2">
      <c r="FW725" s="120"/>
      <c r="GJ725" s="120"/>
      <c r="GW725" s="120"/>
    </row>
    <row r="726" spans="179:205" x14ac:dyDescent="0.2">
      <c r="FW726" s="120"/>
      <c r="GJ726" s="120"/>
      <c r="GW726" s="120"/>
    </row>
    <row r="727" spans="179:205" x14ac:dyDescent="0.2">
      <c r="FW727" s="120"/>
      <c r="GJ727" s="120"/>
      <c r="GW727" s="120"/>
    </row>
    <row r="728" spans="179:205" x14ac:dyDescent="0.2">
      <c r="FW728" s="120"/>
      <c r="GJ728" s="120"/>
      <c r="GW728" s="120"/>
    </row>
    <row r="729" spans="179:205" x14ac:dyDescent="0.2">
      <c r="FW729" s="120"/>
      <c r="GJ729" s="120"/>
      <c r="GW729" s="120"/>
    </row>
    <row r="730" spans="179:205" x14ac:dyDescent="0.2">
      <c r="FW730" s="120"/>
      <c r="GJ730" s="120"/>
      <c r="GW730" s="120"/>
    </row>
    <row r="731" spans="179:205" x14ac:dyDescent="0.2">
      <c r="FW731" s="120"/>
      <c r="GJ731" s="120"/>
      <c r="GW731" s="120"/>
    </row>
    <row r="732" spans="179:205" x14ac:dyDescent="0.2">
      <c r="FW732" s="120"/>
      <c r="GJ732" s="120"/>
      <c r="GW732" s="120"/>
    </row>
    <row r="733" spans="179:205" x14ac:dyDescent="0.2">
      <c r="FW733" s="120"/>
      <c r="GJ733" s="120"/>
      <c r="GW733" s="120"/>
    </row>
    <row r="734" spans="179:205" x14ac:dyDescent="0.2">
      <c r="FW734" s="120"/>
      <c r="GJ734" s="120"/>
      <c r="GW734" s="120"/>
    </row>
    <row r="735" spans="179:205" x14ac:dyDescent="0.2">
      <c r="FW735" s="120"/>
      <c r="GJ735" s="120"/>
      <c r="GW735" s="120"/>
    </row>
    <row r="736" spans="179:205" x14ac:dyDescent="0.2">
      <c r="FW736" s="120"/>
      <c r="GJ736" s="120"/>
      <c r="GW736" s="120"/>
    </row>
    <row r="737" spans="179:205" x14ac:dyDescent="0.2">
      <c r="FW737" s="120"/>
      <c r="GJ737" s="120"/>
      <c r="GW737" s="120"/>
    </row>
    <row r="738" spans="179:205" x14ac:dyDescent="0.2">
      <c r="FW738" s="120"/>
      <c r="GJ738" s="120"/>
      <c r="GW738" s="120"/>
    </row>
    <row r="739" spans="179:205" x14ac:dyDescent="0.2">
      <c r="FW739" s="120"/>
      <c r="GJ739" s="120"/>
      <c r="GW739" s="120"/>
    </row>
    <row r="740" spans="179:205" x14ac:dyDescent="0.2">
      <c r="FW740" s="120"/>
      <c r="GJ740" s="120"/>
      <c r="GW740" s="120"/>
    </row>
    <row r="741" spans="179:205" x14ac:dyDescent="0.2">
      <c r="FW741" s="120"/>
      <c r="GJ741" s="120"/>
      <c r="GW741" s="120"/>
    </row>
    <row r="742" spans="179:205" x14ac:dyDescent="0.2">
      <c r="FW742" s="120"/>
      <c r="GJ742" s="120"/>
      <c r="GW742" s="120"/>
    </row>
    <row r="743" spans="179:205" x14ac:dyDescent="0.2">
      <c r="FW743" s="120"/>
      <c r="GJ743" s="120"/>
      <c r="GW743" s="120"/>
    </row>
    <row r="744" spans="179:205" x14ac:dyDescent="0.2">
      <c r="FW744" s="120"/>
      <c r="GJ744" s="120"/>
      <c r="GW744" s="120"/>
    </row>
    <row r="745" spans="179:205" x14ac:dyDescent="0.2">
      <c r="FW745" s="120"/>
      <c r="GJ745" s="120"/>
      <c r="GW745" s="120"/>
    </row>
    <row r="746" spans="179:205" x14ac:dyDescent="0.2">
      <c r="FW746" s="120"/>
      <c r="GJ746" s="120"/>
      <c r="GW746" s="120"/>
    </row>
    <row r="747" spans="179:205" x14ac:dyDescent="0.2">
      <c r="FW747" s="120"/>
      <c r="GJ747" s="120"/>
      <c r="GW747" s="120"/>
    </row>
    <row r="748" spans="179:205" x14ac:dyDescent="0.2">
      <c r="FW748" s="120"/>
      <c r="GJ748" s="120"/>
      <c r="GW748" s="120"/>
    </row>
    <row r="749" spans="179:205" x14ac:dyDescent="0.2">
      <c r="FW749" s="120"/>
      <c r="GJ749" s="120"/>
      <c r="GW749" s="120"/>
    </row>
    <row r="750" spans="179:205" x14ac:dyDescent="0.2">
      <c r="FW750" s="120"/>
      <c r="GJ750" s="120"/>
      <c r="GW750" s="120"/>
    </row>
    <row r="751" spans="179:205" x14ac:dyDescent="0.2">
      <c r="FW751" s="120"/>
      <c r="GJ751" s="120"/>
      <c r="GW751" s="120"/>
    </row>
    <row r="752" spans="179:205" x14ac:dyDescent="0.2">
      <c r="FW752" s="120"/>
      <c r="GJ752" s="120"/>
      <c r="GW752" s="120"/>
    </row>
    <row r="753" spans="179:205" x14ac:dyDescent="0.2">
      <c r="FW753" s="120"/>
      <c r="GJ753" s="120"/>
      <c r="GW753" s="120"/>
    </row>
    <row r="754" spans="179:205" x14ac:dyDescent="0.2">
      <c r="FW754" s="120"/>
      <c r="GJ754" s="120"/>
      <c r="GW754" s="120"/>
    </row>
    <row r="755" spans="179:205" x14ac:dyDescent="0.2">
      <c r="FW755" s="120"/>
      <c r="GJ755" s="120"/>
      <c r="GW755" s="120"/>
    </row>
    <row r="756" spans="179:205" x14ac:dyDescent="0.2">
      <c r="FW756" s="120"/>
      <c r="GJ756" s="120"/>
      <c r="GW756" s="120"/>
    </row>
    <row r="757" spans="179:205" x14ac:dyDescent="0.2">
      <c r="FW757" s="120"/>
      <c r="GJ757" s="120"/>
      <c r="GW757" s="120"/>
    </row>
    <row r="758" spans="179:205" x14ac:dyDescent="0.2">
      <c r="FW758" s="120"/>
      <c r="GJ758" s="120"/>
      <c r="GW758" s="120"/>
    </row>
    <row r="759" spans="179:205" x14ac:dyDescent="0.2">
      <c r="FW759" s="120"/>
      <c r="GJ759" s="120"/>
      <c r="GW759" s="120"/>
    </row>
    <row r="760" spans="179:205" x14ac:dyDescent="0.2">
      <c r="FW760" s="120"/>
      <c r="GJ760" s="120"/>
      <c r="GW760" s="120"/>
    </row>
    <row r="761" spans="179:205" x14ac:dyDescent="0.2">
      <c r="FW761" s="120"/>
      <c r="GJ761" s="120"/>
      <c r="GW761" s="120"/>
    </row>
    <row r="762" spans="179:205" x14ac:dyDescent="0.2">
      <c r="FW762" s="120"/>
      <c r="GJ762" s="120"/>
      <c r="GW762" s="120"/>
    </row>
    <row r="763" spans="179:205" x14ac:dyDescent="0.2">
      <c r="FW763" s="120"/>
      <c r="GJ763" s="120"/>
      <c r="GW763" s="120"/>
    </row>
    <row r="764" spans="179:205" x14ac:dyDescent="0.2">
      <c r="FW764" s="120"/>
      <c r="GJ764" s="120"/>
      <c r="GW764" s="120"/>
    </row>
    <row r="765" spans="179:205" x14ac:dyDescent="0.2">
      <c r="FW765" s="120"/>
      <c r="GJ765" s="120"/>
      <c r="GW765" s="120"/>
    </row>
    <row r="766" spans="179:205" x14ac:dyDescent="0.2">
      <c r="FW766" s="120"/>
      <c r="GJ766" s="120"/>
      <c r="GW766" s="120"/>
    </row>
    <row r="767" spans="179:205" x14ac:dyDescent="0.2">
      <c r="FW767" s="120"/>
      <c r="GJ767" s="120"/>
      <c r="GW767" s="120"/>
    </row>
    <row r="768" spans="179:205" x14ac:dyDescent="0.2">
      <c r="FW768" s="120"/>
      <c r="GJ768" s="120"/>
      <c r="GW768" s="120"/>
    </row>
    <row r="769" spans="179:205" x14ac:dyDescent="0.2">
      <c r="FW769" s="120"/>
      <c r="GJ769" s="120"/>
      <c r="GW769" s="120"/>
    </row>
    <row r="770" spans="179:205" x14ac:dyDescent="0.2">
      <c r="FW770" s="120"/>
      <c r="GJ770" s="120"/>
      <c r="GW770" s="120"/>
    </row>
    <row r="771" spans="179:205" x14ac:dyDescent="0.2">
      <c r="FW771" s="120"/>
      <c r="GJ771" s="120"/>
      <c r="GW771" s="120"/>
    </row>
    <row r="772" spans="179:205" x14ac:dyDescent="0.2">
      <c r="FW772" s="120"/>
      <c r="GJ772" s="120"/>
      <c r="GW772" s="120"/>
    </row>
    <row r="773" spans="179:205" x14ac:dyDescent="0.2">
      <c r="FW773" s="120"/>
      <c r="GJ773" s="120"/>
      <c r="GW773" s="120"/>
    </row>
    <row r="774" spans="179:205" x14ac:dyDescent="0.2">
      <c r="FW774" s="120"/>
      <c r="GJ774" s="120"/>
      <c r="GW774" s="120"/>
    </row>
    <row r="775" spans="179:205" x14ac:dyDescent="0.2">
      <c r="FW775" s="120"/>
      <c r="GJ775" s="120"/>
      <c r="GW775" s="120"/>
    </row>
    <row r="776" spans="179:205" x14ac:dyDescent="0.2">
      <c r="FW776" s="120"/>
      <c r="GJ776" s="120"/>
      <c r="GW776" s="120"/>
    </row>
    <row r="777" spans="179:205" x14ac:dyDescent="0.2">
      <c r="FW777" s="120"/>
      <c r="GJ777" s="120"/>
      <c r="GW777" s="120"/>
    </row>
    <row r="778" spans="179:205" x14ac:dyDescent="0.2">
      <c r="FW778" s="120"/>
      <c r="GJ778" s="120"/>
      <c r="GW778" s="120"/>
    </row>
    <row r="779" spans="179:205" x14ac:dyDescent="0.2">
      <c r="FW779" s="120"/>
      <c r="GJ779" s="120"/>
      <c r="GW779" s="120"/>
    </row>
    <row r="780" spans="179:205" x14ac:dyDescent="0.2">
      <c r="FW780" s="120"/>
      <c r="GJ780" s="120"/>
      <c r="GW780" s="120"/>
    </row>
    <row r="781" spans="179:205" x14ac:dyDescent="0.2">
      <c r="FW781" s="120"/>
      <c r="GJ781" s="120"/>
      <c r="GW781" s="120"/>
    </row>
    <row r="782" spans="179:205" x14ac:dyDescent="0.2">
      <c r="FW782" s="120"/>
      <c r="GJ782" s="120"/>
      <c r="GW782" s="120"/>
    </row>
    <row r="783" spans="179:205" x14ac:dyDescent="0.2">
      <c r="FW783" s="120"/>
      <c r="GJ783" s="120"/>
      <c r="GW783" s="120"/>
    </row>
    <row r="784" spans="179:205" x14ac:dyDescent="0.2">
      <c r="FW784" s="120"/>
      <c r="GJ784" s="120"/>
      <c r="GW784" s="120"/>
    </row>
    <row r="785" spans="179:205" x14ac:dyDescent="0.2">
      <c r="FW785" s="120"/>
      <c r="GJ785" s="120"/>
      <c r="GW785" s="120"/>
    </row>
    <row r="786" spans="179:205" x14ac:dyDescent="0.2">
      <c r="FW786" s="120"/>
      <c r="GJ786" s="120"/>
      <c r="GW786" s="120"/>
    </row>
    <row r="787" spans="179:205" x14ac:dyDescent="0.2">
      <c r="FW787" s="120"/>
      <c r="GJ787" s="120"/>
      <c r="GW787" s="120"/>
    </row>
    <row r="788" spans="179:205" x14ac:dyDescent="0.2">
      <c r="FW788" s="120"/>
      <c r="GJ788" s="120"/>
      <c r="GW788" s="120"/>
    </row>
    <row r="789" spans="179:205" x14ac:dyDescent="0.2">
      <c r="FW789" s="120"/>
      <c r="GJ789" s="120"/>
      <c r="GW789" s="120"/>
    </row>
    <row r="790" spans="179:205" x14ac:dyDescent="0.2">
      <c r="FW790" s="120"/>
      <c r="GJ790" s="120"/>
      <c r="GW790" s="120"/>
    </row>
    <row r="791" spans="179:205" x14ac:dyDescent="0.2">
      <c r="FW791" s="120"/>
      <c r="GJ791" s="120"/>
      <c r="GW791" s="120"/>
    </row>
    <row r="792" spans="179:205" x14ac:dyDescent="0.2">
      <c r="FW792" s="120"/>
      <c r="GJ792" s="120"/>
      <c r="GW792" s="120"/>
    </row>
    <row r="793" spans="179:205" x14ac:dyDescent="0.2">
      <c r="FW793" s="120"/>
      <c r="GJ793" s="120"/>
      <c r="GW793" s="120"/>
    </row>
    <row r="794" spans="179:205" x14ac:dyDescent="0.2">
      <c r="FW794" s="120"/>
      <c r="GJ794" s="120"/>
      <c r="GW794" s="120"/>
    </row>
    <row r="795" spans="179:205" x14ac:dyDescent="0.2">
      <c r="FW795" s="120"/>
      <c r="GJ795" s="120"/>
      <c r="GW795" s="120"/>
    </row>
    <row r="796" spans="179:205" x14ac:dyDescent="0.2">
      <c r="FW796" s="120"/>
      <c r="GJ796" s="120"/>
      <c r="GW796" s="120"/>
    </row>
    <row r="797" spans="179:205" x14ac:dyDescent="0.2">
      <c r="FW797" s="120"/>
      <c r="GJ797" s="120"/>
      <c r="GW797" s="120"/>
    </row>
    <row r="798" spans="179:205" x14ac:dyDescent="0.2">
      <c r="FW798" s="120"/>
      <c r="GJ798" s="120"/>
      <c r="GW798" s="120"/>
    </row>
    <row r="799" spans="179:205" x14ac:dyDescent="0.2">
      <c r="FW799" s="120"/>
      <c r="GJ799" s="120"/>
      <c r="GW799" s="120"/>
    </row>
    <row r="800" spans="179:205" x14ac:dyDescent="0.2">
      <c r="FW800" s="120"/>
      <c r="GJ800" s="120"/>
      <c r="GW800" s="120"/>
    </row>
    <row r="801" spans="179:205" x14ac:dyDescent="0.2">
      <c r="FW801" s="120"/>
      <c r="GJ801" s="120"/>
      <c r="GW801" s="120"/>
    </row>
    <row r="802" spans="179:205" x14ac:dyDescent="0.2">
      <c r="FW802" s="120"/>
      <c r="GJ802" s="120"/>
      <c r="GW802" s="120"/>
    </row>
    <row r="803" spans="179:205" x14ac:dyDescent="0.2">
      <c r="FW803" s="120"/>
      <c r="GJ803" s="120"/>
      <c r="GW803" s="120"/>
    </row>
    <row r="804" spans="179:205" x14ac:dyDescent="0.2">
      <c r="FW804" s="120"/>
      <c r="GJ804" s="120"/>
      <c r="GW804" s="120"/>
    </row>
    <row r="805" spans="179:205" x14ac:dyDescent="0.2">
      <c r="FW805" s="120"/>
      <c r="GJ805" s="120"/>
      <c r="GW805" s="120"/>
    </row>
    <row r="806" spans="179:205" x14ac:dyDescent="0.2">
      <c r="FW806" s="120"/>
      <c r="GJ806" s="120"/>
      <c r="GW806" s="120"/>
    </row>
    <row r="807" spans="179:205" x14ac:dyDescent="0.2">
      <c r="FW807" s="120"/>
      <c r="GJ807" s="120"/>
      <c r="GW807" s="120"/>
    </row>
    <row r="808" spans="179:205" x14ac:dyDescent="0.2">
      <c r="FW808" s="120"/>
      <c r="GJ808" s="120"/>
      <c r="GW808" s="120"/>
    </row>
    <row r="809" spans="179:205" x14ac:dyDescent="0.2">
      <c r="FW809" s="120"/>
      <c r="GJ809" s="120"/>
      <c r="GW809" s="120"/>
    </row>
    <row r="810" spans="179:205" x14ac:dyDescent="0.2">
      <c r="FW810" s="120"/>
      <c r="GJ810" s="120"/>
      <c r="GW810" s="120"/>
    </row>
    <row r="811" spans="179:205" x14ac:dyDescent="0.2">
      <c r="FW811" s="120"/>
      <c r="GJ811" s="120"/>
      <c r="GW811" s="120"/>
    </row>
    <row r="812" spans="179:205" x14ac:dyDescent="0.2">
      <c r="FW812" s="120"/>
      <c r="GJ812" s="120"/>
      <c r="GW812" s="120"/>
    </row>
    <row r="813" spans="179:205" x14ac:dyDescent="0.2">
      <c r="FW813" s="120"/>
      <c r="GJ813" s="120"/>
      <c r="GW813" s="120"/>
    </row>
    <row r="814" spans="179:205" x14ac:dyDescent="0.2">
      <c r="FW814" s="120"/>
      <c r="GJ814" s="120"/>
      <c r="GW814" s="120"/>
    </row>
    <row r="815" spans="179:205" x14ac:dyDescent="0.2">
      <c r="FW815" s="120"/>
      <c r="GJ815" s="120"/>
      <c r="GW815" s="120"/>
    </row>
    <row r="816" spans="179:205" x14ac:dyDescent="0.2">
      <c r="FW816" s="120"/>
      <c r="GJ816" s="120"/>
      <c r="GW816" s="120"/>
    </row>
    <row r="817" spans="179:205" x14ac:dyDescent="0.2">
      <c r="FW817" s="120"/>
      <c r="GJ817" s="120"/>
      <c r="GW817" s="120"/>
    </row>
    <row r="818" spans="179:205" x14ac:dyDescent="0.2">
      <c r="FW818" s="120"/>
      <c r="GJ818" s="120"/>
      <c r="GW818" s="120"/>
    </row>
    <row r="819" spans="179:205" x14ac:dyDescent="0.2">
      <c r="FW819" s="120"/>
      <c r="GJ819" s="120"/>
      <c r="GW819" s="120"/>
    </row>
    <row r="820" spans="179:205" x14ac:dyDescent="0.2">
      <c r="FW820" s="120"/>
      <c r="GJ820" s="120"/>
      <c r="GW820" s="120"/>
    </row>
    <row r="821" spans="179:205" x14ac:dyDescent="0.2">
      <c r="FW821" s="120"/>
      <c r="GJ821" s="120"/>
      <c r="GW821" s="120"/>
    </row>
    <row r="822" spans="179:205" x14ac:dyDescent="0.2">
      <c r="FW822" s="120"/>
      <c r="GJ822" s="120"/>
      <c r="GW822" s="120"/>
    </row>
    <row r="823" spans="179:205" x14ac:dyDescent="0.2">
      <c r="FW823" s="120"/>
      <c r="GJ823" s="120"/>
      <c r="GW823" s="120"/>
    </row>
    <row r="824" spans="179:205" x14ac:dyDescent="0.2">
      <c r="FW824" s="120"/>
      <c r="GJ824" s="120"/>
      <c r="GW824" s="120"/>
    </row>
    <row r="825" spans="179:205" x14ac:dyDescent="0.2">
      <c r="FW825" s="120"/>
      <c r="GJ825" s="120"/>
      <c r="GW825" s="120"/>
    </row>
    <row r="826" spans="179:205" x14ac:dyDescent="0.2">
      <c r="FW826" s="120"/>
      <c r="GJ826" s="120"/>
      <c r="GW826" s="120"/>
    </row>
    <row r="827" spans="179:205" x14ac:dyDescent="0.2">
      <c r="FW827" s="120"/>
      <c r="GJ827" s="120"/>
      <c r="GW827" s="120"/>
    </row>
    <row r="828" spans="179:205" x14ac:dyDescent="0.2">
      <c r="FW828" s="120"/>
      <c r="GJ828" s="120"/>
      <c r="GW828" s="120"/>
    </row>
    <row r="829" spans="179:205" x14ac:dyDescent="0.2">
      <c r="FW829" s="120"/>
      <c r="GJ829" s="120"/>
      <c r="GW829" s="120"/>
    </row>
    <row r="830" spans="179:205" x14ac:dyDescent="0.2">
      <c r="FW830" s="120"/>
      <c r="GJ830" s="120"/>
      <c r="GW830" s="120"/>
    </row>
    <row r="831" spans="179:205" x14ac:dyDescent="0.2">
      <c r="FW831" s="120"/>
      <c r="GJ831" s="120"/>
      <c r="GW831" s="120"/>
    </row>
    <row r="832" spans="179:205" x14ac:dyDescent="0.2">
      <c r="FW832" s="120"/>
      <c r="GJ832" s="120"/>
      <c r="GW832" s="120"/>
    </row>
    <row r="833" spans="179:205" x14ac:dyDescent="0.2">
      <c r="FW833" s="120"/>
      <c r="GJ833" s="120"/>
      <c r="GW833" s="120"/>
    </row>
    <row r="834" spans="179:205" x14ac:dyDescent="0.2">
      <c r="FW834" s="120"/>
      <c r="GJ834" s="120"/>
      <c r="GW834" s="120"/>
    </row>
    <row r="835" spans="179:205" x14ac:dyDescent="0.2">
      <c r="FW835" s="120"/>
      <c r="GJ835" s="120"/>
      <c r="GW835" s="120"/>
    </row>
    <row r="836" spans="179:205" x14ac:dyDescent="0.2">
      <c r="FW836" s="120"/>
      <c r="GJ836" s="120"/>
      <c r="GW836" s="120"/>
    </row>
    <row r="837" spans="179:205" x14ac:dyDescent="0.2">
      <c r="FW837" s="120"/>
      <c r="GJ837" s="120"/>
      <c r="GW837" s="120"/>
    </row>
    <row r="838" spans="179:205" x14ac:dyDescent="0.2">
      <c r="FW838" s="120"/>
      <c r="GJ838" s="120"/>
      <c r="GW838" s="120"/>
    </row>
    <row r="839" spans="179:205" x14ac:dyDescent="0.2">
      <c r="FW839" s="120"/>
      <c r="GJ839" s="120"/>
      <c r="GW839" s="120"/>
    </row>
    <row r="840" spans="179:205" x14ac:dyDescent="0.2">
      <c r="FW840" s="120"/>
      <c r="GJ840" s="120"/>
      <c r="GW840" s="120"/>
    </row>
    <row r="841" spans="179:205" x14ac:dyDescent="0.2">
      <c r="FW841" s="120"/>
      <c r="GJ841" s="120"/>
      <c r="GW841" s="120"/>
    </row>
    <row r="842" spans="179:205" x14ac:dyDescent="0.2">
      <c r="FW842" s="120"/>
      <c r="GJ842" s="120"/>
      <c r="GW842" s="120"/>
    </row>
    <row r="843" spans="179:205" x14ac:dyDescent="0.2">
      <c r="FW843" s="120"/>
      <c r="GJ843" s="120"/>
      <c r="GW843" s="120"/>
    </row>
    <row r="844" spans="179:205" x14ac:dyDescent="0.2">
      <c r="FW844" s="120"/>
      <c r="GJ844" s="120"/>
      <c r="GW844" s="120"/>
    </row>
    <row r="845" spans="179:205" x14ac:dyDescent="0.2">
      <c r="FW845" s="120"/>
      <c r="GJ845" s="120"/>
      <c r="GW845" s="120"/>
    </row>
    <row r="846" spans="179:205" x14ac:dyDescent="0.2">
      <c r="FW846" s="120"/>
      <c r="GJ846" s="120"/>
      <c r="GW846" s="120"/>
    </row>
    <row r="847" spans="179:205" x14ac:dyDescent="0.2">
      <c r="FW847" s="120"/>
      <c r="GJ847" s="120"/>
      <c r="GW847" s="120"/>
    </row>
    <row r="848" spans="179:205" x14ac:dyDescent="0.2">
      <c r="FW848" s="120"/>
      <c r="GJ848" s="120"/>
      <c r="GW848" s="120"/>
    </row>
    <row r="849" spans="179:205" x14ac:dyDescent="0.2">
      <c r="FW849" s="120"/>
      <c r="GJ849" s="120"/>
      <c r="GW849" s="120"/>
    </row>
    <row r="850" spans="179:205" x14ac:dyDescent="0.2">
      <c r="FW850" s="120"/>
      <c r="GJ850" s="120"/>
      <c r="GW850" s="120"/>
    </row>
    <row r="851" spans="179:205" x14ac:dyDescent="0.2">
      <c r="FW851" s="120"/>
      <c r="GJ851" s="120"/>
      <c r="GW851" s="120"/>
    </row>
    <row r="852" spans="179:205" x14ac:dyDescent="0.2">
      <c r="FW852" s="120"/>
      <c r="GJ852" s="120"/>
      <c r="GW852" s="120"/>
    </row>
    <row r="853" spans="179:205" x14ac:dyDescent="0.2">
      <c r="FW853" s="120"/>
      <c r="GJ853" s="120"/>
      <c r="GW853" s="120"/>
    </row>
    <row r="854" spans="179:205" x14ac:dyDescent="0.2">
      <c r="FW854" s="120"/>
      <c r="GJ854" s="120"/>
      <c r="GW854" s="120"/>
    </row>
    <row r="855" spans="179:205" x14ac:dyDescent="0.2">
      <c r="FW855" s="120"/>
      <c r="GJ855" s="120"/>
      <c r="GW855" s="120"/>
    </row>
    <row r="856" spans="179:205" x14ac:dyDescent="0.2">
      <c r="FW856" s="120"/>
      <c r="GJ856" s="120"/>
      <c r="GW856" s="120"/>
    </row>
    <row r="857" spans="179:205" x14ac:dyDescent="0.2">
      <c r="FW857" s="120"/>
      <c r="GJ857" s="120"/>
      <c r="GW857" s="120"/>
    </row>
    <row r="858" spans="179:205" x14ac:dyDescent="0.2">
      <c r="FW858" s="120"/>
      <c r="GJ858" s="120"/>
      <c r="GW858" s="120"/>
    </row>
    <row r="859" spans="179:205" x14ac:dyDescent="0.2">
      <c r="FW859" s="120"/>
      <c r="GJ859" s="120"/>
      <c r="GW859" s="120"/>
    </row>
    <row r="860" spans="179:205" x14ac:dyDescent="0.2">
      <c r="FW860" s="120"/>
      <c r="GJ860" s="120"/>
      <c r="GW860" s="120"/>
    </row>
    <row r="861" spans="179:205" x14ac:dyDescent="0.2">
      <c r="FW861" s="120"/>
      <c r="GJ861" s="120"/>
      <c r="GW861" s="120"/>
    </row>
    <row r="862" spans="179:205" x14ac:dyDescent="0.2">
      <c r="FW862" s="120"/>
      <c r="GJ862" s="120"/>
      <c r="GW862" s="120"/>
    </row>
    <row r="863" spans="179:205" x14ac:dyDescent="0.2">
      <c r="FW863" s="120"/>
      <c r="GJ863" s="120"/>
      <c r="GW863" s="120"/>
    </row>
    <row r="864" spans="179:205" x14ac:dyDescent="0.2">
      <c r="FW864" s="120"/>
      <c r="GJ864" s="120"/>
      <c r="GW864" s="120"/>
    </row>
    <row r="865" spans="179:205" x14ac:dyDescent="0.2">
      <c r="FW865" s="120"/>
      <c r="GJ865" s="120"/>
      <c r="GW865" s="120"/>
    </row>
    <row r="866" spans="179:205" x14ac:dyDescent="0.2">
      <c r="FW866" s="120"/>
      <c r="GJ866" s="120"/>
      <c r="GW866" s="120"/>
    </row>
    <row r="867" spans="179:205" x14ac:dyDescent="0.2">
      <c r="FW867" s="120"/>
      <c r="GJ867" s="120"/>
      <c r="GW867" s="120"/>
    </row>
    <row r="868" spans="179:205" x14ac:dyDescent="0.2">
      <c r="FW868" s="120"/>
      <c r="GJ868" s="120"/>
      <c r="GW868" s="120"/>
    </row>
    <row r="869" spans="179:205" x14ac:dyDescent="0.2">
      <c r="FW869" s="120"/>
      <c r="GJ869" s="120"/>
      <c r="GW869" s="120"/>
    </row>
    <row r="870" spans="179:205" x14ac:dyDescent="0.2">
      <c r="FW870" s="120"/>
      <c r="GJ870" s="120"/>
      <c r="GW870" s="120"/>
    </row>
    <row r="871" spans="179:205" x14ac:dyDescent="0.2">
      <c r="FW871" s="120"/>
      <c r="GJ871" s="120"/>
      <c r="GW871" s="120"/>
    </row>
    <row r="872" spans="179:205" x14ac:dyDescent="0.2">
      <c r="FW872" s="120"/>
      <c r="GJ872" s="120"/>
      <c r="GW872" s="120"/>
    </row>
    <row r="873" spans="179:205" x14ac:dyDescent="0.2">
      <c r="FW873" s="120"/>
      <c r="GJ873" s="120"/>
      <c r="GW873" s="120"/>
    </row>
    <row r="874" spans="179:205" x14ac:dyDescent="0.2">
      <c r="FW874" s="120"/>
      <c r="GJ874" s="120"/>
      <c r="GW874" s="120"/>
    </row>
    <row r="875" spans="179:205" x14ac:dyDescent="0.2">
      <c r="FW875" s="120"/>
      <c r="GJ875" s="120"/>
      <c r="GW875" s="120"/>
    </row>
    <row r="876" spans="179:205" x14ac:dyDescent="0.2">
      <c r="FW876" s="120"/>
      <c r="GJ876" s="120"/>
      <c r="GW876" s="120"/>
    </row>
    <row r="877" spans="179:205" x14ac:dyDescent="0.2">
      <c r="FW877" s="120"/>
      <c r="GJ877" s="120"/>
      <c r="GW877" s="120"/>
    </row>
    <row r="878" spans="179:205" x14ac:dyDescent="0.2">
      <c r="FW878" s="120"/>
      <c r="GJ878" s="120"/>
      <c r="GW878" s="120"/>
    </row>
    <row r="879" spans="179:205" x14ac:dyDescent="0.2">
      <c r="FW879" s="120"/>
      <c r="GJ879" s="120"/>
      <c r="GW879" s="120"/>
    </row>
    <row r="880" spans="179:205" x14ac:dyDescent="0.2">
      <c r="FW880" s="120"/>
      <c r="GJ880" s="120"/>
      <c r="GW880" s="120"/>
    </row>
    <row r="881" spans="179:205" x14ac:dyDescent="0.2">
      <c r="FW881" s="120"/>
      <c r="GJ881" s="120"/>
      <c r="GW881" s="120"/>
    </row>
    <row r="882" spans="179:205" x14ac:dyDescent="0.2">
      <c r="FW882" s="120"/>
      <c r="GJ882" s="120"/>
      <c r="GW882" s="120"/>
    </row>
    <row r="883" spans="179:205" x14ac:dyDescent="0.2">
      <c r="FW883" s="120"/>
      <c r="GJ883" s="120"/>
      <c r="GW883" s="120"/>
    </row>
    <row r="884" spans="179:205" x14ac:dyDescent="0.2">
      <c r="FW884" s="120"/>
      <c r="GJ884" s="120"/>
      <c r="GW884" s="120"/>
    </row>
    <row r="885" spans="179:205" x14ac:dyDescent="0.2">
      <c r="FW885" s="120"/>
      <c r="GJ885" s="120"/>
      <c r="GW885" s="120"/>
    </row>
    <row r="886" spans="179:205" x14ac:dyDescent="0.2">
      <c r="FW886" s="120"/>
      <c r="GJ886" s="120"/>
      <c r="GW886" s="120"/>
    </row>
    <row r="887" spans="179:205" x14ac:dyDescent="0.2">
      <c r="FW887" s="120"/>
      <c r="GJ887" s="120"/>
      <c r="GW887" s="120"/>
    </row>
    <row r="888" spans="179:205" x14ac:dyDescent="0.2">
      <c r="FW888" s="120"/>
      <c r="GJ888" s="120"/>
      <c r="GW888" s="120"/>
    </row>
    <row r="889" spans="179:205" x14ac:dyDescent="0.2">
      <c r="FW889" s="120"/>
      <c r="GJ889" s="120"/>
      <c r="GW889" s="120"/>
    </row>
    <row r="890" spans="179:205" x14ac:dyDescent="0.2">
      <c r="FW890" s="120"/>
      <c r="GJ890" s="120"/>
      <c r="GW890" s="120"/>
    </row>
    <row r="891" spans="179:205" x14ac:dyDescent="0.2">
      <c r="FW891" s="120"/>
      <c r="GJ891" s="120"/>
      <c r="GW891" s="120"/>
    </row>
    <row r="892" spans="179:205" x14ac:dyDescent="0.2">
      <c r="FW892" s="120"/>
      <c r="GJ892" s="120"/>
      <c r="GW892" s="120"/>
    </row>
    <row r="893" spans="179:205" x14ac:dyDescent="0.2">
      <c r="FW893" s="120"/>
      <c r="GJ893" s="120"/>
      <c r="GW893" s="120"/>
    </row>
    <row r="894" spans="179:205" x14ac:dyDescent="0.2">
      <c r="FW894" s="120"/>
      <c r="GJ894" s="120"/>
      <c r="GW894" s="120"/>
    </row>
    <row r="895" spans="179:205" x14ac:dyDescent="0.2">
      <c r="FW895" s="120"/>
      <c r="GJ895" s="120"/>
      <c r="GW895" s="120"/>
    </row>
    <row r="896" spans="179:205" x14ac:dyDescent="0.2">
      <c r="FW896" s="120"/>
      <c r="GJ896" s="120"/>
      <c r="GW896" s="120"/>
    </row>
    <row r="897" spans="179:205" x14ac:dyDescent="0.2">
      <c r="FW897" s="120"/>
      <c r="GJ897" s="120"/>
      <c r="GW897" s="120"/>
    </row>
    <row r="898" spans="179:205" x14ac:dyDescent="0.2">
      <c r="FW898" s="120"/>
      <c r="GJ898" s="120"/>
      <c r="GW898" s="120"/>
    </row>
    <row r="899" spans="179:205" x14ac:dyDescent="0.2">
      <c r="FW899" s="120"/>
      <c r="GJ899" s="120"/>
      <c r="GW899" s="120"/>
    </row>
    <row r="900" spans="179:205" x14ac:dyDescent="0.2">
      <c r="FW900" s="120"/>
      <c r="GJ900" s="120"/>
      <c r="GW900" s="120"/>
    </row>
    <row r="901" spans="179:205" x14ac:dyDescent="0.2">
      <c r="FW901" s="120"/>
      <c r="GJ901" s="120"/>
      <c r="GW901" s="120"/>
    </row>
    <row r="902" spans="179:205" x14ac:dyDescent="0.2">
      <c r="FW902" s="120"/>
      <c r="GJ902" s="120"/>
      <c r="GW902" s="120"/>
    </row>
    <row r="903" spans="179:205" x14ac:dyDescent="0.2">
      <c r="FW903" s="120"/>
      <c r="GJ903" s="120"/>
      <c r="GW903" s="120"/>
    </row>
    <row r="904" spans="179:205" x14ac:dyDescent="0.2">
      <c r="FW904" s="120"/>
      <c r="GJ904" s="120"/>
      <c r="GW904" s="120"/>
    </row>
    <row r="905" spans="179:205" x14ac:dyDescent="0.2">
      <c r="FW905" s="120"/>
      <c r="GJ905" s="120"/>
      <c r="GW905" s="120"/>
    </row>
    <row r="906" spans="179:205" x14ac:dyDescent="0.2">
      <c r="FW906" s="120"/>
      <c r="GJ906" s="120"/>
      <c r="GW906" s="120"/>
    </row>
    <row r="907" spans="179:205" x14ac:dyDescent="0.2">
      <c r="FW907" s="120"/>
      <c r="GJ907" s="120"/>
      <c r="GW907" s="120"/>
    </row>
    <row r="908" spans="179:205" x14ac:dyDescent="0.2">
      <c r="FW908" s="120"/>
      <c r="GJ908" s="120"/>
      <c r="GW908" s="120"/>
    </row>
    <row r="909" spans="179:205" x14ac:dyDescent="0.2">
      <c r="FW909" s="120"/>
      <c r="GJ909" s="120"/>
      <c r="GW909" s="120"/>
    </row>
    <row r="910" spans="179:205" x14ac:dyDescent="0.2">
      <c r="FW910" s="120"/>
      <c r="GJ910" s="120"/>
      <c r="GW910" s="120"/>
    </row>
    <row r="911" spans="179:205" x14ac:dyDescent="0.2">
      <c r="FW911" s="120"/>
      <c r="GJ911" s="120"/>
      <c r="GW911" s="120"/>
    </row>
    <row r="912" spans="179:205" x14ac:dyDescent="0.2">
      <c r="FW912" s="120"/>
      <c r="GJ912" s="120"/>
      <c r="GW912" s="120"/>
    </row>
    <row r="913" spans="179:205" x14ac:dyDescent="0.2">
      <c r="FW913" s="120"/>
      <c r="GJ913" s="120"/>
      <c r="GW913" s="120"/>
    </row>
    <row r="914" spans="179:205" x14ac:dyDescent="0.2">
      <c r="FW914" s="120"/>
      <c r="GJ914" s="120"/>
      <c r="GW914" s="120"/>
    </row>
    <row r="915" spans="179:205" x14ac:dyDescent="0.2">
      <c r="FW915" s="120"/>
      <c r="GJ915" s="120"/>
      <c r="GW915" s="120"/>
    </row>
    <row r="916" spans="179:205" x14ac:dyDescent="0.2">
      <c r="FW916" s="120"/>
      <c r="GJ916" s="120"/>
      <c r="GW916" s="120"/>
    </row>
    <row r="917" spans="179:205" x14ac:dyDescent="0.2">
      <c r="FW917" s="120"/>
      <c r="GJ917" s="120"/>
      <c r="GW917" s="120"/>
    </row>
    <row r="918" spans="179:205" x14ac:dyDescent="0.2">
      <c r="FW918" s="120"/>
      <c r="GJ918" s="120"/>
      <c r="GW918" s="120"/>
    </row>
    <row r="919" spans="179:205" x14ac:dyDescent="0.2">
      <c r="FW919" s="120"/>
      <c r="GJ919" s="120"/>
      <c r="GW919" s="120"/>
    </row>
    <row r="920" spans="179:205" x14ac:dyDescent="0.2">
      <c r="FW920" s="120"/>
      <c r="GJ920" s="120"/>
      <c r="GW920" s="120"/>
    </row>
    <row r="921" spans="179:205" x14ac:dyDescent="0.2">
      <c r="FW921" s="120"/>
      <c r="GJ921" s="120"/>
      <c r="GW921" s="120"/>
    </row>
    <row r="922" spans="179:205" x14ac:dyDescent="0.2">
      <c r="FW922" s="120"/>
      <c r="GJ922" s="120"/>
      <c r="GW922" s="120"/>
    </row>
    <row r="923" spans="179:205" x14ac:dyDescent="0.2">
      <c r="FW923" s="120"/>
      <c r="GJ923" s="120"/>
      <c r="GW923" s="120"/>
    </row>
    <row r="924" spans="179:205" x14ac:dyDescent="0.2">
      <c r="FW924" s="120"/>
      <c r="GJ924" s="120"/>
      <c r="GW924" s="120"/>
    </row>
    <row r="925" spans="179:205" x14ac:dyDescent="0.2">
      <c r="FW925" s="120"/>
      <c r="GJ925" s="120"/>
      <c r="GW925" s="120"/>
    </row>
    <row r="926" spans="179:205" x14ac:dyDescent="0.2">
      <c r="FW926" s="120"/>
      <c r="GJ926" s="120"/>
      <c r="GW926" s="120"/>
    </row>
    <row r="927" spans="179:205" x14ac:dyDescent="0.2">
      <c r="FW927" s="120"/>
      <c r="GJ927" s="120"/>
      <c r="GW927" s="120"/>
    </row>
    <row r="928" spans="179:205" x14ac:dyDescent="0.2">
      <c r="FW928" s="120"/>
      <c r="GJ928" s="120"/>
      <c r="GW928" s="120"/>
    </row>
    <row r="929" spans="179:205" x14ac:dyDescent="0.2">
      <c r="FW929" s="120"/>
      <c r="GJ929" s="120"/>
      <c r="GW929" s="120"/>
    </row>
    <row r="930" spans="179:205" x14ac:dyDescent="0.2">
      <c r="FW930" s="120"/>
      <c r="GJ930" s="120"/>
      <c r="GW930" s="120"/>
    </row>
    <row r="931" spans="179:205" x14ac:dyDescent="0.2">
      <c r="FW931" s="120"/>
      <c r="GJ931" s="120"/>
      <c r="GW931" s="120"/>
    </row>
    <row r="932" spans="179:205" x14ac:dyDescent="0.2">
      <c r="FW932" s="120"/>
      <c r="GJ932" s="120"/>
      <c r="GW932" s="120"/>
    </row>
    <row r="933" spans="179:205" x14ac:dyDescent="0.2">
      <c r="FW933" s="120"/>
      <c r="GJ933" s="120"/>
      <c r="GW933" s="120"/>
    </row>
    <row r="934" spans="179:205" x14ac:dyDescent="0.2">
      <c r="FW934" s="120"/>
      <c r="GJ934" s="120"/>
      <c r="GW934" s="120"/>
    </row>
    <row r="935" spans="179:205" x14ac:dyDescent="0.2">
      <c r="FW935" s="120"/>
      <c r="GJ935" s="120"/>
      <c r="GW935" s="120"/>
    </row>
    <row r="936" spans="179:205" x14ac:dyDescent="0.2">
      <c r="FW936" s="120"/>
      <c r="GJ936" s="120"/>
      <c r="GW936" s="120"/>
    </row>
    <row r="937" spans="179:205" x14ac:dyDescent="0.2">
      <c r="FW937" s="120"/>
      <c r="GJ937" s="120"/>
      <c r="GW937" s="120"/>
    </row>
    <row r="938" spans="179:205" x14ac:dyDescent="0.2">
      <c r="FW938" s="120"/>
      <c r="GJ938" s="120"/>
      <c r="GW938" s="120"/>
    </row>
    <row r="939" spans="179:205" x14ac:dyDescent="0.2">
      <c r="FW939" s="120"/>
      <c r="GJ939" s="120"/>
      <c r="GW939" s="120"/>
    </row>
    <row r="940" spans="179:205" x14ac:dyDescent="0.2">
      <c r="FW940" s="120"/>
      <c r="GJ940" s="120"/>
      <c r="GW940" s="120"/>
    </row>
    <row r="941" spans="179:205" x14ac:dyDescent="0.2">
      <c r="FW941" s="120"/>
      <c r="GJ941" s="120"/>
      <c r="GW941" s="120"/>
    </row>
    <row r="942" spans="179:205" x14ac:dyDescent="0.2">
      <c r="FW942" s="120"/>
      <c r="GJ942" s="120"/>
      <c r="GW942" s="120"/>
    </row>
    <row r="943" spans="179:205" x14ac:dyDescent="0.2">
      <c r="FW943" s="120"/>
      <c r="GJ943" s="120"/>
      <c r="GW943" s="120"/>
    </row>
    <row r="944" spans="179:205" x14ac:dyDescent="0.2">
      <c r="FW944" s="120"/>
      <c r="GJ944" s="120"/>
      <c r="GW944" s="120"/>
    </row>
    <row r="945" spans="179:205" x14ac:dyDescent="0.2">
      <c r="FW945" s="120"/>
      <c r="GJ945" s="120"/>
      <c r="GW945" s="120"/>
    </row>
    <row r="946" spans="179:205" x14ac:dyDescent="0.2">
      <c r="FW946" s="120"/>
      <c r="GJ946" s="120"/>
      <c r="GW946" s="120"/>
    </row>
    <row r="947" spans="179:205" x14ac:dyDescent="0.2">
      <c r="FW947" s="120"/>
      <c r="GJ947" s="120"/>
      <c r="GW947" s="120"/>
    </row>
    <row r="948" spans="179:205" x14ac:dyDescent="0.2">
      <c r="FW948" s="120"/>
      <c r="GJ948" s="120"/>
      <c r="GW948" s="120"/>
    </row>
    <row r="949" spans="179:205" x14ac:dyDescent="0.2">
      <c r="FW949" s="120"/>
      <c r="GJ949" s="120"/>
      <c r="GW949" s="120"/>
    </row>
    <row r="950" spans="179:205" x14ac:dyDescent="0.2">
      <c r="FW950" s="120"/>
      <c r="GJ950" s="120"/>
      <c r="GW950" s="120"/>
    </row>
    <row r="951" spans="179:205" x14ac:dyDescent="0.2">
      <c r="FW951" s="120"/>
      <c r="GJ951" s="120"/>
      <c r="GW951" s="120"/>
    </row>
    <row r="952" spans="179:205" x14ac:dyDescent="0.2">
      <c r="FW952" s="120"/>
      <c r="GJ952" s="120"/>
      <c r="GW952" s="120"/>
    </row>
    <row r="953" spans="179:205" x14ac:dyDescent="0.2">
      <c r="FW953" s="120"/>
      <c r="GJ953" s="120"/>
      <c r="GW953" s="120"/>
    </row>
    <row r="954" spans="179:205" x14ac:dyDescent="0.2">
      <c r="FW954" s="120"/>
      <c r="GJ954" s="120"/>
      <c r="GW954" s="120"/>
    </row>
    <row r="955" spans="179:205" x14ac:dyDescent="0.2">
      <c r="FW955" s="120"/>
      <c r="GJ955" s="120"/>
      <c r="GW955" s="120"/>
    </row>
    <row r="956" spans="179:205" x14ac:dyDescent="0.2">
      <c r="FW956" s="120"/>
      <c r="GJ956" s="120"/>
      <c r="GW956" s="120"/>
    </row>
    <row r="957" spans="179:205" x14ac:dyDescent="0.2">
      <c r="FW957" s="120"/>
      <c r="GJ957" s="120"/>
      <c r="GW957" s="120"/>
    </row>
    <row r="958" spans="179:205" x14ac:dyDescent="0.2">
      <c r="FW958" s="120"/>
      <c r="GJ958" s="120"/>
      <c r="GW958" s="120"/>
    </row>
    <row r="959" spans="179:205" x14ac:dyDescent="0.2">
      <c r="FW959" s="120"/>
      <c r="GJ959" s="120"/>
      <c r="GW959" s="120"/>
    </row>
    <row r="960" spans="179:205" x14ac:dyDescent="0.2">
      <c r="FW960" s="120"/>
      <c r="GJ960" s="120"/>
      <c r="GW960" s="120"/>
    </row>
    <row r="961" spans="179:205" x14ac:dyDescent="0.2">
      <c r="FW961" s="120"/>
      <c r="GJ961" s="120"/>
      <c r="GW961" s="120"/>
    </row>
    <row r="962" spans="179:205" x14ac:dyDescent="0.2">
      <c r="FW962" s="120"/>
      <c r="GJ962" s="120"/>
      <c r="GW962" s="120"/>
    </row>
    <row r="963" spans="179:205" x14ac:dyDescent="0.2">
      <c r="FW963" s="120"/>
      <c r="GJ963" s="120"/>
      <c r="GW963" s="120"/>
    </row>
    <row r="964" spans="179:205" x14ac:dyDescent="0.2">
      <c r="FW964" s="120"/>
      <c r="GJ964" s="120"/>
      <c r="GW964" s="120"/>
    </row>
    <row r="965" spans="179:205" x14ac:dyDescent="0.2">
      <c r="FW965" s="120"/>
      <c r="GJ965" s="120"/>
      <c r="GW965" s="120"/>
    </row>
    <row r="966" spans="179:205" x14ac:dyDescent="0.2">
      <c r="FW966" s="120"/>
      <c r="GJ966" s="120"/>
      <c r="GW966" s="120"/>
    </row>
    <row r="967" spans="179:205" x14ac:dyDescent="0.2">
      <c r="FW967" s="120"/>
      <c r="GJ967" s="120"/>
      <c r="GW967" s="120"/>
    </row>
    <row r="968" spans="179:205" x14ac:dyDescent="0.2">
      <c r="FW968" s="120"/>
      <c r="GJ968" s="120"/>
      <c r="GW968" s="120"/>
    </row>
    <row r="969" spans="179:205" x14ac:dyDescent="0.2">
      <c r="FW969" s="120"/>
      <c r="GJ969" s="120"/>
      <c r="GW969" s="120"/>
    </row>
    <row r="970" spans="179:205" x14ac:dyDescent="0.2">
      <c r="FW970" s="120"/>
      <c r="GJ970" s="120"/>
      <c r="GW970" s="120"/>
    </row>
    <row r="971" spans="179:205" x14ac:dyDescent="0.2">
      <c r="FW971" s="120"/>
      <c r="GJ971" s="120"/>
      <c r="GW971" s="120"/>
    </row>
    <row r="972" spans="179:205" x14ac:dyDescent="0.2">
      <c r="FW972" s="120"/>
      <c r="GJ972" s="120"/>
      <c r="GW972" s="120"/>
    </row>
    <row r="973" spans="179:205" x14ac:dyDescent="0.2">
      <c r="FW973" s="120"/>
      <c r="GJ973" s="120"/>
      <c r="GW973" s="120"/>
    </row>
    <row r="974" spans="179:205" x14ac:dyDescent="0.2">
      <c r="FW974" s="120"/>
      <c r="GJ974" s="120"/>
      <c r="GW974" s="120"/>
    </row>
    <row r="975" spans="179:205" x14ac:dyDescent="0.2">
      <c r="FW975" s="120"/>
      <c r="GJ975" s="120"/>
      <c r="GW975" s="120"/>
    </row>
    <row r="976" spans="179:205" x14ac:dyDescent="0.2">
      <c r="FW976" s="120"/>
      <c r="GJ976" s="120"/>
      <c r="GW976" s="120"/>
    </row>
    <row r="977" spans="179:205" x14ac:dyDescent="0.2">
      <c r="FW977" s="120"/>
      <c r="GJ977" s="120"/>
      <c r="GW977" s="120"/>
    </row>
    <row r="978" spans="179:205" x14ac:dyDescent="0.2">
      <c r="FW978" s="120"/>
      <c r="GJ978" s="120"/>
      <c r="GW978" s="120"/>
    </row>
    <row r="979" spans="179:205" x14ac:dyDescent="0.2">
      <c r="FW979" s="120"/>
      <c r="GJ979" s="120"/>
      <c r="GW979" s="120"/>
    </row>
    <row r="980" spans="179:205" x14ac:dyDescent="0.2">
      <c r="FW980" s="120"/>
      <c r="GJ980" s="120"/>
      <c r="GW980" s="120"/>
    </row>
    <row r="981" spans="179:205" x14ac:dyDescent="0.2">
      <c r="FW981" s="120"/>
      <c r="GJ981" s="120"/>
      <c r="GW981" s="120"/>
    </row>
    <row r="982" spans="179:205" x14ac:dyDescent="0.2">
      <c r="FW982" s="120"/>
      <c r="GJ982" s="120"/>
      <c r="GW982" s="120"/>
    </row>
    <row r="983" spans="179:205" x14ac:dyDescent="0.2">
      <c r="FW983" s="120"/>
      <c r="GJ983" s="120"/>
      <c r="GW983" s="120"/>
    </row>
    <row r="984" spans="179:205" x14ac:dyDescent="0.2">
      <c r="FW984" s="120"/>
      <c r="GJ984" s="120"/>
      <c r="GW984" s="120"/>
    </row>
    <row r="985" spans="179:205" x14ac:dyDescent="0.2">
      <c r="FW985" s="120"/>
      <c r="GJ985" s="120"/>
      <c r="GW985" s="120"/>
    </row>
    <row r="986" spans="179:205" x14ac:dyDescent="0.2">
      <c r="FW986" s="120"/>
      <c r="GJ986" s="120"/>
      <c r="GW986" s="120"/>
    </row>
    <row r="987" spans="179:205" x14ac:dyDescent="0.2">
      <c r="FW987" s="120"/>
      <c r="GJ987" s="120"/>
      <c r="GW987" s="120"/>
    </row>
    <row r="988" spans="179:205" x14ac:dyDescent="0.2">
      <c r="FW988" s="120"/>
      <c r="GJ988" s="120"/>
      <c r="GW988" s="120"/>
    </row>
    <row r="989" spans="179:205" x14ac:dyDescent="0.2">
      <c r="FW989" s="120"/>
      <c r="GJ989" s="120"/>
      <c r="GW989" s="120"/>
    </row>
    <row r="990" spans="179:205" x14ac:dyDescent="0.2">
      <c r="FW990" s="120"/>
      <c r="GJ990" s="120"/>
      <c r="GW990" s="120"/>
    </row>
    <row r="991" spans="179:205" x14ac:dyDescent="0.2">
      <c r="FW991" s="120"/>
      <c r="GJ991" s="120"/>
      <c r="GW991" s="120"/>
    </row>
    <row r="992" spans="179:205" x14ac:dyDescent="0.2">
      <c r="FW992" s="120"/>
      <c r="GJ992" s="120"/>
      <c r="GW992" s="120"/>
    </row>
    <row r="993" spans="179:205" x14ac:dyDescent="0.2">
      <c r="FW993" s="120"/>
      <c r="GJ993" s="120"/>
      <c r="GW993" s="120"/>
    </row>
    <row r="994" spans="179:205" x14ac:dyDescent="0.2">
      <c r="FW994" s="120"/>
      <c r="GJ994" s="120"/>
      <c r="GW994" s="120"/>
    </row>
    <row r="995" spans="179:205" x14ac:dyDescent="0.2">
      <c r="FW995" s="120"/>
      <c r="GJ995" s="120"/>
      <c r="GW995" s="120"/>
    </row>
    <row r="996" spans="179:205" x14ac:dyDescent="0.2">
      <c r="FW996" s="120"/>
      <c r="GJ996" s="120"/>
      <c r="GW996" s="120"/>
    </row>
    <row r="997" spans="179:205" x14ac:dyDescent="0.2">
      <c r="FW997" s="120"/>
      <c r="GJ997" s="120"/>
      <c r="GW997" s="120"/>
    </row>
    <row r="998" spans="179:205" x14ac:dyDescent="0.2">
      <c r="FW998" s="120"/>
      <c r="GJ998" s="120"/>
      <c r="GW998" s="120"/>
    </row>
    <row r="999" spans="179:205" x14ac:dyDescent="0.2">
      <c r="FW999" s="120"/>
      <c r="GJ999" s="120"/>
      <c r="GW999" s="120"/>
    </row>
    <row r="1000" spans="179:205" x14ac:dyDescent="0.2">
      <c r="FW1000" s="120"/>
      <c r="GJ1000" s="120"/>
      <c r="GW1000" s="120"/>
    </row>
    <row r="1001" spans="179:205" x14ac:dyDescent="0.2">
      <c r="FW1001" s="120"/>
      <c r="GJ1001" s="120"/>
      <c r="GW1001" s="120"/>
    </row>
    <row r="1002" spans="179:205" x14ac:dyDescent="0.2">
      <c r="FW1002" s="120"/>
      <c r="GJ1002" s="120"/>
      <c r="GW1002" s="120"/>
    </row>
    <row r="1003" spans="179:205" x14ac:dyDescent="0.2">
      <c r="FW1003" s="120"/>
      <c r="GJ1003" s="120"/>
      <c r="GW1003" s="120"/>
    </row>
    <row r="1004" spans="179:205" x14ac:dyDescent="0.2">
      <c r="FW1004" s="120"/>
      <c r="GJ1004" s="120"/>
      <c r="GW1004" s="120"/>
    </row>
    <row r="1005" spans="179:205" x14ac:dyDescent="0.2">
      <c r="FW1005" s="120"/>
      <c r="GJ1005" s="120"/>
      <c r="GW1005" s="120"/>
    </row>
    <row r="1006" spans="179:205" x14ac:dyDescent="0.2">
      <c r="FW1006" s="120"/>
      <c r="GJ1006" s="120"/>
      <c r="GW1006" s="120"/>
    </row>
    <row r="1007" spans="179:205" x14ac:dyDescent="0.2">
      <c r="FW1007" s="120"/>
      <c r="GJ1007" s="120"/>
      <c r="GW1007" s="120"/>
    </row>
    <row r="1008" spans="179:205" x14ac:dyDescent="0.2">
      <c r="FW1008" s="120"/>
      <c r="GJ1008" s="120"/>
      <c r="GW1008" s="120"/>
    </row>
    <row r="1009" spans="179:205" x14ac:dyDescent="0.2">
      <c r="FW1009" s="120"/>
      <c r="GJ1009" s="120"/>
      <c r="GW1009" s="120"/>
    </row>
    <row r="1010" spans="179:205" x14ac:dyDescent="0.2">
      <c r="FW1010" s="120"/>
      <c r="GJ1010" s="120"/>
      <c r="GW1010" s="120"/>
    </row>
    <row r="1011" spans="179:205" x14ac:dyDescent="0.2">
      <c r="FW1011" s="120"/>
      <c r="GJ1011" s="120"/>
      <c r="GW1011" s="120"/>
    </row>
    <row r="1012" spans="179:205" x14ac:dyDescent="0.2">
      <c r="FW1012" s="120"/>
      <c r="GJ1012" s="120"/>
      <c r="GW1012" s="120"/>
    </row>
    <row r="1013" spans="179:205" x14ac:dyDescent="0.2">
      <c r="FW1013" s="120"/>
      <c r="GJ1013" s="120"/>
      <c r="GW1013" s="120"/>
    </row>
    <row r="1014" spans="179:205" x14ac:dyDescent="0.2">
      <c r="FW1014" s="120"/>
      <c r="GJ1014" s="120"/>
      <c r="GW1014" s="120"/>
    </row>
    <row r="1015" spans="179:205" x14ac:dyDescent="0.2">
      <c r="FW1015" s="120"/>
      <c r="GJ1015" s="120"/>
      <c r="GW1015" s="120"/>
    </row>
    <row r="1016" spans="179:205" x14ac:dyDescent="0.2">
      <c r="FW1016" s="120"/>
      <c r="GJ1016" s="120"/>
      <c r="GW1016" s="120"/>
    </row>
    <row r="1017" spans="179:205" x14ac:dyDescent="0.2">
      <c r="FW1017" s="120"/>
      <c r="GJ1017" s="120"/>
      <c r="GW1017" s="120"/>
    </row>
    <row r="1018" spans="179:205" x14ac:dyDescent="0.2">
      <c r="FW1018" s="120"/>
      <c r="GJ1018" s="120"/>
      <c r="GW1018" s="120"/>
    </row>
    <row r="1019" spans="179:205" x14ac:dyDescent="0.2">
      <c r="FW1019" s="120"/>
      <c r="GJ1019" s="120"/>
      <c r="GW1019" s="120"/>
    </row>
    <row r="1020" spans="179:205" x14ac:dyDescent="0.2">
      <c r="FW1020" s="120"/>
      <c r="GJ1020" s="120"/>
      <c r="GW1020" s="120"/>
    </row>
    <row r="1021" spans="179:205" x14ac:dyDescent="0.2">
      <c r="FW1021" s="120"/>
      <c r="GJ1021" s="120"/>
      <c r="GW1021" s="120"/>
    </row>
    <row r="1022" spans="179:205" x14ac:dyDescent="0.2">
      <c r="FW1022" s="120"/>
      <c r="GJ1022" s="120"/>
      <c r="GW1022" s="120"/>
    </row>
    <row r="1023" spans="179:205" x14ac:dyDescent="0.2">
      <c r="FW1023" s="120"/>
      <c r="GJ1023" s="120"/>
      <c r="GW1023" s="120"/>
    </row>
    <row r="1024" spans="179:205" x14ac:dyDescent="0.2">
      <c r="FW1024" s="120"/>
      <c r="GJ1024" s="120"/>
      <c r="GW1024" s="120"/>
    </row>
    <row r="1025" spans="179:205" x14ac:dyDescent="0.2">
      <c r="FW1025" s="120"/>
      <c r="GJ1025" s="120"/>
      <c r="GW1025" s="120"/>
    </row>
    <row r="1026" spans="179:205" x14ac:dyDescent="0.2">
      <c r="FW1026" s="120"/>
      <c r="GJ1026" s="120"/>
      <c r="GW1026" s="120"/>
    </row>
    <row r="1027" spans="179:205" x14ac:dyDescent="0.2">
      <c r="FW1027" s="120"/>
      <c r="GJ1027" s="120"/>
      <c r="GW1027" s="120"/>
    </row>
    <row r="1028" spans="179:205" x14ac:dyDescent="0.2">
      <c r="FW1028" s="120"/>
      <c r="GJ1028" s="120"/>
      <c r="GW1028" s="120"/>
    </row>
    <row r="1029" spans="179:205" x14ac:dyDescent="0.2">
      <c r="FW1029" s="120"/>
      <c r="GJ1029" s="120"/>
      <c r="GW1029" s="120"/>
    </row>
    <row r="1030" spans="179:205" x14ac:dyDescent="0.2">
      <c r="FW1030" s="120"/>
      <c r="GJ1030" s="120"/>
      <c r="GW1030" s="120"/>
    </row>
    <row r="1031" spans="179:205" x14ac:dyDescent="0.2">
      <c r="FW1031" s="120"/>
      <c r="GJ1031" s="120"/>
      <c r="GW1031" s="120"/>
    </row>
    <row r="1032" spans="179:205" x14ac:dyDescent="0.2">
      <c r="FW1032" s="120"/>
      <c r="GJ1032" s="120"/>
      <c r="GW1032" s="120"/>
    </row>
    <row r="1033" spans="179:205" x14ac:dyDescent="0.2">
      <c r="FW1033" s="120"/>
      <c r="GJ1033" s="120"/>
      <c r="GW1033" s="120"/>
    </row>
    <row r="1034" spans="179:205" x14ac:dyDescent="0.2">
      <c r="FW1034" s="120"/>
      <c r="GJ1034" s="120"/>
      <c r="GW1034" s="120"/>
    </row>
    <row r="1035" spans="179:205" x14ac:dyDescent="0.2">
      <c r="FW1035" s="120"/>
      <c r="GJ1035" s="120"/>
      <c r="GW1035" s="120"/>
    </row>
    <row r="1036" spans="179:205" x14ac:dyDescent="0.2">
      <c r="FW1036" s="120"/>
      <c r="GJ1036" s="120"/>
      <c r="GW1036" s="120"/>
    </row>
    <row r="1037" spans="179:205" x14ac:dyDescent="0.2">
      <c r="FW1037" s="120"/>
      <c r="GJ1037" s="120"/>
      <c r="GW1037" s="120"/>
    </row>
    <row r="1038" spans="179:205" x14ac:dyDescent="0.2">
      <c r="FW1038" s="120"/>
      <c r="GJ1038" s="120"/>
      <c r="GW1038" s="120"/>
    </row>
    <row r="1039" spans="179:205" x14ac:dyDescent="0.2">
      <c r="FW1039" s="120"/>
      <c r="GJ1039" s="120"/>
      <c r="GW1039" s="120"/>
    </row>
    <row r="1040" spans="179:205" x14ac:dyDescent="0.2">
      <c r="FW1040" s="120"/>
      <c r="GJ1040" s="120"/>
      <c r="GW1040" s="120"/>
    </row>
    <row r="1041" spans="179:205" x14ac:dyDescent="0.2">
      <c r="FW1041" s="120"/>
      <c r="GJ1041" s="120"/>
      <c r="GW1041" s="120"/>
    </row>
    <row r="1042" spans="179:205" x14ac:dyDescent="0.2">
      <c r="FW1042" s="120"/>
      <c r="GJ1042" s="120"/>
      <c r="GW1042" s="120"/>
    </row>
    <row r="1043" spans="179:205" x14ac:dyDescent="0.2">
      <c r="FW1043" s="120"/>
      <c r="GJ1043" s="120"/>
      <c r="GW1043" s="120"/>
    </row>
    <row r="1044" spans="179:205" x14ac:dyDescent="0.2">
      <c r="FW1044" s="120"/>
      <c r="GJ1044" s="120"/>
      <c r="GW1044" s="120"/>
    </row>
    <row r="1045" spans="179:205" x14ac:dyDescent="0.2">
      <c r="FW1045" s="120"/>
      <c r="GJ1045" s="120"/>
      <c r="GW1045" s="120"/>
    </row>
    <row r="1046" spans="179:205" x14ac:dyDescent="0.2">
      <c r="FW1046" s="120"/>
      <c r="GJ1046" s="120"/>
      <c r="GW1046" s="120"/>
    </row>
    <row r="1047" spans="179:205" x14ac:dyDescent="0.2">
      <c r="FW1047" s="120"/>
      <c r="GJ1047" s="120"/>
      <c r="GW1047" s="120"/>
    </row>
    <row r="1048" spans="179:205" x14ac:dyDescent="0.2">
      <c r="FW1048" s="120"/>
      <c r="GJ1048" s="120"/>
      <c r="GW1048" s="120"/>
    </row>
    <row r="1049" spans="179:205" x14ac:dyDescent="0.2">
      <c r="FW1049" s="120"/>
      <c r="GJ1049" s="120"/>
      <c r="GW1049" s="120"/>
    </row>
    <row r="1050" spans="179:205" x14ac:dyDescent="0.2">
      <c r="FW1050" s="120"/>
      <c r="GJ1050" s="120"/>
      <c r="GW1050" s="120"/>
    </row>
    <row r="1051" spans="179:205" x14ac:dyDescent="0.2">
      <c r="FW1051" s="120"/>
      <c r="GJ1051" s="120"/>
      <c r="GW1051" s="120"/>
    </row>
    <row r="1052" spans="179:205" x14ac:dyDescent="0.2">
      <c r="FW1052" s="120"/>
      <c r="GJ1052" s="120"/>
      <c r="GW1052" s="120"/>
    </row>
    <row r="1053" spans="179:205" x14ac:dyDescent="0.2">
      <c r="FW1053" s="120"/>
      <c r="GJ1053" s="120"/>
      <c r="GW1053" s="120"/>
    </row>
    <row r="1054" spans="179:205" x14ac:dyDescent="0.2">
      <c r="FW1054" s="120"/>
      <c r="GJ1054" s="120"/>
      <c r="GW1054" s="120"/>
    </row>
    <row r="1055" spans="179:205" x14ac:dyDescent="0.2">
      <c r="FW1055" s="120"/>
      <c r="GJ1055" s="120"/>
      <c r="GW1055" s="120"/>
    </row>
    <row r="1056" spans="179:205" x14ac:dyDescent="0.2">
      <c r="FW1056" s="120"/>
      <c r="GJ1056" s="120"/>
      <c r="GW1056" s="120"/>
    </row>
    <row r="1057" spans="179:205" x14ac:dyDescent="0.2">
      <c r="FW1057" s="120"/>
      <c r="GJ1057" s="120"/>
      <c r="GW1057" s="120"/>
    </row>
    <row r="1058" spans="179:205" x14ac:dyDescent="0.2">
      <c r="FW1058" s="120"/>
      <c r="GJ1058" s="120"/>
      <c r="GW1058" s="120"/>
    </row>
    <row r="1059" spans="179:205" x14ac:dyDescent="0.2">
      <c r="FW1059" s="120"/>
      <c r="GJ1059" s="120"/>
      <c r="GW1059" s="120"/>
    </row>
    <row r="1060" spans="179:205" x14ac:dyDescent="0.2">
      <c r="FW1060" s="120"/>
      <c r="GJ1060" s="120"/>
      <c r="GW1060" s="120"/>
    </row>
    <row r="1061" spans="179:205" x14ac:dyDescent="0.2">
      <c r="FW1061" s="120"/>
      <c r="GJ1061" s="120"/>
      <c r="GW1061" s="120"/>
    </row>
    <row r="1062" spans="179:205" x14ac:dyDescent="0.2">
      <c r="FW1062" s="120"/>
      <c r="GJ1062" s="120"/>
      <c r="GW1062" s="120"/>
    </row>
    <row r="1063" spans="179:205" x14ac:dyDescent="0.2">
      <c r="FW1063" s="120"/>
      <c r="GJ1063" s="120"/>
      <c r="GW1063" s="120"/>
    </row>
    <row r="1064" spans="179:205" x14ac:dyDescent="0.2">
      <c r="FW1064" s="120"/>
      <c r="GJ1064" s="120"/>
      <c r="GW1064" s="120"/>
    </row>
    <row r="1065" spans="179:205" x14ac:dyDescent="0.2">
      <c r="FW1065" s="120"/>
      <c r="GJ1065" s="120"/>
      <c r="GW1065" s="120"/>
    </row>
    <row r="1066" spans="179:205" x14ac:dyDescent="0.2">
      <c r="FW1066" s="120"/>
      <c r="GJ1066" s="120"/>
      <c r="GW1066" s="120"/>
    </row>
    <row r="1067" spans="179:205" x14ac:dyDescent="0.2">
      <c r="FW1067" s="120"/>
      <c r="GJ1067" s="120"/>
      <c r="GW1067" s="120"/>
    </row>
    <row r="1068" spans="179:205" x14ac:dyDescent="0.2">
      <c r="FW1068" s="120"/>
      <c r="GJ1068" s="120"/>
      <c r="GW1068" s="120"/>
    </row>
    <row r="1069" spans="179:205" x14ac:dyDescent="0.2">
      <c r="FW1069" s="120"/>
      <c r="GJ1069" s="120"/>
      <c r="GW1069" s="120"/>
    </row>
    <row r="1070" spans="179:205" x14ac:dyDescent="0.2">
      <c r="FW1070" s="120"/>
      <c r="GJ1070" s="120"/>
      <c r="GW1070" s="120"/>
    </row>
    <row r="1071" spans="179:205" x14ac:dyDescent="0.2">
      <c r="FW1071" s="120"/>
      <c r="GJ1071" s="120"/>
      <c r="GW1071" s="120"/>
    </row>
    <row r="1072" spans="179:205" x14ac:dyDescent="0.2">
      <c r="FW1072" s="120"/>
      <c r="GJ1072" s="120"/>
      <c r="GW1072" s="120"/>
    </row>
    <row r="1073" spans="179:205" x14ac:dyDescent="0.2">
      <c r="FW1073" s="120"/>
      <c r="GJ1073" s="120"/>
      <c r="GW1073" s="120"/>
    </row>
    <row r="1074" spans="179:205" x14ac:dyDescent="0.2">
      <c r="FW1074" s="120"/>
      <c r="GJ1074" s="120"/>
      <c r="GW1074" s="120"/>
    </row>
    <row r="1075" spans="179:205" x14ac:dyDescent="0.2">
      <c r="FW1075" s="120"/>
      <c r="GJ1075" s="120"/>
      <c r="GW1075" s="120"/>
    </row>
    <row r="1076" spans="179:205" x14ac:dyDescent="0.2">
      <c r="FW1076" s="120"/>
      <c r="GJ1076" s="120"/>
      <c r="GW1076" s="120"/>
    </row>
    <row r="1077" spans="179:205" x14ac:dyDescent="0.2">
      <c r="FW1077" s="120"/>
      <c r="GJ1077" s="120"/>
      <c r="GW1077" s="120"/>
    </row>
    <row r="1078" spans="179:205" x14ac:dyDescent="0.2">
      <c r="FW1078" s="120"/>
      <c r="GJ1078" s="120"/>
      <c r="GW1078" s="120"/>
    </row>
    <row r="1079" spans="179:205" x14ac:dyDescent="0.2">
      <c r="FW1079" s="120"/>
      <c r="GJ1079" s="120"/>
      <c r="GW1079" s="120"/>
    </row>
    <row r="1080" spans="179:205" x14ac:dyDescent="0.2">
      <c r="FW1080" s="120"/>
      <c r="GJ1080" s="120"/>
      <c r="GW1080" s="120"/>
    </row>
    <row r="1081" spans="179:205" x14ac:dyDescent="0.2">
      <c r="FW1081" s="120"/>
      <c r="GJ1081" s="120"/>
      <c r="GW1081" s="120"/>
    </row>
    <row r="1082" spans="179:205" x14ac:dyDescent="0.2">
      <c r="FW1082" s="120"/>
      <c r="GJ1082" s="120"/>
      <c r="GW1082" s="120"/>
    </row>
    <row r="1083" spans="179:205" x14ac:dyDescent="0.2">
      <c r="FW1083" s="120"/>
      <c r="GJ1083" s="120"/>
      <c r="GW1083" s="120"/>
    </row>
    <row r="1084" spans="179:205" x14ac:dyDescent="0.2">
      <c r="FW1084" s="120"/>
      <c r="GJ1084" s="120"/>
      <c r="GW1084" s="120"/>
    </row>
    <row r="1085" spans="179:205" x14ac:dyDescent="0.2">
      <c r="FW1085" s="120"/>
      <c r="GJ1085" s="120"/>
      <c r="GW1085" s="120"/>
    </row>
    <row r="1086" spans="179:205" x14ac:dyDescent="0.2">
      <c r="FW1086" s="120"/>
      <c r="GJ1086" s="120"/>
      <c r="GW1086" s="120"/>
    </row>
    <row r="1087" spans="179:205" x14ac:dyDescent="0.2">
      <c r="FW1087" s="120"/>
      <c r="GJ1087" s="120"/>
      <c r="GW1087" s="120"/>
    </row>
    <row r="1088" spans="179:205" x14ac:dyDescent="0.2">
      <c r="FW1088" s="120"/>
      <c r="GJ1088" s="120"/>
      <c r="GW1088" s="120"/>
    </row>
    <row r="1089" spans="179:205" x14ac:dyDescent="0.2">
      <c r="FW1089" s="120"/>
      <c r="GJ1089" s="120"/>
      <c r="GW1089" s="120"/>
    </row>
    <row r="1090" spans="179:205" x14ac:dyDescent="0.2">
      <c r="FW1090" s="120"/>
      <c r="GJ1090" s="120"/>
      <c r="GW1090" s="120"/>
    </row>
    <row r="1091" spans="179:205" x14ac:dyDescent="0.2">
      <c r="FW1091" s="120"/>
      <c r="GJ1091" s="120"/>
      <c r="GW1091" s="120"/>
    </row>
    <row r="1092" spans="179:205" x14ac:dyDescent="0.2">
      <c r="FW1092" s="120"/>
      <c r="GJ1092" s="120"/>
      <c r="GW1092" s="120"/>
    </row>
    <row r="1093" spans="179:205" x14ac:dyDescent="0.2">
      <c r="FW1093" s="120"/>
      <c r="GJ1093" s="120"/>
      <c r="GW1093" s="120"/>
    </row>
    <row r="1094" spans="179:205" x14ac:dyDescent="0.2">
      <c r="FW1094" s="120"/>
      <c r="GJ1094" s="120"/>
      <c r="GW1094" s="120"/>
    </row>
    <row r="1095" spans="179:205" x14ac:dyDescent="0.2">
      <c r="FW1095" s="120"/>
      <c r="GJ1095" s="120"/>
      <c r="GW1095" s="120"/>
    </row>
    <row r="1096" spans="179:205" x14ac:dyDescent="0.2">
      <c r="FW1096" s="120"/>
      <c r="GJ1096" s="120"/>
      <c r="GW1096" s="120"/>
    </row>
    <row r="1097" spans="179:205" x14ac:dyDescent="0.2">
      <c r="FW1097" s="120"/>
      <c r="GJ1097" s="120"/>
      <c r="GW1097" s="120"/>
    </row>
    <row r="1098" spans="179:205" x14ac:dyDescent="0.2">
      <c r="FW1098" s="120"/>
      <c r="GJ1098" s="120"/>
      <c r="GW1098" s="120"/>
    </row>
    <row r="1099" spans="179:205" x14ac:dyDescent="0.2">
      <c r="FW1099" s="120"/>
      <c r="GJ1099" s="120"/>
      <c r="GW1099" s="120"/>
    </row>
    <row r="1100" spans="179:205" x14ac:dyDescent="0.2">
      <c r="FW1100" s="120"/>
      <c r="GJ1100" s="120"/>
      <c r="GW1100" s="120"/>
    </row>
    <row r="1101" spans="179:205" x14ac:dyDescent="0.2">
      <c r="FW1101" s="120"/>
      <c r="GJ1101" s="120"/>
      <c r="GW1101" s="120"/>
    </row>
    <row r="1102" spans="179:205" x14ac:dyDescent="0.2">
      <c r="FW1102" s="120"/>
      <c r="GJ1102" s="120"/>
      <c r="GW1102" s="120"/>
    </row>
    <row r="1103" spans="179:205" x14ac:dyDescent="0.2">
      <c r="FW1103" s="120"/>
      <c r="GJ1103" s="120"/>
      <c r="GW1103" s="120"/>
    </row>
    <row r="1104" spans="179:205" x14ac:dyDescent="0.2">
      <c r="FW1104" s="120"/>
      <c r="GJ1104" s="120"/>
      <c r="GW1104" s="120"/>
    </row>
    <row r="1105" spans="179:205" x14ac:dyDescent="0.2">
      <c r="FW1105" s="120"/>
      <c r="GJ1105" s="120"/>
      <c r="GW1105" s="120"/>
    </row>
    <row r="1106" spans="179:205" x14ac:dyDescent="0.2">
      <c r="FW1106" s="120"/>
      <c r="GJ1106" s="120"/>
      <c r="GW1106" s="120"/>
    </row>
    <row r="1107" spans="179:205" x14ac:dyDescent="0.2">
      <c r="FW1107" s="120"/>
      <c r="GJ1107" s="120"/>
      <c r="GW1107" s="120"/>
    </row>
    <row r="1108" spans="179:205" x14ac:dyDescent="0.2">
      <c r="FW1108" s="120"/>
      <c r="GJ1108" s="120"/>
      <c r="GW1108" s="120"/>
    </row>
    <row r="1109" spans="179:205" x14ac:dyDescent="0.2">
      <c r="FW1109" s="120"/>
      <c r="GJ1109" s="120"/>
      <c r="GW1109" s="120"/>
    </row>
    <row r="1110" spans="179:205" x14ac:dyDescent="0.2">
      <c r="FW1110" s="120"/>
      <c r="GJ1110" s="120"/>
      <c r="GW1110" s="120"/>
    </row>
    <row r="1111" spans="179:205" x14ac:dyDescent="0.2">
      <c r="FW1111" s="120"/>
      <c r="GJ1111" s="120"/>
      <c r="GW1111" s="120"/>
    </row>
    <row r="1112" spans="179:205" x14ac:dyDescent="0.2">
      <c r="FW1112" s="120"/>
      <c r="GJ1112" s="120"/>
      <c r="GW1112" s="120"/>
    </row>
    <row r="1113" spans="179:205" x14ac:dyDescent="0.2">
      <c r="FW1113" s="120"/>
      <c r="GJ1113" s="120"/>
      <c r="GW1113" s="120"/>
    </row>
    <row r="1114" spans="179:205" x14ac:dyDescent="0.2">
      <c r="FW1114" s="120"/>
      <c r="GJ1114" s="120"/>
      <c r="GW1114" s="120"/>
    </row>
    <row r="1115" spans="179:205" x14ac:dyDescent="0.2">
      <c r="FW1115" s="120"/>
      <c r="GJ1115" s="120"/>
      <c r="GW1115" s="120"/>
    </row>
    <row r="1116" spans="179:205" x14ac:dyDescent="0.2">
      <c r="FW1116" s="120"/>
      <c r="GJ1116" s="120"/>
      <c r="GW1116" s="120"/>
    </row>
    <row r="1117" spans="179:205" x14ac:dyDescent="0.2">
      <c r="FW1117" s="120"/>
      <c r="GJ1117" s="120"/>
      <c r="GW1117" s="120"/>
    </row>
    <row r="1118" spans="179:205" x14ac:dyDescent="0.2">
      <c r="FW1118" s="120"/>
      <c r="GJ1118" s="120"/>
      <c r="GW1118" s="120"/>
    </row>
    <row r="1119" spans="179:205" x14ac:dyDescent="0.2">
      <c r="FW1119" s="120"/>
      <c r="GJ1119" s="120"/>
      <c r="GW1119" s="120"/>
    </row>
    <row r="1120" spans="179:205" x14ac:dyDescent="0.2">
      <c r="FW1120" s="120"/>
      <c r="GJ1120" s="120"/>
      <c r="GW1120" s="120"/>
    </row>
    <row r="1121" spans="179:205" x14ac:dyDescent="0.2">
      <c r="FW1121" s="120"/>
      <c r="GJ1121" s="120"/>
      <c r="GW1121" s="120"/>
    </row>
    <row r="1122" spans="179:205" x14ac:dyDescent="0.2">
      <c r="FW1122" s="120"/>
      <c r="GJ1122" s="120"/>
      <c r="GW1122" s="120"/>
    </row>
    <row r="1123" spans="179:205" x14ac:dyDescent="0.2">
      <c r="FW1123" s="120"/>
      <c r="GJ1123" s="120"/>
      <c r="GW1123" s="120"/>
    </row>
    <row r="1124" spans="179:205" x14ac:dyDescent="0.2">
      <c r="FW1124" s="120"/>
      <c r="GJ1124" s="120"/>
      <c r="GW1124" s="120"/>
    </row>
    <row r="1125" spans="179:205" x14ac:dyDescent="0.2">
      <c r="FW1125" s="120"/>
      <c r="GJ1125" s="120"/>
      <c r="GW1125" s="120"/>
    </row>
    <row r="1126" spans="179:205" x14ac:dyDescent="0.2">
      <c r="FW1126" s="120"/>
      <c r="GJ1126" s="120"/>
      <c r="GW1126" s="120"/>
    </row>
    <row r="1127" spans="179:205" x14ac:dyDescent="0.2">
      <c r="FW1127" s="120"/>
      <c r="GJ1127" s="120"/>
      <c r="GW1127" s="120"/>
    </row>
    <row r="1128" spans="179:205" x14ac:dyDescent="0.2">
      <c r="FW1128" s="120"/>
      <c r="GJ1128" s="120"/>
      <c r="GW1128" s="120"/>
    </row>
    <row r="1129" spans="179:205" x14ac:dyDescent="0.2">
      <c r="FW1129" s="120"/>
      <c r="GJ1129" s="120"/>
      <c r="GW1129" s="120"/>
    </row>
    <row r="1130" spans="179:205" x14ac:dyDescent="0.2">
      <c r="FW1130" s="120"/>
      <c r="GJ1130" s="120"/>
      <c r="GW1130" s="120"/>
    </row>
    <row r="1131" spans="179:205" x14ac:dyDescent="0.2">
      <c r="FW1131" s="120"/>
      <c r="GJ1131" s="120"/>
      <c r="GW1131" s="120"/>
    </row>
    <row r="1132" spans="179:205" x14ac:dyDescent="0.2">
      <c r="FW1132" s="120"/>
      <c r="GJ1132" s="120"/>
      <c r="GW1132" s="120"/>
    </row>
    <row r="1133" spans="179:205" x14ac:dyDescent="0.2">
      <c r="FW1133" s="120"/>
      <c r="GJ1133" s="120"/>
      <c r="GW1133" s="120"/>
    </row>
    <row r="1134" spans="179:205" x14ac:dyDescent="0.2">
      <c r="FW1134" s="120"/>
      <c r="GJ1134" s="120"/>
      <c r="GW1134" s="120"/>
    </row>
    <row r="1135" spans="179:205" x14ac:dyDescent="0.2">
      <c r="FW1135" s="120"/>
      <c r="GJ1135" s="120"/>
      <c r="GW1135" s="120"/>
    </row>
    <row r="1136" spans="179:205" x14ac:dyDescent="0.2">
      <c r="FW1136" s="120"/>
      <c r="GJ1136" s="120"/>
      <c r="GW1136" s="120"/>
    </row>
    <row r="1137" spans="179:205" x14ac:dyDescent="0.2">
      <c r="FW1137" s="120"/>
      <c r="GJ1137" s="120"/>
      <c r="GW1137" s="120"/>
    </row>
    <row r="1138" spans="179:205" x14ac:dyDescent="0.2">
      <c r="FW1138" s="120"/>
      <c r="GJ1138" s="120"/>
      <c r="GW1138" s="120"/>
    </row>
    <row r="1139" spans="179:205" x14ac:dyDescent="0.2">
      <c r="FW1139" s="120"/>
      <c r="GJ1139" s="120"/>
      <c r="GW1139" s="120"/>
    </row>
    <row r="1140" spans="179:205" x14ac:dyDescent="0.2">
      <c r="FW1140" s="120"/>
      <c r="GJ1140" s="120"/>
      <c r="GW1140" s="120"/>
    </row>
    <row r="1141" spans="179:205" x14ac:dyDescent="0.2">
      <c r="FW1141" s="120"/>
      <c r="GJ1141" s="120"/>
      <c r="GW1141" s="120"/>
    </row>
    <row r="1142" spans="179:205" x14ac:dyDescent="0.2">
      <c r="FW1142" s="120"/>
      <c r="GJ1142" s="120"/>
      <c r="GW1142" s="120"/>
    </row>
    <row r="1143" spans="179:205" x14ac:dyDescent="0.2">
      <c r="FW1143" s="120"/>
      <c r="GJ1143" s="120"/>
      <c r="GW1143" s="120"/>
    </row>
    <row r="1144" spans="179:205" x14ac:dyDescent="0.2">
      <c r="FW1144" s="120"/>
      <c r="GJ1144" s="120"/>
      <c r="GW1144" s="120"/>
    </row>
    <row r="1145" spans="179:205" x14ac:dyDescent="0.2">
      <c r="FW1145" s="120"/>
      <c r="GJ1145" s="120"/>
      <c r="GW1145" s="120"/>
    </row>
    <row r="1146" spans="179:205" x14ac:dyDescent="0.2">
      <c r="FW1146" s="120"/>
      <c r="GJ1146" s="120"/>
      <c r="GW1146" s="120"/>
    </row>
    <row r="1147" spans="179:205" x14ac:dyDescent="0.2">
      <c r="FW1147" s="120"/>
      <c r="GJ1147" s="120"/>
      <c r="GW1147" s="120"/>
    </row>
    <row r="1148" spans="179:205" x14ac:dyDescent="0.2">
      <c r="FW1148" s="120"/>
      <c r="GJ1148" s="120"/>
      <c r="GW1148" s="120"/>
    </row>
    <row r="1149" spans="179:205" x14ac:dyDescent="0.2">
      <c r="FW1149" s="120"/>
      <c r="GJ1149" s="120"/>
      <c r="GW1149" s="120"/>
    </row>
    <row r="1150" spans="179:205" x14ac:dyDescent="0.2">
      <c r="FW1150" s="120"/>
      <c r="GJ1150" s="120"/>
      <c r="GW1150" s="120"/>
    </row>
    <row r="1151" spans="179:205" x14ac:dyDescent="0.2">
      <c r="FW1151" s="120"/>
      <c r="GJ1151" s="120"/>
      <c r="GW1151" s="120"/>
    </row>
    <row r="1152" spans="179:205" x14ac:dyDescent="0.2">
      <c r="FW1152" s="120"/>
      <c r="GJ1152" s="120"/>
      <c r="GW1152" s="120"/>
    </row>
    <row r="1153" spans="179:205" x14ac:dyDescent="0.2">
      <c r="FW1153" s="120"/>
      <c r="GJ1153" s="120"/>
      <c r="GW1153" s="120"/>
    </row>
    <row r="1154" spans="179:205" x14ac:dyDescent="0.2">
      <c r="FW1154" s="120"/>
      <c r="GJ1154" s="120"/>
      <c r="GW1154" s="120"/>
    </row>
    <row r="1155" spans="179:205" x14ac:dyDescent="0.2">
      <c r="FW1155" s="120"/>
      <c r="GJ1155" s="120"/>
      <c r="GW1155" s="120"/>
    </row>
    <row r="1156" spans="179:205" x14ac:dyDescent="0.2">
      <c r="FW1156" s="120"/>
      <c r="GJ1156" s="120"/>
      <c r="GW1156" s="120"/>
    </row>
    <row r="1157" spans="179:205" x14ac:dyDescent="0.2">
      <c r="FW1157" s="120"/>
      <c r="GJ1157" s="120"/>
      <c r="GW1157" s="120"/>
    </row>
    <row r="1158" spans="179:205" x14ac:dyDescent="0.2">
      <c r="FW1158" s="120"/>
      <c r="GJ1158" s="120"/>
      <c r="GW1158" s="120"/>
    </row>
    <row r="1159" spans="179:205" x14ac:dyDescent="0.2">
      <c r="FW1159" s="120"/>
      <c r="GJ1159" s="120"/>
      <c r="GW1159" s="120"/>
    </row>
    <row r="1160" spans="179:205" x14ac:dyDescent="0.2">
      <c r="FW1160" s="120"/>
      <c r="GJ1160" s="120"/>
      <c r="GW1160" s="120"/>
    </row>
    <row r="1161" spans="179:205" x14ac:dyDescent="0.2">
      <c r="FW1161" s="120"/>
      <c r="GJ1161" s="120"/>
      <c r="GW1161" s="120"/>
    </row>
    <row r="1162" spans="179:205" x14ac:dyDescent="0.2">
      <c r="FW1162" s="120"/>
      <c r="GJ1162" s="120"/>
      <c r="GW1162" s="120"/>
    </row>
    <row r="1163" spans="179:205" x14ac:dyDescent="0.2">
      <c r="FW1163" s="120"/>
      <c r="GJ1163" s="120"/>
      <c r="GW1163" s="120"/>
    </row>
    <row r="1164" spans="179:205" x14ac:dyDescent="0.2">
      <c r="FW1164" s="120"/>
      <c r="GJ1164" s="120"/>
      <c r="GW1164" s="120"/>
    </row>
    <row r="1165" spans="179:205" x14ac:dyDescent="0.2">
      <c r="FW1165" s="120"/>
      <c r="GJ1165" s="120"/>
      <c r="GW1165" s="120"/>
    </row>
    <row r="1166" spans="179:205" x14ac:dyDescent="0.2">
      <c r="FW1166" s="120"/>
      <c r="GJ1166" s="120"/>
      <c r="GW1166" s="120"/>
    </row>
    <row r="1167" spans="179:205" x14ac:dyDescent="0.2">
      <c r="FW1167" s="120"/>
      <c r="GJ1167" s="120"/>
      <c r="GW1167" s="120"/>
    </row>
    <row r="1168" spans="179:205" x14ac:dyDescent="0.2">
      <c r="FW1168" s="120"/>
      <c r="GJ1168" s="120"/>
      <c r="GW1168" s="120"/>
    </row>
    <row r="1169" spans="179:205" x14ac:dyDescent="0.2">
      <c r="FW1169" s="120"/>
      <c r="GJ1169" s="120"/>
      <c r="GW1169" s="120"/>
    </row>
    <row r="1170" spans="179:205" x14ac:dyDescent="0.2">
      <c r="FW1170" s="120"/>
      <c r="GJ1170" s="120"/>
      <c r="GW1170" s="120"/>
    </row>
    <row r="1171" spans="179:205" x14ac:dyDescent="0.2">
      <c r="FW1171" s="120"/>
      <c r="GJ1171" s="120"/>
      <c r="GW1171" s="120"/>
    </row>
    <row r="1172" spans="179:205" x14ac:dyDescent="0.2">
      <c r="FW1172" s="120"/>
      <c r="GJ1172" s="120"/>
      <c r="GW1172" s="120"/>
    </row>
    <row r="1173" spans="179:205" x14ac:dyDescent="0.2">
      <c r="FW1173" s="120"/>
      <c r="GJ1173" s="120"/>
      <c r="GW1173" s="120"/>
    </row>
    <row r="1174" spans="179:205" x14ac:dyDescent="0.2">
      <c r="FW1174" s="120"/>
      <c r="GJ1174" s="120"/>
      <c r="GW1174" s="120"/>
    </row>
    <row r="1175" spans="179:205" x14ac:dyDescent="0.2">
      <c r="FW1175" s="120"/>
      <c r="GJ1175" s="120"/>
      <c r="GW1175" s="120"/>
    </row>
    <row r="1176" spans="179:205" x14ac:dyDescent="0.2">
      <c r="FW1176" s="120"/>
      <c r="GJ1176" s="120"/>
      <c r="GW1176" s="120"/>
    </row>
    <row r="1177" spans="179:205" x14ac:dyDescent="0.2">
      <c r="FW1177" s="120"/>
      <c r="GJ1177" s="120"/>
      <c r="GW1177" s="120"/>
    </row>
    <row r="1178" spans="179:205" x14ac:dyDescent="0.2">
      <c r="FW1178" s="120"/>
      <c r="GJ1178" s="120"/>
      <c r="GW1178" s="120"/>
    </row>
    <row r="1179" spans="179:205" x14ac:dyDescent="0.2">
      <c r="FW1179" s="120"/>
      <c r="GJ1179" s="120"/>
      <c r="GW1179" s="120"/>
    </row>
    <row r="1180" spans="179:205" x14ac:dyDescent="0.2">
      <c r="FW1180" s="120"/>
      <c r="GJ1180" s="120"/>
      <c r="GW1180" s="120"/>
    </row>
    <row r="1181" spans="179:205" x14ac:dyDescent="0.2">
      <c r="FW1181" s="120"/>
      <c r="GJ1181" s="120"/>
      <c r="GW1181" s="120"/>
    </row>
    <row r="1182" spans="179:205" x14ac:dyDescent="0.2">
      <c r="FW1182" s="120"/>
      <c r="GJ1182" s="120"/>
      <c r="GW1182" s="120"/>
    </row>
    <row r="1183" spans="179:205" x14ac:dyDescent="0.2">
      <c r="FW1183" s="120"/>
      <c r="GJ1183" s="120"/>
      <c r="GW1183" s="120"/>
    </row>
    <row r="1184" spans="179:205" x14ac:dyDescent="0.2">
      <c r="FW1184" s="120"/>
      <c r="GJ1184" s="120"/>
      <c r="GW1184" s="120"/>
    </row>
    <row r="1185" spans="179:205" x14ac:dyDescent="0.2">
      <c r="FW1185" s="120"/>
      <c r="GJ1185" s="120"/>
      <c r="GW1185" s="120"/>
    </row>
    <row r="1186" spans="179:205" x14ac:dyDescent="0.2">
      <c r="FW1186" s="120"/>
      <c r="GJ1186" s="120"/>
      <c r="GW1186" s="120"/>
    </row>
    <row r="1187" spans="179:205" x14ac:dyDescent="0.2">
      <c r="FW1187" s="120"/>
      <c r="GJ1187" s="120"/>
      <c r="GW1187" s="120"/>
    </row>
    <row r="1188" spans="179:205" x14ac:dyDescent="0.2">
      <c r="FW1188" s="120"/>
      <c r="GJ1188" s="120"/>
      <c r="GW1188" s="120"/>
    </row>
    <row r="1189" spans="179:205" x14ac:dyDescent="0.2">
      <c r="FW1189" s="120"/>
      <c r="GJ1189" s="120"/>
      <c r="GW1189" s="120"/>
    </row>
    <row r="1190" spans="179:205" x14ac:dyDescent="0.2">
      <c r="FW1190" s="120"/>
      <c r="GJ1190" s="120"/>
      <c r="GW1190" s="120"/>
    </row>
    <row r="1191" spans="179:205" x14ac:dyDescent="0.2">
      <c r="FW1191" s="120"/>
      <c r="GJ1191" s="120"/>
      <c r="GW1191" s="120"/>
    </row>
    <row r="1192" spans="179:205" x14ac:dyDescent="0.2">
      <c r="FW1192" s="120"/>
      <c r="GJ1192" s="120"/>
      <c r="GW1192" s="120"/>
    </row>
    <row r="1193" spans="179:205" x14ac:dyDescent="0.2">
      <c r="FW1193" s="120"/>
      <c r="GJ1193" s="120"/>
      <c r="GW1193" s="120"/>
    </row>
    <row r="1194" spans="179:205" x14ac:dyDescent="0.2">
      <c r="FW1194" s="120"/>
      <c r="GJ1194" s="120"/>
      <c r="GW1194" s="120"/>
    </row>
    <row r="1195" spans="179:205" x14ac:dyDescent="0.2">
      <c r="FW1195" s="120"/>
      <c r="GJ1195" s="120"/>
      <c r="GW1195" s="120"/>
    </row>
    <row r="1196" spans="179:205" x14ac:dyDescent="0.2">
      <c r="FW1196" s="120"/>
      <c r="GJ1196" s="120"/>
      <c r="GW1196" s="120"/>
    </row>
    <row r="1197" spans="179:205" x14ac:dyDescent="0.2">
      <c r="FW1197" s="120"/>
      <c r="GJ1197" s="120"/>
      <c r="GW1197" s="120"/>
    </row>
    <row r="1198" spans="179:205" x14ac:dyDescent="0.2">
      <c r="FW1198" s="120"/>
      <c r="GJ1198" s="120"/>
      <c r="GW1198" s="120"/>
    </row>
    <row r="1199" spans="179:205" x14ac:dyDescent="0.2">
      <c r="FW1199" s="120"/>
      <c r="GJ1199" s="120"/>
      <c r="GW1199" s="120"/>
    </row>
    <row r="1200" spans="179:205" x14ac:dyDescent="0.2">
      <c r="FW1200" s="120"/>
      <c r="GJ1200" s="120"/>
      <c r="GW1200" s="120"/>
    </row>
    <row r="1201" spans="179:205" x14ac:dyDescent="0.2">
      <c r="FW1201" s="120"/>
      <c r="GJ1201" s="120"/>
      <c r="GW1201" s="120"/>
    </row>
    <row r="1202" spans="179:205" x14ac:dyDescent="0.2">
      <c r="FW1202" s="120"/>
      <c r="GJ1202" s="120"/>
      <c r="GW1202" s="120"/>
    </row>
    <row r="1203" spans="179:205" x14ac:dyDescent="0.2">
      <c r="FW1203" s="120"/>
      <c r="GJ1203" s="120"/>
      <c r="GW1203" s="120"/>
    </row>
    <row r="1204" spans="179:205" x14ac:dyDescent="0.2">
      <c r="FW1204" s="120"/>
      <c r="GJ1204" s="120"/>
      <c r="GW1204" s="120"/>
    </row>
    <row r="1205" spans="179:205" x14ac:dyDescent="0.2">
      <c r="FW1205" s="120"/>
      <c r="GJ1205" s="120"/>
      <c r="GW1205" s="120"/>
    </row>
    <row r="1206" spans="179:205" x14ac:dyDescent="0.2">
      <c r="FW1206" s="120"/>
      <c r="GJ1206" s="120"/>
      <c r="GW1206" s="120"/>
    </row>
    <row r="1207" spans="179:205" x14ac:dyDescent="0.2">
      <c r="FW1207" s="120"/>
      <c r="GJ1207" s="120"/>
      <c r="GW1207" s="120"/>
    </row>
    <row r="1208" spans="179:205" x14ac:dyDescent="0.2">
      <c r="FW1208" s="120"/>
      <c r="GJ1208" s="120"/>
      <c r="GW1208" s="120"/>
    </row>
    <row r="1209" spans="179:205" x14ac:dyDescent="0.2">
      <c r="FW1209" s="120"/>
      <c r="GJ1209" s="120"/>
      <c r="GW1209" s="120"/>
    </row>
    <row r="1210" spans="179:205" x14ac:dyDescent="0.2">
      <c r="FW1210" s="120"/>
      <c r="GJ1210" s="120"/>
      <c r="GW1210" s="120"/>
    </row>
    <row r="1211" spans="179:205" x14ac:dyDescent="0.2">
      <c r="FW1211" s="120"/>
      <c r="GJ1211" s="120"/>
      <c r="GW1211" s="120"/>
    </row>
    <row r="1212" spans="179:205" x14ac:dyDescent="0.2">
      <c r="FW1212" s="120"/>
      <c r="GJ1212" s="120"/>
      <c r="GW1212" s="120"/>
    </row>
    <row r="1213" spans="179:205" x14ac:dyDescent="0.2">
      <c r="FW1213" s="120"/>
      <c r="GJ1213" s="120"/>
      <c r="GW1213" s="120"/>
    </row>
    <row r="1214" spans="179:205" x14ac:dyDescent="0.2">
      <c r="FW1214" s="120"/>
      <c r="GJ1214" s="120"/>
      <c r="GW1214" s="120"/>
    </row>
    <row r="1215" spans="179:205" x14ac:dyDescent="0.2">
      <c r="FW1215" s="120"/>
      <c r="GJ1215" s="120"/>
      <c r="GW1215" s="120"/>
    </row>
    <row r="1216" spans="179:205" x14ac:dyDescent="0.2">
      <c r="FW1216" s="120"/>
      <c r="GJ1216" s="120"/>
      <c r="GW1216" s="120"/>
    </row>
    <row r="1217" spans="179:205" x14ac:dyDescent="0.2">
      <c r="FW1217" s="120"/>
      <c r="GJ1217" s="120"/>
      <c r="GW1217" s="120"/>
    </row>
    <row r="1218" spans="179:205" x14ac:dyDescent="0.2">
      <c r="FW1218" s="120"/>
      <c r="GJ1218" s="120"/>
      <c r="GW1218" s="120"/>
    </row>
    <row r="1219" spans="179:205" x14ac:dyDescent="0.2">
      <c r="FW1219" s="120"/>
      <c r="GJ1219" s="120"/>
      <c r="GW1219" s="120"/>
    </row>
    <row r="1220" spans="179:205" x14ac:dyDescent="0.2">
      <c r="FW1220" s="120"/>
      <c r="GJ1220" s="120"/>
      <c r="GW1220" s="120"/>
    </row>
    <row r="1221" spans="179:205" x14ac:dyDescent="0.2">
      <c r="FW1221" s="120"/>
      <c r="GJ1221" s="120"/>
      <c r="GW1221" s="120"/>
    </row>
    <row r="1222" spans="179:205" x14ac:dyDescent="0.2">
      <c r="FW1222" s="120"/>
      <c r="GJ1222" s="120"/>
      <c r="GW1222" s="120"/>
    </row>
    <row r="1223" spans="179:205" x14ac:dyDescent="0.2">
      <c r="FW1223" s="120"/>
      <c r="GJ1223" s="120"/>
      <c r="GW1223" s="120"/>
    </row>
    <row r="1224" spans="179:205" x14ac:dyDescent="0.2">
      <c r="FW1224" s="120"/>
      <c r="GJ1224" s="120"/>
      <c r="GW1224" s="120"/>
    </row>
    <row r="1225" spans="179:205" x14ac:dyDescent="0.2">
      <c r="FW1225" s="120"/>
      <c r="GJ1225" s="120"/>
      <c r="GW1225" s="120"/>
    </row>
    <row r="1226" spans="179:205" x14ac:dyDescent="0.2">
      <c r="FW1226" s="120"/>
      <c r="GJ1226" s="120"/>
      <c r="GW1226" s="120"/>
    </row>
    <row r="1227" spans="179:205" x14ac:dyDescent="0.2">
      <c r="FW1227" s="120"/>
      <c r="GJ1227" s="120"/>
      <c r="GW1227" s="120"/>
    </row>
    <row r="1228" spans="179:205" x14ac:dyDescent="0.2">
      <c r="FW1228" s="120"/>
      <c r="GJ1228" s="120"/>
      <c r="GW1228" s="120"/>
    </row>
    <row r="1229" spans="179:205" x14ac:dyDescent="0.2">
      <c r="FW1229" s="120"/>
      <c r="GJ1229" s="120"/>
      <c r="GW1229" s="120"/>
    </row>
    <row r="1230" spans="179:205" x14ac:dyDescent="0.2">
      <c r="FW1230" s="120"/>
      <c r="GJ1230" s="120"/>
      <c r="GW1230" s="120"/>
    </row>
    <row r="1231" spans="179:205" x14ac:dyDescent="0.2">
      <c r="FW1231" s="120"/>
      <c r="GJ1231" s="120"/>
      <c r="GW1231" s="120"/>
    </row>
    <row r="1232" spans="179:205" x14ac:dyDescent="0.2">
      <c r="FW1232" s="120"/>
      <c r="GJ1232" s="120"/>
      <c r="GW1232" s="120"/>
    </row>
    <row r="1233" spans="179:205" x14ac:dyDescent="0.2">
      <c r="FW1233" s="120"/>
      <c r="GJ1233" s="120"/>
      <c r="GW1233" s="120"/>
    </row>
    <row r="1234" spans="179:205" x14ac:dyDescent="0.2">
      <c r="FW1234" s="120"/>
      <c r="GJ1234" s="120"/>
      <c r="GW1234" s="120"/>
    </row>
    <row r="1235" spans="179:205" x14ac:dyDescent="0.2">
      <c r="FW1235" s="120"/>
      <c r="GJ1235" s="120"/>
      <c r="GW1235" s="120"/>
    </row>
    <row r="1236" spans="179:205" x14ac:dyDescent="0.2">
      <c r="FW1236" s="120"/>
      <c r="GJ1236" s="120"/>
      <c r="GW1236" s="120"/>
    </row>
    <row r="1237" spans="179:205" x14ac:dyDescent="0.2">
      <c r="FW1237" s="120"/>
      <c r="GJ1237" s="120"/>
      <c r="GW1237" s="120"/>
    </row>
    <row r="1238" spans="179:205" x14ac:dyDescent="0.2">
      <c r="FW1238" s="120"/>
      <c r="GJ1238" s="120"/>
      <c r="GW1238" s="120"/>
    </row>
    <row r="1239" spans="179:205" x14ac:dyDescent="0.2">
      <c r="FW1239" s="120"/>
      <c r="GJ1239" s="120"/>
      <c r="GW1239" s="120"/>
    </row>
    <row r="1240" spans="179:205" x14ac:dyDescent="0.2">
      <c r="FW1240" s="120"/>
      <c r="GJ1240" s="120"/>
      <c r="GW1240" s="120"/>
    </row>
    <row r="1241" spans="179:205" x14ac:dyDescent="0.2">
      <c r="FW1241" s="120"/>
      <c r="GJ1241" s="120"/>
      <c r="GW1241" s="120"/>
    </row>
    <row r="1242" spans="179:205" x14ac:dyDescent="0.2">
      <c r="FW1242" s="120"/>
      <c r="GJ1242" s="120"/>
      <c r="GW1242" s="120"/>
    </row>
    <row r="1243" spans="179:205" x14ac:dyDescent="0.2">
      <c r="FW1243" s="120"/>
      <c r="GJ1243" s="120"/>
      <c r="GW1243" s="120"/>
    </row>
    <row r="1244" spans="179:205" x14ac:dyDescent="0.2">
      <c r="FW1244" s="120"/>
      <c r="GJ1244" s="120"/>
      <c r="GW1244" s="120"/>
    </row>
    <row r="1245" spans="179:205" x14ac:dyDescent="0.2">
      <c r="FW1245" s="120"/>
      <c r="GJ1245" s="120"/>
      <c r="GW1245" s="120"/>
    </row>
    <row r="1246" spans="179:205" x14ac:dyDescent="0.2">
      <c r="FW1246" s="120"/>
      <c r="GJ1246" s="120"/>
      <c r="GW1246" s="120"/>
    </row>
    <row r="1247" spans="179:205" x14ac:dyDescent="0.2">
      <c r="FW1247" s="120"/>
      <c r="GJ1247" s="120"/>
      <c r="GW1247" s="120"/>
    </row>
    <row r="1248" spans="179:205" x14ac:dyDescent="0.2">
      <c r="FW1248" s="120"/>
      <c r="GJ1248" s="120"/>
      <c r="GW1248" s="120"/>
    </row>
    <row r="1249" spans="179:205" x14ac:dyDescent="0.2">
      <c r="FW1249" s="120"/>
      <c r="GJ1249" s="120"/>
      <c r="GW1249" s="120"/>
    </row>
    <row r="1250" spans="179:205" x14ac:dyDescent="0.2">
      <c r="FW1250" s="120"/>
      <c r="GJ1250" s="120"/>
      <c r="GW1250" s="120"/>
    </row>
    <row r="1251" spans="179:205" x14ac:dyDescent="0.2">
      <c r="FW1251" s="120"/>
      <c r="GJ1251" s="120"/>
      <c r="GW1251" s="120"/>
    </row>
    <row r="1252" spans="179:205" x14ac:dyDescent="0.2">
      <c r="FW1252" s="120"/>
      <c r="GJ1252" s="120"/>
      <c r="GW1252" s="120"/>
    </row>
    <row r="1253" spans="179:205" x14ac:dyDescent="0.2">
      <c r="FW1253" s="120"/>
      <c r="GJ1253" s="120"/>
      <c r="GW1253" s="120"/>
    </row>
    <row r="1254" spans="179:205" x14ac:dyDescent="0.2">
      <c r="FW1254" s="120"/>
      <c r="GJ1254" s="120"/>
      <c r="GW1254" s="120"/>
    </row>
    <row r="1255" spans="179:205" x14ac:dyDescent="0.2">
      <c r="FW1255" s="120"/>
      <c r="GJ1255" s="120"/>
      <c r="GW1255" s="120"/>
    </row>
    <row r="1256" spans="179:205" x14ac:dyDescent="0.2">
      <c r="FW1256" s="120"/>
      <c r="GJ1256" s="120"/>
      <c r="GW1256" s="120"/>
    </row>
    <row r="1257" spans="179:205" x14ac:dyDescent="0.2">
      <c r="FW1257" s="120"/>
      <c r="GJ1257" s="120"/>
      <c r="GW1257" s="120"/>
    </row>
    <row r="1258" spans="179:205" x14ac:dyDescent="0.2">
      <c r="FW1258" s="120"/>
      <c r="GJ1258" s="120"/>
      <c r="GW1258" s="120"/>
    </row>
    <row r="1259" spans="179:205" x14ac:dyDescent="0.2">
      <c r="FW1259" s="120"/>
      <c r="GJ1259" s="120"/>
      <c r="GW1259" s="120"/>
    </row>
    <row r="1260" spans="179:205" x14ac:dyDescent="0.2">
      <c r="FW1260" s="120"/>
      <c r="GJ1260" s="120"/>
      <c r="GW1260" s="120"/>
    </row>
    <row r="1261" spans="179:205" x14ac:dyDescent="0.2">
      <c r="FW1261" s="120"/>
      <c r="GJ1261" s="120"/>
      <c r="GW1261" s="120"/>
    </row>
    <row r="1262" spans="179:205" x14ac:dyDescent="0.2">
      <c r="FW1262" s="120"/>
      <c r="GJ1262" s="120"/>
      <c r="GW1262" s="120"/>
    </row>
    <row r="1263" spans="179:205" x14ac:dyDescent="0.2">
      <c r="FW1263" s="120"/>
      <c r="GJ1263" s="120"/>
      <c r="GW1263" s="120"/>
    </row>
    <row r="1264" spans="179:205" x14ac:dyDescent="0.2">
      <c r="FW1264" s="120"/>
      <c r="GJ1264" s="120"/>
      <c r="GW1264" s="120"/>
    </row>
    <row r="1265" spans="179:205" x14ac:dyDescent="0.2">
      <c r="FW1265" s="120"/>
      <c r="GJ1265" s="120"/>
      <c r="GW1265" s="120"/>
    </row>
    <row r="1266" spans="179:205" x14ac:dyDescent="0.2">
      <c r="FW1266" s="120"/>
      <c r="GJ1266" s="120"/>
      <c r="GW1266" s="120"/>
    </row>
    <row r="1267" spans="179:205" x14ac:dyDescent="0.2">
      <c r="FW1267" s="120"/>
      <c r="GJ1267" s="120"/>
      <c r="GW1267" s="120"/>
    </row>
    <row r="1268" spans="179:205" x14ac:dyDescent="0.2">
      <c r="FW1268" s="120"/>
      <c r="GJ1268" s="120"/>
      <c r="GW1268" s="120"/>
    </row>
    <row r="1269" spans="179:205" x14ac:dyDescent="0.2">
      <c r="FW1269" s="120"/>
      <c r="GJ1269" s="120"/>
      <c r="GW1269" s="120"/>
    </row>
    <row r="1270" spans="179:205" x14ac:dyDescent="0.2">
      <c r="FW1270" s="120"/>
      <c r="GJ1270" s="120"/>
      <c r="GW1270" s="120"/>
    </row>
    <row r="1271" spans="179:205" x14ac:dyDescent="0.2">
      <c r="FW1271" s="120"/>
      <c r="GJ1271" s="120"/>
      <c r="GW1271" s="120"/>
    </row>
    <row r="1272" spans="179:205" x14ac:dyDescent="0.2">
      <c r="FW1272" s="120"/>
      <c r="GJ1272" s="120"/>
      <c r="GW1272" s="120"/>
    </row>
    <row r="1273" spans="179:205" x14ac:dyDescent="0.2">
      <c r="FW1273" s="120"/>
      <c r="GJ1273" s="120"/>
      <c r="GW1273" s="120"/>
    </row>
    <row r="1274" spans="179:205" x14ac:dyDescent="0.2">
      <c r="FW1274" s="120"/>
      <c r="GJ1274" s="120"/>
      <c r="GW1274" s="120"/>
    </row>
    <row r="1275" spans="179:205" x14ac:dyDescent="0.2">
      <c r="FW1275" s="120"/>
      <c r="GJ1275" s="120"/>
      <c r="GW1275" s="120"/>
    </row>
    <row r="1276" spans="179:205" x14ac:dyDescent="0.2">
      <c r="FW1276" s="120"/>
      <c r="GJ1276" s="120"/>
      <c r="GW1276" s="120"/>
    </row>
    <row r="1277" spans="179:205" x14ac:dyDescent="0.2">
      <c r="FW1277" s="120"/>
      <c r="GJ1277" s="120"/>
      <c r="GW1277" s="120"/>
    </row>
    <row r="1278" spans="179:205" x14ac:dyDescent="0.2">
      <c r="FW1278" s="120"/>
      <c r="GJ1278" s="120"/>
      <c r="GW1278" s="120"/>
    </row>
    <row r="1279" spans="179:205" x14ac:dyDescent="0.2">
      <c r="FW1279" s="120"/>
      <c r="GJ1279" s="120"/>
      <c r="GW1279" s="120"/>
    </row>
    <row r="1280" spans="179:205" x14ac:dyDescent="0.2">
      <c r="FW1280" s="120"/>
      <c r="GJ1280" s="120"/>
      <c r="GW1280" s="120"/>
    </row>
    <row r="1281" spans="179:205" x14ac:dyDescent="0.2">
      <c r="FW1281" s="120"/>
      <c r="GJ1281" s="120"/>
      <c r="GW1281" s="120"/>
    </row>
    <row r="1282" spans="179:205" x14ac:dyDescent="0.2">
      <c r="FW1282" s="120"/>
      <c r="GJ1282" s="120"/>
      <c r="GW1282" s="120"/>
    </row>
    <row r="1283" spans="179:205" x14ac:dyDescent="0.2">
      <c r="FW1283" s="120"/>
      <c r="GJ1283" s="120"/>
      <c r="GW1283" s="120"/>
    </row>
    <row r="1284" spans="179:205" x14ac:dyDescent="0.2">
      <c r="FW1284" s="120"/>
      <c r="GJ1284" s="120"/>
      <c r="GW1284" s="120"/>
    </row>
    <row r="1285" spans="179:205" x14ac:dyDescent="0.2">
      <c r="FW1285" s="120"/>
      <c r="GJ1285" s="120"/>
      <c r="GW1285" s="120"/>
    </row>
    <row r="1286" spans="179:205" x14ac:dyDescent="0.2">
      <c r="FW1286" s="120"/>
      <c r="GJ1286" s="120"/>
      <c r="GW1286" s="120"/>
    </row>
    <row r="1287" spans="179:205" x14ac:dyDescent="0.2">
      <c r="FW1287" s="120"/>
      <c r="GJ1287" s="120"/>
      <c r="GW1287" s="120"/>
    </row>
    <row r="1288" spans="179:205" x14ac:dyDescent="0.2">
      <c r="FW1288" s="120"/>
      <c r="GJ1288" s="120"/>
      <c r="GW1288" s="120"/>
    </row>
    <row r="1289" spans="179:205" x14ac:dyDescent="0.2">
      <c r="FW1289" s="120"/>
      <c r="GJ1289" s="120"/>
      <c r="GW1289" s="120"/>
    </row>
    <row r="1290" spans="179:205" x14ac:dyDescent="0.2">
      <c r="FW1290" s="120"/>
      <c r="GJ1290" s="120"/>
      <c r="GW1290" s="120"/>
    </row>
  </sheetData>
  <sheetProtection sort="0" autoFilter="0"/>
  <protectedRanges>
    <protectedRange algorithmName="SHA-512" hashValue="TvKQSNrPyYgDaKIPekAhfes+BeWelymkz8wT3MQpZB+/Zfpfi+1YMuN/+lt8MKT+KJo0CvfvAKUuwGf9Rjf1Yg==" saltValue="sve+okrN9egQU3nQYMBtPg==" spinCount="100000" sqref="FW10:FW255 GW10:GW255 GJ10:GJ255" name="Rango2_2_1"/>
    <protectedRange algorithmName="SHA-512" hashValue="TvKQSNrPyYgDaKIPekAhfes+BeWelymkz8wT3MQpZB+/Zfpfi+1YMuN/+lt8MKT+KJo0CvfvAKUuwGf9Rjf1Yg==" saltValue="sve+okrN9egQU3nQYMBtPg==" spinCount="100000" sqref="BO24:BV27 BO215:BV219 BO12:BV15 BO59:BV63 BO162:BV165 BO168:BV171 BO103:BV105 BO186:BV189 BO113:BV117 BO173:BV177 BO47:BV51 BO53:BV57 BO145:BV147 BO119:BV123 BO138:BV141 BO149:BV153 BO156:BV159 BO222:BV225 BO229:BV231 BO234:BV237 BO29:BV33 BO36:BV39 BO43:BV45 BO245:BV249 BO252:BV255 BO18:BV21 BO90:BV99 DH24:DO27 DH215:DO219 DH12:DO15 DH59:DO63 DH162:DO165 DH168:DO171 DH103:DO105 DH186:DO189 DH113:DO117 DH173:DO177 DH47:DO51 DH53:DO57 DH145:DO147 DH119:DO123 DH138:DO141 DH149:DO153 DH156:DO159 DH222:DO225 DH229:DO231 DH234:DO237 DH29:DO33 DH36:DO39 DH43:DO45 DH245:DO249 DH252:DO255 DH18:DO21 DH90:DO99 CY24:DF27 CY215:DF219 CY12:DF15 CY59:DF63 CY162:DF165 CY168:DF171 CY103:DF105 CY186:DF189 CY113:DF117 CY173:DF177 CY47:DF51 CY53:DF57 CY145:DF147 CY119:DF123 CY138:DF141 CY149:DF153 CY156:DF159 CY222:DF225 CY229:DF231 CY234:DF237 CY29:DF33 CY36:DF39 CY43:DF45 CY245:DF249 CY252:DF255 CY18:DF21 CY90:DF99 CP24:CW27 CP215:CW219 CP12:CW15 CP59:CW63 CP162:CW165 CP168:CW171 CP103:CW105 CP186:CW189 CP113:CW117 CP173:CW177 CP47:CW51 CP53:CW57 CP145:CW147 CP119:CW123 CP138:CW141 CP149:CW153 CP156:CW159 CP222:CW225 CP229:CW231 CP234:CW237 CP29:CW33 CP36:CW39 CP43:CW45 CP245:CW249 CP252:CW255 CP18:CW21 CP90:CW99 CG24:CN27 CG215:CN219 CG12:CN15 CG59:CN63 CG162:CN165 CG168:CN171 CG103:CN105 CG186:CN189 CG113:CN117 CG173:CN177 CG47:CN51 CG53:CN57 CG145:CN147 CG119:CN123 CG138:CN141 CG149:CN153 CG156:CN159 CG222:CN225 CG229:CN231 CG234:CN237 CG29:CN33 CG36:CN39 CG43:CN45 CG245:CN249 CG252:CN255 CG18:CN21 CG90:CN99 BX24:CE27 BX215:CE219 BX12:CE15 BX59:CE63 BX162:CE165 BX168:CE171 BX103:CE105 BX186:CE189 BX113:CE117 BX173:CE177 BX47:CE51 BX53:CE57 BX145:CE147 BX119:CE123 BX138:CE141 BX149:CE153 BX156:CE159 BX222:CE225 BX229:CE231 BX234:CE237 BX29:CE33 BX36:CE39 BX43:CE45 BX245:CE249 BX252:CE255 BX18:CE21 BX90:CE99 FJ24:FR27 FJ215:FR219 FJ12:FR15 FJ59:FR63 FJ162:FR165 FJ168:FR171 FJ103:FR105 FJ186:FR189 FJ113:FR117 FJ173:FR177 FJ47:FR51 FJ53:FR57 FJ145:FR147 FJ119:FR123 FJ138:FR141 FJ149:FR153 FJ156:FR159 FJ222:FR225 FJ229:FR231 FJ234:FR237 FJ29:FR33 FJ36:FR39 FJ43:FR45 FJ245:FR249 FJ252:FR255 FJ18:FR21 FJ90:FR99 FA24:FH27 FA215:FH219 FA12:FH15 FA59:FH63 FA162:FH165 FA168:FH171 FA103:FH105 FA186:FH189 FA113:FH117 FA173:FH177 FA47:FH51 FA53:FH57 FA145:FH147 FA119:FH123 FA138:FH141 FA149:FH153 FA156:FH159 FA222:FH225 FA229:FH231 FA234:FH237 FA29:FH33 FA36:FH39 FA43:FH45 FA245:FH249 FA252:FH255 FA18:FH21 FA90:FH99 ER24:EY27 ER215:EY219 ER12:EY15 ER59:EY63 ER162:EY165 ER168:EY171 ER103:EY105 ER186:EY189 ER113:EY117 ER173:EY177 ER47:EY51 ER53:EY57 ER145:EY147 ER119:EY123 ER138:EY141 ER149:EY153 ER156:EY159 ER222:EY225 ER229:EY231 ER234:EY237 ER29:EY33 ER36:EY39 ER43:EY45 ER245:EY249 ER252:EY255 ER18:EY21 ER90:EY99 EI24:EP27 EI215:EP219 EI12:EP15 EI59:EP63 EI162:EP165 EI168:EP171 EI103:EP105 EI186:EP189 EI113:EP117 EI173:EP177 EI47:EP51 EI53:EP57 EI145:EP147 EI119:EP123 EI138:EP141 EI149:EP153 EI156:EP159 EI222:EP225 EI229:EP231 EI234:EP237 EI29:EP33 EI36:EP39 EI43:EP45 EI245:EP249 EI252:EP255 EI18:EP21 EI90:EP99 DZ24:EG27 DZ215:EG219 DZ12:EG15 DZ59:EG63 DZ162:EG165 DZ168:EG171 DZ103:EG105 DZ186:EG189 DZ113:EG117 DZ173:EG177 DZ47:EG51 DZ53:EG57 DZ145:EG147 DZ119:EG123 DZ138:EG141 DZ149:EG153 DZ156:EG159 DZ222:EG225 DZ229:EG231 DZ234:EG237 DZ29:EG33 DZ36:EG39 DZ43:EG45 DZ245:EG249 DZ252:EG255 DZ18:EG21 DZ90:EG99 DQ24:DX27 DQ215:DX219 DQ12:DX15 DQ59:DX63 DQ162:DX165 DQ168:DX171 DQ103:DX105 DQ186:DX189 DQ113:DX117 DQ173:DX177 DQ47:DX51 DQ53:DX57 DQ145:DX147 DQ119:DX123 DQ138:DX141 DQ149:DX153 DQ156:DX159 DQ222:DX225 DQ229:DX231 DQ234:DX237 DQ29:DX33 DQ36:DX39 DQ43:DX45 DQ245:DX249 DQ252:DX255 DQ18:DX21 DQ90:DX99 GY24:GZ27 GY215:GZ219 GY12:GZ15 GY59:GZ63 GY162:GZ165 GY168:GZ171 GY103:GZ105 GY186:GZ189 GY113:GZ117 GY173:GZ177 GY47:GZ51 GY53:GZ57 GY145:GZ147 GY119:GZ123 GY138:GZ141 GY149:GZ153 GY156:GZ159 GY222:GZ225 GY229:GZ231 GY234:GZ237 GY29:GZ33 GY36:GZ39 GY43:GZ45 GY245:GZ249 GY252:GZ255 GY18:GZ21 GY90:GZ99 GL24:GM27 GL215:GM219 GL12:GM15 GL59:GM63 GL162:GM165 GL168:GM171 GL103:GM105 GL186:GM189 GL113:GM117 GL173:GM177 GL47:GM51 GL53:GM57 GL145:GM147 GL119:GM123 GL138:GM141 GL149:GM153 GL156:GM159 GL222:GM225 GL229:GM231 GL234:GM237 GL29:GM33 GL36:GM39 GL43:GM45 GL245:GM249 GL252:GM255 GL18:GM21 GL90:GM99 FY24:FZ27 FY215:FZ219 FY12:FZ15 FY59:FZ63 FY162:FZ165 FY168:FZ171 FY103:FZ105 FY186:FZ189 FY113:FZ117 FY173:FZ177 FY47:FZ51 FY53:FZ57 FY145:FZ147 FY119:FZ123 FY138:FZ141 FY149:FZ153 FY156:FZ159 FY222:FZ225 FY229:FZ231 FY234:FZ237 FY29:FZ33 FY36:FZ39 FY43:FZ45 FY245:FZ249 FY252:FZ255 FY18:FZ21 FY90:FZ99 BO240:BV243 DH240:DO243 CY240:DF243 CP240:CW243 CG240:CN243 BX240:CE243 FJ240:FR243 FA240:FH243 ER240:EY243 EI240:EP243 DZ240:EG243 DQ240:DX243 GY240:GZ243 GL240:GM243 FY240:FZ243" name="Rango2_2_1_1"/>
    <protectedRange algorithmName="SHA-512" hashValue="TvKQSNrPyYgDaKIPekAhfes+BeWelymkz8wT3MQpZB+/Zfpfi+1YMuN/+lt8MKT+KJo0CvfvAKUuwGf9Rjf1Yg==" saltValue="sve+okrN9egQU3nQYMBtPg==" spinCount="100000" sqref="BO112:BV112 DH112:DO112 CY112:DF112 CP112:CW112 CG112:CN112 BX112:CE112 FJ112:FR112 FA112:FH112 ER112:EY112 EI112:EP112 DZ112:EG112 DQ112:DX112 GY112:GZ112 GL112:GM112 FY112:FZ112" name="Rango2_2_1_2"/>
    <protectedRange algorithmName="SHA-512" hashValue="TvKQSNrPyYgDaKIPekAhfes+BeWelymkz8wT3MQpZB+/Zfpfi+1YMuN/+lt8MKT+KJo0CvfvAKUuwGf9Rjf1Yg==" saltValue="sve+okrN9egQU3nQYMBtPg==" spinCount="100000" sqref="BO160:BP161 BR160:BV161 DH160:DI161 DK160:DO161 CY160:CZ161 DB160:DF161 CP160:CQ161 CS160:CW161 CG160:CH161 CJ160:CN161 BX160:BY161 CA160:CE161 FJ160:FK161 FM160:FR161 FA160:FB161 FD160:FH161 ER160:ES161 EU160:EY161 EI160:EJ161 EL160:EP161 DZ160:EA161 EC160:EG161 DQ160:DR161 DT160:DX161 GY160:GZ161 GL160:GM161 FY160:FZ161" name="Rango2_2_1_1_1"/>
    <protectedRange algorithmName="SHA-512" hashValue="TvKQSNrPyYgDaKIPekAhfes+BeWelymkz8wT3MQpZB+/Zfpfi+1YMuN/+lt8MKT+KJo0CvfvAKUuwGf9Rjf1Yg==" saltValue="sve+okrN9egQU3nQYMBtPg==" spinCount="100000" sqref="BO167:BV167 DH167:DO167 CY167:DF167 CP167:CW167 CG167:CN167 BX167:CE167 FJ167:FR167 FA167:FH167 ER167:EY167 EI167:EP167 DZ167:EG167 DQ167:DX167 GY167:GZ167 GL167:GM167 FY167:FZ167" name="Rango2_2_1_1_2"/>
    <protectedRange algorithmName="SHA-512" hashValue="TvKQSNrPyYgDaKIPekAhfes+BeWelymkz8wT3MQpZB+/Zfpfi+1YMuN/+lt8MKT+KJo0CvfvAKUuwGf9Rjf1Yg==" saltValue="sve+okrN9egQU3nQYMBtPg==" spinCount="100000" sqref="BO166:BV166 DH166:DO166 CY166:DF166 CP166:CW166 CG166:CN166 BX166:CE166 FJ166:FR166 FA166:FH166 ER166:EY166 EI166:EP166 DZ166:EG166 DQ166:DX166 GY166:GZ166 GL166:GM166 FY166:FZ166" name="Rango2_2_1_1_1_1"/>
    <protectedRange algorithmName="SHA-512" hashValue="TvKQSNrPyYgDaKIPekAhfes+BeWelymkz8wT3MQpZB+/Zfpfi+1YMuN/+lt8MKT+KJo0CvfvAKUuwGf9Rjf1Yg==" saltValue="sve+okrN9egQU3nQYMBtPg==" spinCount="100000" sqref="BO191:BV195 DH191:DO195 CY191:DF195 CP191:CW195 CG191:CN195 BX191:CE195 FJ191:FR195 FA191:FH195 ER191:EY195 EI191:EP195 DZ191:EG195 DQ191:DX195 GY191:GZ195 GL191:GM195 FY191:FZ195" name="Rango2_2_1_4"/>
    <protectedRange algorithmName="SHA-512" hashValue="TvKQSNrPyYgDaKIPekAhfes+BeWelymkz8wT3MQpZB+/Zfpfi+1YMuN/+lt8MKT+KJo0CvfvAKUuwGf9Rjf1Yg==" saltValue="sve+okrN9egQU3nQYMBtPg==" spinCount="100000" sqref="BO197:BV201 DH197:DO201 CY197:DF201 CP197:CW201 CG197:CN201 BX197:CE201 FJ197:FR201 FA197:FH201 ER197:EY201 EI197:EP201 DZ197:EG201 DQ197:DX201 GY197:GZ201 GL197:GM201 FY197:FZ201" name="Rango2_2_1_5"/>
    <protectedRange algorithmName="SHA-512" hashValue="TvKQSNrPyYgDaKIPekAhfes+BeWelymkz8wT3MQpZB+/Zfpfi+1YMuN/+lt8MKT+KJo0CvfvAKUuwGf9Rjf1Yg==" saltValue="sve+okrN9egQU3nQYMBtPg==" spinCount="100000" sqref="BO203:BV207 DH203:DO207 CY203:DF207 CP203:CW207 CG203:CN207 BX203:CE207 FJ203:FR207 FA203:FH207 ER203:EY207 EI203:EP207 DZ203:EG207 DQ203:DX207 GY203:GZ207 GL203:GM207 FY203:FZ207" name="Rango2_2_1_6"/>
    <protectedRange algorithmName="SHA-512" hashValue="TvKQSNrPyYgDaKIPekAhfes+BeWelymkz8wT3MQpZB+/Zfpfi+1YMuN/+lt8MKT+KJo0CvfvAKUuwGf9Rjf1Yg==" saltValue="sve+okrN9egQU3nQYMBtPg==" spinCount="100000" sqref="BO209:BV213 DH209:DO213 CY209:DF213 CP209:CW213 CG209:CN213 BX209:CE213 FJ209:FR213 FA209:FH213 ER209:EY213 EI209:EP213 DZ209:EG213 DQ209:DX213 GY209:GZ213 GL209:GM213 FY209:FZ213" name="Rango2_2_1_7"/>
    <protectedRange algorithmName="SHA-512" hashValue="TvKQSNrPyYgDaKIPekAhfes+BeWelymkz8wT3MQpZB+/Zfpfi+1YMuN/+lt8MKT+KJo0CvfvAKUuwGf9Rjf1Yg==" saltValue="sve+okrN9egQU3nQYMBtPg==" spinCount="100000" sqref="BO88:BP89 BR89:BV89 BQ88:BV88 DH88:DI89 DK89:DO89 DJ88:DO88 CY88:CZ89 DB89:DF89 DA88:DF88 CP88:CQ89 CS89:CW89 CR88:CW88 CG88:CH89 CJ89:CN89 CI88:CN88 BX88:BY89 CA89:CE89 BZ88:CE88 FJ88:FK89 FM89:FR89 FL88:FR88 FA88:FB89 FD89:FH89 FC88:FH88 ER88:ES89 EU89:EY89 ET88:EY88 EI88:EJ89 EL89:EP89 EK88:EP88 DZ88:EA89 EC89:EG89 EB88:EG88 DQ88:DR89 DT89:DX89 DS88:DX88 GY88:GZ89 GL88:GM89 FY88:FZ89" name="Rango2_2_1_9"/>
    <protectedRange algorithmName="SHA-512" hashValue="TvKQSNrPyYgDaKIPekAhfes+BeWelymkz8wT3MQpZB+/Zfpfi+1YMuN/+lt8MKT+KJo0CvfvAKUuwGf9Rjf1Yg==" saltValue="sve+okrN9egQU3nQYMBtPg==" spinCount="100000" sqref="BO100:BV102 DH100:DO102 CY100:DF102 CP100:CW102 CG100:CN102 BX100:CE102 FJ100:FR102 FA100:FH102 ER100:EY102 EI100:EP102 DZ100:EG102 DQ100:DX102 GY100:GZ102 GL100:GM102 FY100:FZ102" name="Rango2_2_1_10"/>
    <protectedRange algorithmName="SHA-512" hashValue="TvKQSNrPyYgDaKIPekAhfes+BeWelymkz8wT3MQpZB+/Zfpfi+1YMuN/+lt8MKT+KJo0CvfvAKUuwGf9Rjf1Yg==" saltValue="sve+okrN9egQU3nQYMBtPg==" spinCount="100000" sqref="BO106:BV111 DH106:DO111 CY106:DF111 CP106:CW111 CG106:CN111 BX106:CE111 FJ106:FR111 FA106:FH111 ER106:EY111 EI106:EP111 DZ106:EG111 DQ106:DX111 GY106:GZ111 GL106:GM111 FY106:FZ111" name="Rango2_2_1_11"/>
    <protectedRange algorithmName="SHA-512" hashValue="TvKQSNrPyYgDaKIPekAhfes+BeWelymkz8wT3MQpZB+/Zfpfi+1YMuN/+lt8MKT+KJo0CvfvAKUuwGf9Rjf1Yg==" saltValue="sve+okrN9egQU3nQYMBtPg==" spinCount="100000" sqref="BO178:BV183 DH178:DO183 CY178:DF183 CP178:CW183 CG178:CN183 BX178:CE183 FJ178:FR183 FA178:FH183 ER178:EY183 EI178:EP183 DZ178:EG183 DQ178:DX183 GY178:GZ183 GL178:GM183 FY178:FZ183" name="Rango2_2_1_12"/>
    <protectedRange algorithmName="SHA-512" hashValue="TvKQSNrPyYgDaKIPekAhfes+BeWelymkz8wT3MQpZB+/Zfpfi+1YMuN/+lt8MKT+KJo0CvfvAKUuwGf9Rjf1Yg==" saltValue="sve+okrN9egQU3nQYMBtPg==" spinCount="100000" sqref="BQ184 BO184:BP185 BR184:BV185 DJ184 DH184:DI185 DK184:DO185 DA184 CY184:CZ185 DB184:DF185 CR184 CP184:CQ185 CS184:CW185 CI184 CG184:CH185 CJ184:CN185 BZ184 BX184:BY185 CA184:CE185 FL184 FJ184:FK185 FM184:FR185 FC184 FA184:FB185 FD184:FH185 ET184 ER184:ES185 EU184:EY185 EK184 EI184:EJ185 EL184:EP185 EB184 DZ184:EA185 EC184:EG185 DS184 DQ184:DR185 DT184:DX185 GY184:GZ185 GL184:GM185 FY184:FZ185" name="Rango2_2_1_13"/>
    <protectedRange algorithmName="SHA-512" hashValue="TvKQSNrPyYgDaKIPekAhfes+BeWelymkz8wT3MQpZB+/Zfpfi+1YMuN/+lt8MKT+KJo0CvfvAKUuwGf9Rjf1Yg==" saltValue="sve+okrN9egQU3nQYMBtPg==" spinCount="100000" sqref="BO172:BV172 DH172:DO172 CY172:DF172 CP172:CW172 CG172:CN172 BX172:CE172 FJ172:FR172 FA172:FH172 ER172:EY172 EI172:EP172 DZ172:EG172 DQ172:DX172 GY172:GZ172 GL172:GM172 FY172:FZ172" name="Rango2_2_1_14"/>
    <protectedRange algorithmName="SHA-512" hashValue="TvKQSNrPyYgDaKIPekAhfes+BeWelymkz8wT3MQpZB+/Zfpfi+1YMuN/+lt8MKT+KJo0CvfvAKUuwGf9Rjf1Yg==" saltValue="sve+okrN9egQU3nQYMBtPg==" spinCount="100000" sqref="BO46:BP46 DH46:DI46 CY46:CZ46 CP46:CQ46 CG46:CH46 BX46:BY46 FJ46:FK46 FA46:FB46 ER46:ES46 EI46:EJ46 DZ46:EA46 DQ46:DR46" name="Rango2_2_1_15"/>
    <protectedRange algorithmName="SHA-512" hashValue="TvKQSNrPyYgDaKIPekAhfes+BeWelymkz8wT3MQpZB+/Zfpfi+1YMuN/+lt8MKT+KJo0CvfvAKUuwGf9Rjf1Yg==" saltValue="sve+okrN9egQU3nQYMBtPg==" spinCount="100000" sqref="BO58:BP58 DH58:DI58 CY58:CZ58 CP58:CQ58 CG58:CH58 BX58:BY58 FJ58:FK58 FA58:FB58 ER58:ES58 EI58:EJ58 DZ58:EA58 DQ58:DR58" name="Rango2_2_1_18"/>
    <protectedRange algorithmName="SHA-512" hashValue="TvKQSNrPyYgDaKIPekAhfes+BeWelymkz8wT3MQpZB+/Zfpfi+1YMuN/+lt8MKT+KJo0CvfvAKUuwGf9Rjf1Yg==" saltValue="sve+okrN9egQU3nQYMBtPg==" spinCount="100000" sqref="BO52:BP52 DH52:DI52 CY52:CZ52 CP52:CQ52 CG52:CH52 BX52:BY52 FJ52:FK52 FA52:FB52 ER52:ES52 EI52:EJ52 DZ52:EA52 DQ52:DR52" name="Rango2_2_1_19"/>
    <protectedRange algorithmName="SHA-512" hashValue="TvKQSNrPyYgDaKIPekAhfes+BeWelymkz8wT3MQpZB+/Zfpfi+1YMuN/+lt8MKT+KJo0CvfvAKUuwGf9Rjf1Yg==" saltValue="sve+okrN9egQU3nQYMBtPg==" spinCount="100000" sqref="BQ52:BV52 BQ58:BV58 BQ46:BV46 DJ52:DO52 DJ58:DO58 DJ46:DO46 DA52:DF52 DA58:DF58 DA46:DF46 CR52:CW52 CR58:CW58 CR46:CW46 CI52:CN52 CI58:CN58 CI46:CN46 BZ52:CE52 BZ58:CE58 BZ46:CE46 FL52:FR52 FL58:FR58 FL46:FR46 FC52:FH52 FC58:FH58 FC46:FH46 ET52:EY52 ET58:EY58 ET46:EY46 EK52:EP52 EK58:EP58 EK46:EP46 EB52:EG52 EB58:EG58 EB46:EG46 DS52:DX52 DS58:DX58 DS46:DX46 GY52:GZ52 GY58:GZ58 GY46:GZ46 GL52:GM52 GL58:GM58 GL46:GM46 FY52:FZ52 FY58:FZ58 FY46:FZ46" name="Rango2_2_1_20"/>
    <protectedRange algorithmName="SHA-512" hashValue="TvKQSNrPyYgDaKIPekAhfes+BeWelymkz8wT3MQpZB+/Zfpfi+1YMuN/+lt8MKT+KJo0CvfvAKUuwGf9Rjf1Yg==" saltValue="sve+okrN9egQU3nQYMBtPg==" spinCount="100000" sqref="BO142:BV144 DH142:DO144 CY142:DF144 CP142:CW144 CG142:CN144 BX142:CE144 FJ142:FR144 FA142:FH144 ER142:EY144 EI142:EP144 DZ142:EG144 DQ142:DX144 GY142:GZ144 GL142:GM144 FY142:FZ144" name="Rango2_2_1_16"/>
    <protectedRange algorithmName="SHA-512" hashValue="TvKQSNrPyYgDaKIPekAhfes+BeWelymkz8wT3MQpZB+/Zfpfi+1YMuN/+lt8MKT+KJo0CvfvAKUuwGf9Rjf1Yg==" saltValue="sve+okrN9egQU3nQYMBtPg==" spinCount="100000" sqref="BO220:BV221 DH220:DO221 CY220:DF221 CP220:CW221 CG220:CN221 BX220:CE221 FJ220:FR221 FA220:FH221 ER220:EY221 EI220:EP221 DZ220:EG221 DQ220:DX221 GY220:GZ221 GL220:GM221 FY220:FZ221" name="Rango2_2_1_17"/>
    <protectedRange algorithmName="SHA-512" hashValue="TvKQSNrPyYgDaKIPekAhfes+BeWelymkz8wT3MQpZB+/Zfpfi+1YMuN/+lt8MKT+KJo0CvfvAKUuwGf9Rjf1Yg==" saltValue="sve+okrN9egQU3nQYMBtPg==" spinCount="100000" sqref="BO226:BV228 DH226:DO228 CY226:DF228 CP226:CW228 CG226:CN228 BX226:CE228 FJ226:FR228 FA226:FH228 ER226:EY228 EI226:EP228 DZ226:EG228 DQ226:DX228 GY226:GZ228 GL226:GM228 FY226:FZ228" name="Rango2_2_1_21"/>
    <protectedRange algorithmName="SHA-512" hashValue="TvKQSNrPyYgDaKIPekAhfes+BeWelymkz8wT3MQpZB+/Zfpfi+1YMuN/+lt8MKT+KJo0CvfvAKUuwGf9Rjf1Yg==" saltValue="sve+okrN9egQU3nQYMBtPg==" spinCount="100000" sqref="BO232:BV233 DH232:DO233 CY232:DF233 CP232:CW233 CG232:CN233 BX232:CE233 FJ232:FR233 FA232:FH233 ER232:EY233 EI232:EP233 DZ232:EG233 DQ232:DX233 GY232:GZ233 GL232:GM233 FY232:FZ233 BO238:BV239 DH238:DO239 CY238:DF239 CP238:CW239 CG238:CN239 BX238:CE239 FJ238:FR239 FA238:FH239 ER238:EY239 EI238:EP239 DZ238:EG239 DQ238:DX239 GY238:GZ239 GL238:GM239 FY238:FZ239" name="Rango2_2_1_22"/>
    <protectedRange algorithmName="SHA-512" hashValue="TvKQSNrPyYgDaKIPekAhfes+BeWelymkz8wT3MQpZB+/Zfpfi+1YMuN/+lt8MKT+KJo0CvfvAKUuwGf9Rjf1Yg==" saltValue="sve+okrN9egQU3nQYMBtPg==" spinCount="100000" sqref="BQ16:BV17 BO10:BV11 DJ16:DO17 DH10:DO11 DA16:DF17 CY10:DF11 CR16:CW17 CP10:CW11 CI16:CN17 CG10:CN11 BZ16:CE17 BX10:CE11 FL16:FR17 FJ10:FR11 FC16:FH17 FA10:FH11 ET16:EY17 ER10:EY11 EK16:EP17 EI10:EP11 EB16:EG17 DZ10:EG11 DS16:DX17 DQ10:DX11 GY16:GZ17 GY10:GZ11 GL16:GM17 GL10:GM11 FY16:FZ17 FY10:FZ11" name="Rango2_2_1_29"/>
    <protectedRange algorithmName="SHA-512" hashValue="TvKQSNrPyYgDaKIPekAhfes+BeWelymkz8wT3MQpZB+/Zfpfi+1YMuN/+lt8MKT+KJo0CvfvAKUuwGf9Rjf1Yg==" saltValue="sve+okrN9egQU3nQYMBtPg==" spinCount="100000" sqref="BO16:BP17 DH16:DI17 CY16:CZ17 CP16:CQ17 CG16:CH17 BX16:BY17 FJ16:FK17 FA16:FB17 ER16:ES17 EI16:EJ17 DZ16:EA17 DQ16:DR17" name="Rango2_2_1_30"/>
    <protectedRange algorithmName="SHA-512" hashValue="TvKQSNrPyYgDaKIPekAhfes+BeWelymkz8wT3MQpZB+/Zfpfi+1YMuN/+lt8MKT+KJo0CvfvAKUuwGf9Rjf1Yg==" saltValue="sve+okrN9egQU3nQYMBtPg==" spinCount="100000" sqref="BO22:BV23 DH22:DO23 CY22:DF23 CP22:CW23 CG22:CN23 BX22:CE23 FJ22:FR23 FA22:FH23 ER22:EY23 EI22:EP23 DZ22:EG23 DQ22:DX23 GY22:GZ23 GL22:GM23 FY22:FZ23" name="Rango2_2_1_31"/>
    <protectedRange algorithmName="SHA-512" hashValue="TvKQSNrPyYgDaKIPekAhfes+BeWelymkz8wT3MQpZB+/Zfpfi+1YMuN/+lt8MKT+KJo0CvfvAKUuwGf9Rjf1Yg==" saltValue="sve+okrN9egQU3nQYMBtPg==" spinCount="100000" sqref="BO65:BQ69 BR64:BV69 DH65:DJ69 DK64:DO69 CY65:DA69 DB64:DF69 CP65:CR69 CS64:CW69 CG65:CI69 CJ64:CN69 BX65:BZ69 CA64:CE69 FJ65:FL69 FM64:FR69 FA65:FC69 FD64:FH69 ER65:ET69 EU64:EY69 EI65:EK69 EL64:EP69 DZ65:EB69 EC64:EG69 DQ65:DS69 DT64:DX69 GY64:GZ69 GL64:GM69 FY64:FZ69" name="Rango2_2_1_34"/>
    <protectedRange algorithmName="SHA-512" hashValue="TvKQSNrPyYgDaKIPekAhfes+BeWelymkz8wT3MQpZB+/Zfpfi+1YMuN/+lt8MKT+KJo0CvfvAKUuwGf9Rjf1Yg==" saltValue="sve+okrN9egQU3nQYMBtPg==" spinCount="100000" sqref="BP70:BV75 BO71:BO75 DI70:DO75 DH71:DH75 CZ70:DF75 CY71:CY75 CQ70:CW75 CP71:CP75 CH70:CN75 CG71:CG75 BY70:CE75 BX71:BX75 FK70:FR75 FJ71:FJ75 FB70:FH75 FA71:FA75 ES70:EY75 ER71:ER75 EJ70:EP75 EI71:EI75 EA70:EG75 DZ71:DZ75 DR70:DX75 DQ71:DQ75 GY70:GZ75 GL70:GM75 FY70:FZ75" name="Rango2_2_1_35"/>
    <protectedRange algorithmName="SHA-512" hashValue="TvKQSNrPyYgDaKIPekAhfes+BeWelymkz8wT3MQpZB+/Zfpfi+1YMuN/+lt8MKT+KJo0CvfvAKUuwGf9Rjf1Yg==" saltValue="sve+okrN9egQU3nQYMBtPg==" spinCount="100000" sqref="BO76:BV81 DH76:DO81 CY76:DF81 CP76:CW81 CG76:CN81 BX76:CE81 FJ76:FR81 FA76:FH81 ER76:EY81 EI76:EP81 DZ76:EG81 DQ76:DX81 GY76:GZ81 GL76:GM81 FY76:FZ81" name="Rango2_2_1_36"/>
    <protectedRange algorithmName="SHA-512" hashValue="TvKQSNrPyYgDaKIPekAhfes+BeWelymkz8wT3MQpZB+/Zfpfi+1YMuN/+lt8MKT+KJo0CvfvAKUuwGf9Rjf1Yg==" saltValue="sve+okrN9egQU3nQYMBtPg==" spinCount="100000" sqref="BQ130:BV130 BO124:BV129 DJ130:DO130 DH124:DO129 DA130:DF130 CY124:DF129 CR130:CW130 CP124:CW129 CI130:CN130 CG124:CN129 BZ130:CE130 BX124:CE129 FL130:FR130 FJ124:FR129 FC130:FH130 FA124:FH129 ET130:EY130 ER124:EY129 EK130:EP130 EI124:EP129 EB130:EG130 DZ124:EG129 DS130:DX130 DQ124:DX129 GY124:GZ130 GL124:GM130 FY124:FZ130" name="Rango2_2_1_32"/>
    <protectedRange algorithmName="SHA-512" hashValue="TvKQSNrPyYgDaKIPekAhfes+BeWelymkz8wT3MQpZB+/Zfpfi+1YMuN/+lt8MKT+KJo0CvfvAKUuwGf9Rjf1Yg==" saltValue="sve+okrN9egQU3nQYMBtPg==" spinCount="100000" sqref="BO130:BP130 BO131:BV135 DH130:DI130 DH131:DO135 CY130:CZ130 CY131:DF135 CP130:CQ130 CP131:CW135 CG130:CH130 CG131:CN135 BX130:BY130 BX131:CE135 FJ130:FK130 FJ131:FR135 FA130:FB130 FA131:FH135 ER130:ES130 ER131:EY135 EI130:EJ130 EI131:EP135 DZ130:EA130 DZ131:EG135 DQ130:DR130 DQ131:DX135 GY131:GZ135 GL131:GM135 FY131:FZ135" name="Rango2_2_1_33"/>
    <protectedRange algorithmName="SHA-512" hashValue="TvKQSNrPyYgDaKIPekAhfes+BeWelymkz8wT3MQpZB+/Zfpfi+1YMuN/+lt8MKT+KJo0CvfvAKUuwGf9Rjf1Yg==" saltValue="sve+okrN9egQU3nQYMBtPg==" spinCount="100000" sqref="BO190:BV190 DH190:DO190 CY190:DF190 CP190:CW190 CG190:CN190 BX190:CE190 FJ190:FR190 FA190:FH190 ER190:EY190 EI190:EP190 DZ190:EG190 DQ190:DX190 GY190:GZ190 GL190:GM190 FY190:FZ190" name="Rango2_2_1_4_1"/>
    <protectedRange algorithmName="SHA-512" hashValue="TvKQSNrPyYgDaKIPekAhfes+BeWelymkz8wT3MQpZB+/Zfpfi+1YMuN/+lt8MKT+KJo0CvfvAKUuwGf9Rjf1Yg==" saltValue="sve+okrN9egQU3nQYMBtPg==" spinCount="100000" sqref="BO196:BV196 DH196:DO196 CY196:DF196 CP196:CW196 CG196:CN196 BX196:CE196 FJ196:FR196 FA196:FH196 ER196:EY196 EI196:EP196 DZ196:EG196 DQ196:DX196 GY196:GZ196 GL196:GM196 FY196:FZ196" name="Rango2_2_1_5_1"/>
    <protectedRange algorithmName="SHA-512" hashValue="TvKQSNrPyYgDaKIPekAhfes+BeWelymkz8wT3MQpZB+/Zfpfi+1YMuN/+lt8MKT+KJo0CvfvAKUuwGf9Rjf1Yg==" saltValue="sve+okrN9egQU3nQYMBtPg==" spinCount="100000" sqref="BO202:BV202 DH202:DO202 CY202:DF202 CP202:CW202 CG202:CN202 BX202:CE202 FJ202:FR202 FA202:FH202 ER202:EY202 EI202:EP202 DZ202:EG202 DQ202:DX202 GY202:GZ202 GL202:GM202 FY202:FZ202" name="Rango2_2_1_6_1"/>
    <protectedRange algorithmName="SHA-512" hashValue="TvKQSNrPyYgDaKIPekAhfes+BeWelymkz8wT3MQpZB+/Zfpfi+1YMuN/+lt8MKT+KJo0CvfvAKUuwGf9Rjf1Yg==" saltValue="sve+okrN9egQU3nQYMBtPg==" spinCount="100000" sqref="BO208:BV208 DH208:DO208 CY208:DF208 CP208:CW208 CG208:CN208 BX208:CE208 FJ208:FR208 FA208:FH208 ER208:EY208 EI208:EP208 DZ208:EG208 DQ208:DX208 GY208:GZ208 GL208:GM208 FY208:FZ208" name="Rango2_2_1_7_1"/>
    <protectedRange algorithmName="SHA-512" hashValue="TvKQSNrPyYgDaKIPekAhfes+BeWelymkz8wT3MQpZB+/Zfpfi+1YMuN/+lt8MKT+KJo0CvfvAKUuwGf9Rjf1Yg==" saltValue="sve+okrN9egQU3nQYMBtPg==" spinCount="100000" sqref="BO214:BV214 DH214:DO214 CY214:DF214 CP214:CW214 CG214:CN214 BX214:CE214 FJ214:FR214 FA214:FH214 ER214:EY214 EI214:EP214 DZ214:EG214 DQ214:DX214 GY214:GZ214 GL214:GM214 FY214:FZ214" name="Rango2_2_1_8_1"/>
    <protectedRange algorithmName="SHA-512" hashValue="TvKQSNrPyYgDaKIPekAhfes+BeWelymkz8wT3MQpZB+/Zfpfi+1YMuN/+lt8MKT+KJo0CvfvAKUuwGf9Rjf1Yg==" saltValue="sve+okrN9egQU3nQYMBtPg==" spinCount="100000" sqref="BO28:BV28 DH28:DO28 CY28:DF28 CP28:CW28 CG28:CN28 BX28:CE28 FJ28:FR28 FA28:FH28 ER28:EY28 EI28:EP28 DZ28:EG28 DQ28:DX28 GY28:GZ28 GL28:GM28 FY28:FZ28" name="Rango2_2_1_24_1"/>
    <protectedRange algorithmName="SHA-512" hashValue="TvKQSNrPyYgDaKIPekAhfes+BeWelymkz8wT3MQpZB+/Zfpfi+1YMuN/+lt8MKT+KJo0CvfvAKUuwGf9Rjf1Yg==" saltValue="sve+okrN9egQU3nQYMBtPg==" spinCount="100000" sqref="BO34:BV35 DH34:DO35 CY34:DF35 CP34:CW35 CG34:CN35 BX34:CE35 FJ34:FR35 FA34:FH35 ER34:EY35 EI34:EP35 DZ34:EG35 DQ34:DX35 GY34:GZ35 GL34:GM35 FY34:FZ35" name="Rango2_2_1_25_1"/>
    <protectedRange algorithmName="SHA-512" hashValue="TvKQSNrPyYgDaKIPekAhfes+BeWelymkz8wT3MQpZB+/Zfpfi+1YMuN/+lt8MKT+KJo0CvfvAKUuwGf9Rjf1Yg==" saltValue="sve+okrN9egQU3nQYMBtPg==" spinCount="100000" sqref="BO40:BV42 DH40:DO42 CY40:DF42 CP40:CW42 CG40:CN42 BX40:CE42 FJ40:FR42 FA40:FH42 ER40:EY42 EI40:EP42 DZ40:EG42 DQ40:DX42 GY40:GZ42 GL40:GM42 FY40:FZ42" name="Rango2_2_1_26_1"/>
    <protectedRange algorithmName="SHA-512" hashValue="TvKQSNrPyYgDaKIPekAhfes+BeWelymkz8wT3MQpZB+/Zfpfi+1YMuN/+lt8MKT+KJo0CvfvAKUuwGf9Rjf1Yg==" saltValue="sve+okrN9egQU3nQYMBtPg==" spinCount="100000" sqref="BO244:BV244 DH244:DO244 CY244:DF244 CP244:CW244 CG244:CN244 BX244:CE244 FJ244:FR244 FA244:FH244 ER244:EY244 EI244:EP244 DZ244:EG244 DQ244:DX244 GY244:GZ244 GL244:GM244 FY244:FZ244" name="Rango2_2_1_27_1"/>
    <protectedRange algorithmName="SHA-512" hashValue="TvKQSNrPyYgDaKIPekAhfes+BeWelymkz8wT3MQpZB+/Zfpfi+1YMuN/+lt8MKT+KJo0CvfvAKUuwGf9Rjf1Yg==" saltValue="sve+okrN9egQU3nQYMBtPg==" spinCount="100000" sqref="BO250:BV251 DH250:DO251 CY250:DF251 CP250:CW251 CG250:CN251 BX250:CE251 FJ250:FR251 FA250:FH251 ER250:EY251 EI250:EP251 DZ250:EG251 DQ250:DX251 GY250:GZ251 GL250:GM251 FY250:FZ251" name="Rango2_2_1_28_2"/>
    <protectedRange algorithmName="SHA-512" hashValue="TvKQSNrPyYgDaKIPekAhfes+BeWelymkz8wT3MQpZB+/Zfpfi+1YMuN/+lt8MKT+KJo0CvfvAKUuwGf9Rjf1Yg==" saltValue="sve+okrN9egQU3nQYMBtPg==" spinCount="100000" sqref="BF40:BG45" name="Rango2_24_1"/>
    <protectedRange algorithmName="SHA-512" hashValue="TvKQSNrPyYgDaKIPekAhfes+BeWelymkz8wT3MQpZB+/Zfpfi+1YMuN/+lt8MKT+KJo0CvfvAKUuwGf9Rjf1Yg==" saltValue="sve+okrN9egQU3nQYMBtPg==" spinCount="100000" sqref="BH40:BI52 BH58:BI58 BH64:BI65" name="Rango2_26_1"/>
    <protectedRange algorithmName="SHA-512" hashValue="TvKQSNrPyYgDaKIPekAhfes+BeWelymkz8wT3MQpZB+/Zfpfi+1YMuN/+lt8MKT+KJo0CvfvAKUuwGf9Rjf1Yg==" saltValue="sve+okrN9egQU3nQYMBtPg==" spinCount="100000" sqref="BJ40:BJ45" name="Rango2_32_1"/>
    <protectedRange algorithmName="SHA-512" hashValue="TvKQSNrPyYgDaKIPekAhfes+BeWelymkz8wT3MQpZB+/Zfpfi+1YMuN/+lt8MKT+KJo0CvfvAKUuwGf9Rjf1Yg==" saltValue="sve+okrN9egQU3nQYMBtPg==" spinCount="100000" sqref="BK40:BK45" name="Rango2_33_1"/>
    <protectedRange algorithmName="SHA-512" hashValue="TvKQSNrPyYgDaKIPekAhfes+BeWelymkz8wT3MQpZB+/Zfpfi+1YMuN/+lt8MKT+KJo0CvfvAKUuwGf9Rjf1Yg==" saltValue="sve+okrN9egQU3nQYMBtPg==" spinCount="100000" sqref="BF58:BG63" name="Rango2_25_1"/>
    <protectedRange algorithmName="SHA-512" hashValue="TvKQSNrPyYgDaKIPekAhfes+BeWelymkz8wT3MQpZB+/Zfpfi+1YMuN/+lt8MKT+KJo0CvfvAKUuwGf9Rjf1Yg==" saltValue="sve+okrN9egQU3nQYMBtPg==" spinCount="100000" sqref="BH59:BI63" name="Rango2_26_1_1"/>
    <protectedRange algorithmName="SHA-512" hashValue="TvKQSNrPyYgDaKIPekAhfes+BeWelymkz8wT3MQpZB+/Zfpfi+1YMuN/+lt8MKT+KJo0CvfvAKUuwGf9Rjf1Yg==" saltValue="sve+okrN9egQU3nQYMBtPg==" spinCount="100000" sqref="BJ58:BJ63" name="Rango2_34_1"/>
    <protectedRange algorithmName="SHA-512" hashValue="TvKQSNrPyYgDaKIPekAhfes+BeWelymkz8wT3MQpZB+/Zfpfi+1YMuN/+lt8MKT+KJo0CvfvAKUuwGf9Rjf1Yg==" saltValue="sve+okrN9egQU3nQYMBtPg==" spinCount="100000" sqref="BK58:BK63" name="Rango2_35_1"/>
    <protectedRange algorithmName="SHA-512" hashValue="TvKQSNrPyYgDaKIPekAhfes+BeWelymkz8wT3MQpZB+/Zfpfi+1YMuN/+lt8MKT+KJo0CvfvAKUuwGf9Rjf1Yg==" saltValue="sve+okrN9egQU3nQYMBtPg==" spinCount="100000" sqref="BJ64 BJ66 BJ68" name="Rango2_40"/>
    <protectedRange algorithmName="SHA-512" hashValue="TvKQSNrPyYgDaKIPekAhfes+BeWelymkz8wT3MQpZB+/Zfpfi+1YMuN/+lt8MKT+KJo0CvfvAKUuwGf9Rjf1Yg==" saltValue="sve+okrN9egQU3nQYMBtPg==" spinCount="100000" sqref="BH66:BI69" name="Rango2_41"/>
    <protectedRange algorithmName="SHA-512" hashValue="TvKQSNrPyYgDaKIPekAhfes+BeWelymkz8wT3MQpZB+/Zfpfi+1YMuN/+lt8MKT+KJo0CvfvAKUuwGf9Rjf1Yg==" saltValue="sve+okrN9egQU3nQYMBtPg==" spinCount="100000" sqref="BK64:BK69" name="Rango2_43"/>
    <protectedRange algorithmName="SHA-512" hashValue="TvKQSNrPyYgDaKIPekAhfes+BeWelymkz8wT3MQpZB+/Zfpfi+1YMuN/+lt8MKT+KJo0CvfvAKUuwGf9Rjf1Yg==" saltValue="sve+okrN9egQU3nQYMBtPg==" spinCount="100000" sqref="BJ65 BJ67 BJ69" name="Rango2_44"/>
    <protectedRange algorithmName="SHA-512" hashValue="TvKQSNrPyYgDaKIPekAhfes+BeWelymkz8wT3MQpZB+/Zfpfi+1YMuN/+lt8MKT+KJo0CvfvAKUuwGf9Rjf1Yg==" saltValue="sve+okrN9egQU3nQYMBtPg==" spinCount="100000" sqref="BK76 BK78:BK81" name="Rango2_2_1_2_1_1_2"/>
    <protectedRange algorithmName="SHA-512" hashValue="TvKQSNrPyYgDaKIPekAhfes+BeWelymkz8wT3MQpZB+/Zfpfi+1YMuN/+lt8MKT+KJo0CvfvAKUuwGf9Rjf1Yg==" saltValue="sve+okrN9egQU3nQYMBtPg==" spinCount="100000" sqref="BJ83" name="Rango2_1_2_1"/>
    <protectedRange algorithmName="SHA-512" hashValue="TvKQSNrPyYgDaKIPekAhfes+BeWelymkz8wT3MQpZB+/Zfpfi+1YMuN/+lt8MKT+KJo0CvfvAKUuwGf9Rjf1Yg==" saltValue="sve+okrN9egQU3nQYMBtPg==" spinCount="100000" sqref="BK83" name="Rango2_2_2_1"/>
    <protectedRange algorithmName="SHA-512" hashValue="TvKQSNrPyYgDaKIPekAhfes+BeWelymkz8wT3MQpZB+/Zfpfi+1YMuN/+lt8MKT+KJo0CvfvAKUuwGf9Rjf1Yg==" saltValue="sve+okrN9egQU3nQYMBtPg==" spinCount="100000" sqref="BJ82" name="Rango2_1_1_1_1"/>
    <protectedRange algorithmName="SHA-512" hashValue="TvKQSNrPyYgDaKIPekAhfes+BeWelymkz8wT3MQpZB+/Zfpfi+1YMuN/+lt8MKT+KJo0CvfvAKUuwGf9Rjf1Yg==" saltValue="sve+okrN9egQU3nQYMBtPg==" spinCount="100000" sqref="BK82" name="Rango2_2_1_3_1"/>
    <protectedRange algorithmName="SHA-512" hashValue="TvKQSNrPyYgDaKIPekAhfes+BeWelymkz8wT3MQpZB+/Zfpfi+1YMuN/+lt8MKT+KJo0CvfvAKUuwGf9Rjf1Yg==" saltValue="sve+okrN9egQU3nQYMBtPg==" spinCount="100000" sqref="BH88:BI89" name="Rango2_3_1_1_1"/>
    <protectedRange algorithmName="SHA-512" hashValue="TvKQSNrPyYgDaKIPekAhfes+BeWelymkz8wT3MQpZB+/Zfpfi+1YMuN/+lt8MKT+KJo0CvfvAKUuwGf9Rjf1Yg==" saltValue="sve+okrN9egQU3nQYMBtPg==" spinCount="100000" sqref="BJ88:BJ89" name="Rango2_4_1_1_1"/>
    <protectedRange algorithmName="SHA-512" hashValue="TvKQSNrPyYgDaKIPekAhfes+BeWelymkz8wT3MQpZB+/Zfpfi+1YMuN/+lt8MKT+KJo0CvfvAKUuwGf9Rjf1Yg==" saltValue="sve+okrN9egQU3nQYMBtPg==" spinCount="100000" sqref="BK88:BK89" name="Rango2_5_1_2_1"/>
    <protectedRange algorithmName="SHA-512" hashValue="TvKQSNrPyYgDaKIPekAhfes+BeWelymkz8wT3MQpZB+/Zfpfi+1YMuN/+lt8MKT+KJo0CvfvAKUuwGf9Rjf1Yg==" saltValue="sve+okrN9egQU3nQYMBtPg==" spinCount="100000" sqref="BE127:BE128 BE124" name="Rango2_28_1_1"/>
    <protectedRange algorithmName="SHA-512" hashValue="TvKQSNrPyYgDaKIPekAhfes+BeWelymkz8wT3MQpZB+/Zfpfi+1YMuN/+lt8MKT+KJo0CvfvAKUuwGf9Rjf1Yg==" saltValue="sve+okrN9egQU3nQYMBtPg==" spinCount="100000" sqref="BH124:BI129" name="Rango2_29_1_1"/>
    <protectedRange algorithmName="SHA-512" hashValue="TvKQSNrPyYgDaKIPekAhfes+BeWelymkz8wT3MQpZB+/Zfpfi+1YMuN/+lt8MKT+KJo0CvfvAKUuwGf9Rjf1Yg==" saltValue="sve+okrN9egQU3nQYMBtPg==" spinCount="100000" sqref="BJ127:BJ128 BJ124" name="Rango2_30_1_1"/>
    <protectedRange algorithmName="SHA-512" hashValue="TvKQSNrPyYgDaKIPekAhfes+BeWelymkz8wT3MQpZB+/Zfpfi+1YMuN/+lt8MKT+KJo0CvfvAKUuwGf9Rjf1Yg==" saltValue="sve+okrN9egQU3nQYMBtPg==" spinCount="100000" sqref="BK127:BK128 BK124" name="Rango2_31_1_1"/>
    <protectedRange algorithmName="SHA-512" hashValue="TvKQSNrPyYgDaKIPekAhfes+BeWelymkz8wT3MQpZB+/Zfpfi+1YMuN/+lt8MKT+KJo0CvfvAKUuwGf9Rjf1Yg==" saltValue="sve+okrN9egQU3nQYMBtPg==" spinCount="100000" sqref="BK138 BK140" name="Rango2_2_1_2_1_1"/>
  </protectedRanges>
  <mergeCells count="1177">
    <mergeCell ref="AY268:AY273"/>
    <mergeCell ref="AZ268:AZ273"/>
    <mergeCell ref="BA268:BA273"/>
    <mergeCell ref="BB268:BB273"/>
    <mergeCell ref="BC268:BC273"/>
    <mergeCell ref="BD268:BD273"/>
    <mergeCell ref="BN268:BN273"/>
    <mergeCell ref="BM256:BM261"/>
    <mergeCell ref="BM262:BM267"/>
    <mergeCell ref="BM268:BM273"/>
    <mergeCell ref="A268:A273"/>
    <mergeCell ref="B268:B273"/>
    <mergeCell ref="C268:C273"/>
    <mergeCell ref="D268:D273"/>
    <mergeCell ref="E268:E273"/>
    <mergeCell ref="F268:F273"/>
    <mergeCell ref="G268:G273"/>
    <mergeCell ref="H268:H273"/>
    <mergeCell ref="I268:I273"/>
    <mergeCell ref="J268:J273"/>
    <mergeCell ref="K268:K273"/>
    <mergeCell ref="L268:L273"/>
    <mergeCell ref="M268:M273"/>
    <mergeCell ref="N268:N273"/>
    <mergeCell ref="O268:O273"/>
    <mergeCell ref="P268:P273"/>
    <mergeCell ref="Q268:Q273"/>
    <mergeCell ref="BD256:BD261"/>
    <mergeCell ref="BN256:BN261"/>
    <mergeCell ref="A256:A261"/>
    <mergeCell ref="A262:A267"/>
    <mergeCell ref="B262:B267"/>
    <mergeCell ref="Q256:Q261"/>
    <mergeCell ref="H250:H255"/>
    <mergeCell ref="I250:I255"/>
    <mergeCell ref="J250:J255"/>
    <mergeCell ref="K250:K255"/>
    <mergeCell ref="C262:C267"/>
    <mergeCell ref="D262:D267"/>
    <mergeCell ref="E262:E267"/>
    <mergeCell ref="F262:F267"/>
    <mergeCell ref="G262:G267"/>
    <mergeCell ref="H262:H267"/>
    <mergeCell ref="I262:I267"/>
    <mergeCell ref="J262:J267"/>
    <mergeCell ref="K262:K267"/>
    <mergeCell ref="L262:L267"/>
    <mergeCell ref="M262:M267"/>
    <mergeCell ref="N262:N267"/>
    <mergeCell ref="O262:O267"/>
    <mergeCell ref="P262:P267"/>
    <mergeCell ref="Q262:Q267"/>
    <mergeCell ref="A244:A249"/>
    <mergeCell ref="A250:A255"/>
    <mergeCell ref="B256:B261"/>
    <mergeCell ref="C256:C261"/>
    <mergeCell ref="D256:D261"/>
    <mergeCell ref="E256:E261"/>
    <mergeCell ref="F256:F261"/>
    <mergeCell ref="G256:G261"/>
    <mergeCell ref="H256:H261"/>
    <mergeCell ref="I256:I261"/>
    <mergeCell ref="J256:J261"/>
    <mergeCell ref="K256:K261"/>
    <mergeCell ref="L256:L261"/>
    <mergeCell ref="M256:M261"/>
    <mergeCell ref="N256:N261"/>
    <mergeCell ref="O256:O261"/>
    <mergeCell ref="P256:P261"/>
    <mergeCell ref="AX244:AX249"/>
    <mergeCell ref="AY244:AY249"/>
    <mergeCell ref="AZ244:AZ249"/>
    <mergeCell ref="BA244:BA249"/>
    <mergeCell ref="BB244:BB249"/>
    <mergeCell ref="BC244:BC249"/>
    <mergeCell ref="AX250:AX255"/>
    <mergeCell ref="AY250:AY255"/>
    <mergeCell ref="AZ250:AZ255"/>
    <mergeCell ref="BA250:BA255"/>
    <mergeCell ref="BB250:BB255"/>
    <mergeCell ref="BC250:BC255"/>
    <mergeCell ref="BA262:BA267"/>
    <mergeCell ref="BB262:BB267"/>
    <mergeCell ref="BC262:BC267"/>
    <mergeCell ref="BD262:BD267"/>
    <mergeCell ref="BN262:BN267"/>
    <mergeCell ref="AY256:AY261"/>
    <mergeCell ref="AZ256:AZ261"/>
    <mergeCell ref="BA256:BA261"/>
    <mergeCell ref="BB256:BB261"/>
    <mergeCell ref="BC256:BC261"/>
    <mergeCell ref="AY262:AY267"/>
    <mergeCell ref="AZ262:AZ267"/>
    <mergeCell ref="BM244:BM249"/>
    <mergeCell ref="BM250:BM255"/>
    <mergeCell ref="BD244:BD249"/>
    <mergeCell ref="BD250:BD255"/>
    <mergeCell ref="B244:B249"/>
    <mergeCell ref="C244:C249"/>
    <mergeCell ref="D244:D249"/>
    <mergeCell ref="E244:E249"/>
    <mergeCell ref="F244:F249"/>
    <mergeCell ref="G244:G249"/>
    <mergeCell ref="H244:H249"/>
    <mergeCell ref="I244:I249"/>
    <mergeCell ref="J244:J249"/>
    <mergeCell ref="K244:K249"/>
    <mergeCell ref="L244:L249"/>
    <mergeCell ref="M244:M249"/>
    <mergeCell ref="N244:N249"/>
    <mergeCell ref="O244:O249"/>
    <mergeCell ref="P244:P249"/>
    <mergeCell ref="Q244:Q249"/>
    <mergeCell ref="B250:B255"/>
    <mergeCell ref="C250:C255"/>
    <mergeCell ref="D250:D255"/>
    <mergeCell ref="E250:E255"/>
    <mergeCell ref="F250:F255"/>
    <mergeCell ref="G250:G255"/>
    <mergeCell ref="L250:L255"/>
    <mergeCell ref="M250:M255"/>
    <mergeCell ref="N250:N255"/>
    <mergeCell ref="O250:O255"/>
    <mergeCell ref="P250:P255"/>
    <mergeCell ref="Q250:Q255"/>
    <mergeCell ref="A238:A243"/>
    <mergeCell ref="B238:B243"/>
    <mergeCell ref="C238:C243"/>
    <mergeCell ref="D238:D243"/>
    <mergeCell ref="E238:E243"/>
    <mergeCell ref="F238:F243"/>
    <mergeCell ref="G238:G243"/>
    <mergeCell ref="H238:H243"/>
    <mergeCell ref="I238:I243"/>
    <mergeCell ref="J238:J243"/>
    <mergeCell ref="K238:K243"/>
    <mergeCell ref="L238:L243"/>
    <mergeCell ref="M238:M243"/>
    <mergeCell ref="N238:N243"/>
    <mergeCell ref="O238:O243"/>
    <mergeCell ref="P238:P243"/>
    <mergeCell ref="Q238:Q243"/>
    <mergeCell ref="Q40:Q45"/>
    <mergeCell ref="AX28:AX33"/>
    <mergeCell ref="AX34:AX39"/>
    <mergeCell ref="AX40:AX45"/>
    <mergeCell ref="Q10:Q15"/>
    <mergeCell ref="J8:J9"/>
    <mergeCell ref="K8:K9"/>
    <mergeCell ref="L8:L9"/>
    <mergeCell ref="BN142:BN147"/>
    <mergeCell ref="AH8:AV8"/>
    <mergeCell ref="R7:AW7"/>
    <mergeCell ref="BM214:BM219"/>
    <mergeCell ref="BM82:BM87"/>
    <mergeCell ref="BM76:BM81"/>
    <mergeCell ref="BM70:BM75"/>
    <mergeCell ref="BM64:BM69"/>
    <mergeCell ref="BM88:BM93"/>
    <mergeCell ref="BM100:BM105"/>
    <mergeCell ref="BM106:BM111"/>
    <mergeCell ref="BM112:BM117"/>
    <mergeCell ref="BM118:BM123"/>
    <mergeCell ref="BM124:BM129"/>
    <mergeCell ref="BM130:BM135"/>
    <mergeCell ref="BD178:BD183"/>
    <mergeCell ref="AY214:AY219"/>
    <mergeCell ref="AZ214:AZ219"/>
    <mergeCell ref="BA214:BA219"/>
    <mergeCell ref="BB214:BB219"/>
    <mergeCell ref="BC214:BC219"/>
    <mergeCell ref="BD184:BD189"/>
    <mergeCell ref="BD190:BD195"/>
    <mergeCell ref="BD196:BD201"/>
    <mergeCell ref="H1:R3"/>
    <mergeCell ref="B8:B9"/>
    <mergeCell ref="C8:C9"/>
    <mergeCell ref="D8:D9"/>
    <mergeCell ref="S1:T1"/>
    <mergeCell ref="S2:T2"/>
    <mergeCell ref="S3:T3"/>
    <mergeCell ref="B40:B45"/>
    <mergeCell ref="C40:C45"/>
    <mergeCell ref="D40:D45"/>
    <mergeCell ref="AZ34:AZ39"/>
    <mergeCell ref="BA34:BA39"/>
    <mergeCell ref="BB34:BB39"/>
    <mergeCell ref="BC34:BC39"/>
    <mergeCell ref="AY40:AY45"/>
    <mergeCell ref="AZ40:AZ45"/>
    <mergeCell ref="BA40:BA45"/>
    <mergeCell ref="BB40:BB45"/>
    <mergeCell ref="BC40:BC45"/>
    <mergeCell ref="AY22:AY27"/>
    <mergeCell ref="AZ22:AZ27"/>
    <mergeCell ref="BA22:BA27"/>
    <mergeCell ref="O34:O39"/>
    <mergeCell ref="Q34:Q39"/>
    <mergeCell ref="N28:N33"/>
    <mergeCell ref="O28:O33"/>
    <mergeCell ref="Q28:Q33"/>
    <mergeCell ref="P40:P45"/>
    <mergeCell ref="G10:G15"/>
    <mergeCell ref="A1:G3"/>
    <mergeCell ref="A40:A45"/>
    <mergeCell ref="E40:E45"/>
    <mergeCell ref="BD202:BD207"/>
    <mergeCell ref="BD208:BD213"/>
    <mergeCell ref="BD112:BD117"/>
    <mergeCell ref="BD118:BD123"/>
    <mergeCell ref="BM136:BM141"/>
    <mergeCell ref="BM148:BM153"/>
    <mergeCell ref="BM160:BM165"/>
    <mergeCell ref="BM154:BM159"/>
    <mergeCell ref="BM166:BM171"/>
    <mergeCell ref="BM172:BM177"/>
    <mergeCell ref="BM190:BM195"/>
    <mergeCell ref="BM184:BM189"/>
    <mergeCell ref="BM178:BM183"/>
    <mergeCell ref="BM202:BM207"/>
    <mergeCell ref="BM196:BM201"/>
    <mergeCell ref="BM208:BM213"/>
    <mergeCell ref="BD16:BD21"/>
    <mergeCell ref="BD22:BD27"/>
    <mergeCell ref="BD28:BD33"/>
    <mergeCell ref="BD34:BD39"/>
    <mergeCell ref="BD40:BD45"/>
    <mergeCell ref="BD46:BD51"/>
    <mergeCell ref="BD52:BD57"/>
    <mergeCell ref="BD58:BD63"/>
    <mergeCell ref="BD64:BD69"/>
    <mergeCell ref="BD70:BD75"/>
    <mergeCell ref="BD76:BD81"/>
    <mergeCell ref="BD82:BD87"/>
    <mergeCell ref="BD88:BD93"/>
    <mergeCell ref="BD94:BD99"/>
    <mergeCell ref="BD100:BD105"/>
    <mergeCell ref="BD106:BD111"/>
    <mergeCell ref="BD214:BD219"/>
    <mergeCell ref="BD124:BD129"/>
    <mergeCell ref="BD130:BD135"/>
    <mergeCell ref="BD136:BD141"/>
    <mergeCell ref="BD142:BD147"/>
    <mergeCell ref="BD148:BD153"/>
    <mergeCell ref="BD154:BD159"/>
    <mergeCell ref="BD160:BD165"/>
    <mergeCell ref="BD166:BD171"/>
    <mergeCell ref="BD172:BD177"/>
    <mergeCell ref="AY202:AY207"/>
    <mergeCell ref="AZ202:AZ207"/>
    <mergeCell ref="BA202:BA207"/>
    <mergeCell ref="BB202:BB207"/>
    <mergeCell ref="BC202:BC207"/>
    <mergeCell ref="AY208:AY213"/>
    <mergeCell ref="AZ208:AZ213"/>
    <mergeCell ref="BA208:BA213"/>
    <mergeCell ref="BB208:BB213"/>
    <mergeCell ref="BC208:BC213"/>
    <mergeCell ref="AY190:AY195"/>
    <mergeCell ref="AZ190:AZ195"/>
    <mergeCell ref="BA190:BA195"/>
    <mergeCell ref="BB190:BB195"/>
    <mergeCell ref="BC190:BC195"/>
    <mergeCell ref="AY196:AY201"/>
    <mergeCell ref="AZ196:AZ201"/>
    <mergeCell ref="BA196:BA201"/>
    <mergeCell ref="BB196:BB201"/>
    <mergeCell ref="BC196:BC201"/>
    <mergeCell ref="AY178:AY183"/>
    <mergeCell ref="AZ178:AZ183"/>
    <mergeCell ref="AY160:AY165"/>
    <mergeCell ref="AZ160:AZ165"/>
    <mergeCell ref="BA160:BA165"/>
    <mergeCell ref="BB160:BB165"/>
    <mergeCell ref="BC160:BC165"/>
    <mergeCell ref="BA142:BA147"/>
    <mergeCell ref="BB142:BB147"/>
    <mergeCell ref="BC142:BC147"/>
    <mergeCell ref="AY148:AY153"/>
    <mergeCell ref="AZ148:AZ153"/>
    <mergeCell ref="BA148:BA153"/>
    <mergeCell ref="BB148:BB153"/>
    <mergeCell ref="BC148:BC153"/>
    <mergeCell ref="BA178:BA183"/>
    <mergeCell ref="BB178:BB183"/>
    <mergeCell ref="BC178:BC183"/>
    <mergeCell ref="AY184:AY189"/>
    <mergeCell ref="AZ184:AZ189"/>
    <mergeCell ref="BA184:BA189"/>
    <mergeCell ref="BB184:BB189"/>
    <mergeCell ref="BC184:BC189"/>
    <mergeCell ref="AY166:AY171"/>
    <mergeCell ref="AZ166:AZ171"/>
    <mergeCell ref="BA166:BA171"/>
    <mergeCell ref="BB166:BB171"/>
    <mergeCell ref="BC166:BC171"/>
    <mergeCell ref="AY172:AY177"/>
    <mergeCell ref="AZ172:AZ177"/>
    <mergeCell ref="BA172:BA177"/>
    <mergeCell ref="BB172:BB177"/>
    <mergeCell ref="BC172:BC177"/>
    <mergeCell ref="BA130:BA135"/>
    <mergeCell ref="BB130:BB135"/>
    <mergeCell ref="BC130:BC135"/>
    <mergeCell ref="AY136:AY141"/>
    <mergeCell ref="AZ136:AZ141"/>
    <mergeCell ref="BA136:BA141"/>
    <mergeCell ref="BB136:BB141"/>
    <mergeCell ref="BC136:BC141"/>
    <mergeCell ref="BA118:BA123"/>
    <mergeCell ref="BB118:BB123"/>
    <mergeCell ref="BC118:BC123"/>
    <mergeCell ref="AY124:AY129"/>
    <mergeCell ref="AZ124:AZ129"/>
    <mergeCell ref="BA124:BA129"/>
    <mergeCell ref="BB124:BB129"/>
    <mergeCell ref="BC124:BC129"/>
    <mergeCell ref="AY154:AY159"/>
    <mergeCell ref="AZ154:AZ159"/>
    <mergeCell ref="BA154:BA159"/>
    <mergeCell ref="BB154:BB159"/>
    <mergeCell ref="BC154:BC159"/>
    <mergeCell ref="BA106:BA111"/>
    <mergeCell ref="BB106:BB111"/>
    <mergeCell ref="BC106:BC111"/>
    <mergeCell ref="AY112:AY117"/>
    <mergeCell ref="AZ112:AZ117"/>
    <mergeCell ref="BA112:BA117"/>
    <mergeCell ref="BB112:BB117"/>
    <mergeCell ref="BC112:BC117"/>
    <mergeCell ref="BA76:BA81"/>
    <mergeCell ref="BB76:BB81"/>
    <mergeCell ref="BC76:BC81"/>
    <mergeCell ref="AY58:AY63"/>
    <mergeCell ref="AZ58:AZ63"/>
    <mergeCell ref="BA58:BA63"/>
    <mergeCell ref="BB58:BB63"/>
    <mergeCell ref="BC58:BC63"/>
    <mergeCell ref="AY64:AY69"/>
    <mergeCell ref="AZ64:AZ69"/>
    <mergeCell ref="BA64:BA69"/>
    <mergeCell ref="BB64:BB69"/>
    <mergeCell ref="BC64:BC69"/>
    <mergeCell ref="BA94:BA99"/>
    <mergeCell ref="BB94:BB99"/>
    <mergeCell ref="BC94:BC99"/>
    <mergeCell ref="AY100:AY105"/>
    <mergeCell ref="AZ100:AZ105"/>
    <mergeCell ref="BA100:BA105"/>
    <mergeCell ref="BB100:BB105"/>
    <mergeCell ref="BC100:BC105"/>
    <mergeCell ref="AY82:AY87"/>
    <mergeCell ref="BA82:BA87"/>
    <mergeCell ref="BB82:BB87"/>
    <mergeCell ref="BC82:BC87"/>
    <mergeCell ref="AY88:AY93"/>
    <mergeCell ref="AZ88:AZ93"/>
    <mergeCell ref="BA88:BA93"/>
    <mergeCell ref="BB88:BB93"/>
    <mergeCell ref="BC88:BC93"/>
    <mergeCell ref="BC28:BC33"/>
    <mergeCell ref="AY10:AY15"/>
    <mergeCell ref="AZ10:AZ15"/>
    <mergeCell ref="BA10:BA15"/>
    <mergeCell ref="BB10:BB15"/>
    <mergeCell ref="BC10:BC15"/>
    <mergeCell ref="AY16:AY21"/>
    <mergeCell ref="AZ16:AZ21"/>
    <mergeCell ref="BA16:BA21"/>
    <mergeCell ref="BB16:BB21"/>
    <mergeCell ref="BC16:BC21"/>
    <mergeCell ref="AY46:AY51"/>
    <mergeCell ref="AZ46:AZ51"/>
    <mergeCell ref="BA46:BA51"/>
    <mergeCell ref="BB46:BB51"/>
    <mergeCell ref="BC46:BC51"/>
    <mergeCell ref="BA70:BA75"/>
    <mergeCell ref="BB70:BB75"/>
    <mergeCell ref="BC70:BC75"/>
    <mergeCell ref="AX214:AX219"/>
    <mergeCell ref="AX118:AX123"/>
    <mergeCell ref="AX124:AX129"/>
    <mergeCell ref="AX130:AX135"/>
    <mergeCell ref="AX136:AX141"/>
    <mergeCell ref="AX148:AX153"/>
    <mergeCell ref="AX154:AX159"/>
    <mergeCell ref="AX160:AX165"/>
    <mergeCell ref="AX166:AX171"/>
    <mergeCell ref="AX64:AX69"/>
    <mergeCell ref="AX70:AX75"/>
    <mergeCell ref="AX76:AX81"/>
    <mergeCell ref="AX82:AX87"/>
    <mergeCell ref="AX88:AX93"/>
    <mergeCell ref="AX100:AX105"/>
    <mergeCell ref="AX106:AX111"/>
    <mergeCell ref="AX112:AX117"/>
    <mergeCell ref="AX172:AX177"/>
    <mergeCell ref="AX178:AX183"/>
    <mergeCell ref="AX184:AX189"/>
    <mergeCell ref="AX190:AX195"/>
    <mergeCell ref="AX196:AX201"/>
    <mergeCell ref="AX202:AX207"/>
    <mergeCell ref="AX208:AX213"/>
    <mergeCell ref="K34:K39"/>
    <mergeCell ref="L34:L39"/>
    <mergeCell ref="M34:M39"/>
    <mergeCell ref="N34:N39"/>
    <mergeCell ref="I28:I33"/>
    <mergeCell ref="J28:J33"/>
    <mergeCell ref="K28:K33"/>
    <mergeCell ref="L28:L33"/>
    <mergeCell ref="M28:M33"/>
    <mergeCell ref="A28:A33"/>
    <mergeCell ref="B28:B33"/>
    <mergeCell ref="C28:C33"/>
    <mergeCell ref="E28:E33"/>
    <mergeCell ref="F28:F33"/>
    <mergeCell ref="G28:G33"/>
    <mergeCell ref="H28:H33"/>
    <mergeCell ref="D28:D33"/>
    <mergeCell ref="B34:B39"/>
    <mergeCell ref="C34:C39"/>
    <mergeCell ref="D34:D39"/>
    <mergeCell ref="B16:B21"/>
    <mergeCell ref="C16:C21"/>
    <mergeCell ref="D16:D21"/>
    <mergeCell ref="B22:B27"/>
    <mergeCell ref="C22:C27"/>
    <mergeCell ref="D22:D27"/>
    <mergeCell ref="A16:A21"/>
    <mergeCell ref="E16:E21"/>
    <mergeCell ref="F16:F21"/>
    <mergeCell ref="G16:G21"/>
    <mergeCell ref="A34:A39"/>
    <mergeCell ref="E34:E39"/>
    <mergeCell ref="F34:F39"/>
    <mergeCell ref="G34:G39"/>
    <mergeCell ref="H34:H39"/>
    <mergeCell ref="I34:I39"/>
    <mergeCell ref="J34:J39"/>
    <mergeCell ref="F22:F27"/>
    <mergeCell ref="G22:G27"/>
    <mergeCell ref="H22:H27"/>
    <mergeCell ref="I22:I27"/>
    <mergeCell ref="J22:J27"/>
    <mergeCell ref="K22:K27"/>
    <mergeCell ref="L22:L27"/>
    <mergeCell ref="M22:M27"/>
    <mergeCell ref="N22:N27"/>
    <mergeCell ref="O22:O27"/>
    <mergeCell ref="Q22:Q27"/>
    <mergeCell ref="M16:M21"/>
    <mergeCell ref="N16:N21"/>
    <mergeCell ref="H16:H21"/>
    <mergeCell ref="I16:I21"/>
    <mergeCell ref="J16:J21"/>
    <mergeCell ref="K16:K21"/>
    <mergeCell ref="L16:L21"/>
    <mergeCell ref="BL8:BL9"/>
    <mergeCell ref="AX7:BD7"/>
    <mergeCell ref="BE7:BL7"/>
    <mergeCell ref="T8:T9"/>
    <mergeCell ref="S8:S9"/>
    <mergeCell ref="AX8:AX9"/>
    <mergeCell ref="AY8:AY9"/>
    <mergeCell ref="AZ8:AZ9"/>
    <mergeCell ref="BA8:BA9"/>
    <mergeCell ref="BC8:BC9"/>
    <mergeCell ref="O10:O15"/>
    <mergeCell ref="P10:P15"/>
    <mergeCell ref="F8:F9"/>
    <mergeCell ref="G8:G9"/>
    <mergeCell ref="H8:H9"/>
    <mergeCell ref="R8:R9"/>
    <mergeCell ref="A7:J7"/>
    <mergeCell ref="K7:Q7"/>
    <mergeCell ref="AW8:AW9"/>
    <mergeCell ref="BE8:BE9"/>
    <mergeCell ref="BF8:BF9"/>
    <mergeCell ref="BH8:BH9"/>
    <mergeCell ref="A10:A15"/>
    <mergeCell ref="AX10:AX15"/>
    <mergeCell ref="M8:M9"/>
    <mergeCell ref="N8:N9"/>
    <mergeCell ref="O8:O9"/>
    <mergeCell ref="Q8:Q9"/>
    <mergeCell ref="I8:I9"/>
    <mergeCell ref="I10:I15"/>
    <mergeCell ref="J10:J15"/>
    <mergeCell ref="BD10:BD15"/>
    <mergeCell ref="F40:F45"/>
    <mergeCell ref="G40:G45"/>
    <mergeCell ref="H40:H45"/>
    <mergeCell ref="I40:I45"/>
    <mergeCell ref="J40:J45"/>
    <mergeCell ref="K40:K45"/>
    <mergeCell ref="L40:L45"/>
    <mergeCell ref="M40:M45"/>
    <mergeCell ref="N40:N45"/>
    <mergeCell ref="O40:O45"/>
    <mergeCell ref="P16:P21"/>
    <mergeCell ref="P22:P27"/>
    <mergeCell ref="P28:P33"/>
    <mergeCell ref="P34:P39"/>
    <mergeCell ref="BD8:BD9"/>
    <mergeCell ref="A8:A9"/>
    <mergeCell ref="E8:E9"/>
    <mergeCell ref="U8:AG8"/>
    <mergeCell ref="K10:K15"/>
    <mergeCell ref="M10:M15"/>
    <mergeCell ref="O16:O21"/>
    <mergeCell ref="Q16:Q21"/>
    <mergeCell ref="H10:H15"/>
    <mergeCell ref="B10:B15"/>
    <mergeCell ref="C10:C15"/>
    <mergeCell ref="D10:D15"/>
    <mergeCell ref="N10:N15"/>
    <mergeCell ref="L10:L15"/>
    <mergeCell ref="E10:E15"/>
    <mergeCell ref="F10:F15"/>
    <mergeCell ref="A22:A27"/>
    <mergeCell ref="E22:E27"/>
    <mergeCell ref="M46:M51"/>
    <mergeCell ref="N46:N51"/>
    <mergeCell ref="O46:O51"/>
    <mergeCell ref="A52:A57"/>
    <mergeCell ref="E52:E57"/>
    <mergeCell ref="F52:F57"/>
    <mergeCell ref="G52:G57"/>
    <mergeCell ref="H52:H57"/>
    <mergeCell ref="I52:I57"/>
    <mergeCell ref="J52:J57"/>
    <mergeCell ref="K52:K57"/>
    <mergeCell ref="L52:L57"/>
    <mergeCell ref="M52:M57"/>
    <mergeCell ref="N52:N57"/>
    <mergeCell ref="O52:O57"/>
    <mergeCell ref="A46:A51"/>
    <mergeCell ref="E46:E51"/>
    <mergeCell ref="F46:F51"/>
    <mergeCell ref="G46:G51"/>
    <mergeCell ref="H46:H51"/>
    <mergeCell ref="I46:I51"/>
    <mergeCell ref="J46:J51"/>
    <mergeCell ref="K46:K51"/>
    <mergeCell ref="L46:L51"/>
    <mergeCell ref="B52:B57"/>
    <mergeCell ref="C52:C57"/>
    <mergeCell ref="D52:D57"/>
    <mergeCell ref="B46:B51"/>
    <mergeCell ref="C46:C51"/>
    <mergeCell ref="D46:D51"/>
    <mergeCell ref="M58:M63"/>
    <mergeCell ref="N58:N63"/>
    <mergeCell ref="O58:O63"/>
    <mergeCell ref="A64:A69"/>
    <mergeCell ref="E64:E69"/>
    <mergeCell ref="F64:F69"/>
    <mergeCell ref="G64:G69"/>
    <mergeCell ref="H64:H69"/>
    <mergeCell ref="I64:I69"/>
    <mergeCell ref="J64:J69"/>
    <mergeCell ref="K64:K69"/>
    <mergeCell ref="L64:L69"/>
    <mergeCell ref="M64:M69"/>
    <mergeCell ref="N64:N69"/>
    <mergeCell ref="O64:O69"/>
    <mergeCell ref="A58:A63"/>
    <mergeCell ref="E58:E63"/>
    <mergeCell ref="F58:F63"/>
    <mergeCell ref="G58:G63"/>
    <mergeCell ref="H58:H63"/>
    <mergeCell ref="I58:I63"/>
    <mergeCell ref="J58:J63"/>
    <mergeCell ref="K58:K63"/>
    <mergeCell ref="L58:L63"/>
    <mergeCell ref="B58:B63"/>
    <mergeCell ref="C58:C63"/>
    <mergeCell ref="D58:D63"/>
    <mergeCell ref="B64:B69"/>
    <mergeCell ref="C64:C69"/>
    <mergeCell ref="D64:D69"/>
    <mergeCell ref="M70:M75"/>
    <mergeCell ref="N70:N75"/>
    <mergeCell ref="O70:O75"/>
    <mergeCell ref="A76:A81"/>
    <mergeCell ref="E76:E81"/>
    <mergeCell ref="F76:F81"/>
    <mergeCell ref="G76:G81"/>
    <mergeCell ref="H76:H81"/>
    <mergeCell ref="I76:I81"/>
    <mergeCell ref="J76:J81"/>
    <mergeCell ref="K76:K81"/>
    <mergeCell ref="L76:L81"/>
    <mergeCell ref="M76:M81"/>
    <mergeCell ref="N76:N81"/>
    <mergeCell ref="O76:O81"/>
    <mergeCell ref="A70:A75"/>
    <mergeCell ref="E70:E75"/>
    <mergeCell ref="F70:F75"/>
    <mergeCell ref="G70:G75"/>
    <mergeCell ref="H70:H75"/>
    <mergeCell ref="I70:I75"/>
    <mergeCell ref="J70:J75"/>
    <mergeCell ref="K70:K75"/>
    <mergeCell ref="L70:L75"/>
    <mergeCell ref="B76:B81"/>
    <mergeCell ref="C76:C81"/>
    <mergeCell ref="D76:D81"/>
    <mergeCell ref="B70:B75"/>
    <mergeCell ref="C70:C75"/>
    <mergeCell ref="D70:D75"/>
    <mergeCell ref="M82:M87"/>
    <mergeCell ref="N82:N87"/>
    <mergeCell ref="O82:O87"/>
    <mergeCell ref="A88:A93"/>
    <mergeCell ref="E88:E93"/>
    <mergeCell ref="F88:F93"/>
    <mergeCell ref="G88:G93"/>
    <mergeCell ref="H88:H93"/>
    <mergeCell ref="I88:I93"/>
    <mergeCell ref="J88:J93"/>
    <mergeCell ref="K88:K93"/>
    <mergeCell ref="L88:L93"/>
    <mergeCell ref="M88:M93"/>
    <mergeCell ref="N88:N93"/>
    <mergeCell ref="O88:O93"/>
    <mergeCell ref="A82:A87"/>
    <mergeCell ref="E82:E87"/>
    <mergeCell ref="F82:F87"/>
    <mergeCell ref="G82:G87"/>
    <mergeCell ref="H82:H87"/>
    <mergeCell ref="I82:I87"/>
    <mergeCell ref="J82:J87"/>
    <mergeCell ref="K82:K87"/>
    <mergeCell ref="L82:L87"/>
    <mergeCell ref="B82:B87"/>
    <mergeCell ref="C82:C87"/>
    <mergeCell ref="D82:D87"/>
    <mergeCell ref="B88:B93"/>
    <mergeCell ref="C88:C93"/>
    <mergeCell ref="D88:D93"/>
    <mergeCell ref="M94:M99"/>
    <mergeCell ref="N94:N99"/>
    <mergeCell ref="O94:O99"/>
    <mergeCell ref="A100:A105"/>
    <mergeCell ref="E100:E105"/>
    <mergeCell ref="F100:F105"/>
    <mergeCell ref="G100:G105"/>
    <mergeCell ref="H100:H105"/>
    <mergeCell ref="I100:I105"/>
    <mergeCell ref="J100:J105"/>
    <mergeCell ref="K100:K105"/>
    <mergeCell ref="L100:L105"/>
    <mergeCell ref="M100:M105"/>
    <mergeCell ref="N100:N105"/>
    <mergeCell ref="O100:O105"/>
    <mergeCell ref="A94:A99"/>
    <mergeCell ref="E94:E99"/>
    <mergeCell ref="F94:F99"/>
    <mergeCell ref="G94:G99"/>
    <mergeCell ref="H94:H99"/>
    <mergeCell ref="I94:I99"/>
    <mergeCell ref="J94:J99"/>
    <mergeCell ref="K94:K99"/>
    <mergeCell ref="L94:L99"/>
    <mergeCell ref="B94:B99"/>
    <mergeCell ref="C94:C99"/>
    <mergeCell ref="D94:D99"/>
    <mergeCell ref="B100:B105"/>
    <mergeCell ref="C100:C105"/>
    <mergeCell ref="D100:D105"/>
    <mergeCell ref="M106:M111"/>
    <mergeCell ref="N106:N111"/>
    <mergeCell ref="O106:O111"/>
    <mergeCell ref="A112:A117"/>
    <mergeCell ref="E112:E117"/>
    <mergeCell ref="F112:F117"/>
    <mergeCell ref="G112:G117"/>
    <mergeCell ref="H112:H117"/>
    <mergeCell ref="I112:I117"/>
    <mergeCell ref="J112:J117"/>
    <mergeCell ref="K112:K117"/>
    <mergeCell ref="L112:L117"/>
    <mergeCell ref="M112:M117"/>
    <mergeCell ref="N112:N117"/>
    <mergeCell ref="O112:O117"/>
    <mergeCell ref="A106:A111"/>
    <mergeCell ref="E106:E111"/>
    <mergeCell ref="F106:F111"/>
    <mergeCell ref="G106:G111"/>
    <mergeCell ref="H106:H111"/>
    <mergeCell ref="I106:I111"/>
    <mergeCell ref="J106:J111"/>
    <mergeCell ref="K106:K111"/>
    <mergeCell ref="L106:L111"/>
    <mergeCell ref="B106:B111"/>
    <mergeCell ref="C106:C111"/>
    <mergeCell ref="D106:D111"/>
    <mergeCell ref="B112:B117"/>
    <mergeCell ref="C112:C117"/>
    <mergeCell ref="D112:D117"/>
    <mergeCell ref="M118:M123"/>
    <mergeCell ref="N118:N123"/>
    <mergeCell ref="O118:O123"/>
    <mergeCell ref="A124:A129"/>
    <mergeCell ref="E124:E129"/>
    <mergeCell ref="F124:F129"/>
    <mergeCell ref="G124:G129"/>
    <mergeCell ref="H124:H129"/>
    <mergeCell ref="I124:I129"/>
    <mergeCell ref="J124:J129"/>
    <mergeCell ref="K124:K129"/>
    <mergeCell ref="L124:L129"/>
    <mergeCell ref="M124:M129"/>
    <mergeCell ref="N124:N129"/>
    <mergeCell ref="O124:O129"/>
    <mergeCell ref="A118:A123"/>
    <mergeCell ref="E118:E123"/>
    <mergeCell ref="F118:F123"/>
    <mergeCell ref="G118:G123"/>
    <mergeCell ref="H118:H123"/>
    <mergeCell ref="I118:I123"/>
    <mergeCell ref="J118:J123"/>
    <mergeCell ref="K118:K123"/>
    <mergeCell ref="L118:L123"/>
    <mergeCell ref="B118:B123"/>
    <mergeCell ref="C118:C123"/>
    <mergeCell ref="D118:D123"/>
    <mergeCell ref="B124:B129"/>
    <mergeCell ref="C124:C129"/>
    <mergeCell ref="D124:D129"/>
    <mergeCell ref="M130:M135"/>
    <mergeCell ref="N130:N135"/>
    <mergeCell ref="O130:O135"/>
    <mergeCell ref="A136:A141"/>
    <mergeCell ref="E136:E141"/>
    <mergeCell ref="F136:F141"/>
    <mergeCell ref="G136:G141"/>
    <mergeCell ref="H136:H141"/>
    <mergeCell ref="I136:I141"/>
    <mergeCell ref="J136:J141"/>
    <mergeCell ref="K136:K141"/>
    <mergeCell ref="L136:L141"/>
    <mergeCell ref="M136:M141"/>
    <mergeCell ref="N136:N141"/>
    <mergeCell ref="O136:O141"/>
    <mergeCell ref="A130:A135"/>
    <mergeCell ref="E130:E135"/>
    <mergeCell ref="F130:F135"/>
    <mergeCell ref="G130:G135"/>
    <mergeCell ref="H130:H135"/>
    <mergeCell ref="I130:I135"/>
    <mergeCell ref="J130:J135"/>
    <mergeCell ref="K130:K135"/>
    <mergeCell ref="L130:L135"/>
    <mergeCell ref="B130:B135"/>
    <mergeCell ref="C130:C135"/>
    <mergeCell ref="D130:D135"/>
    <mergeCell ref="B136:B141"/>
    <mergeCell ref="C136:C141"/>
    <mergeCell ref="D136:D141"/>
    <mergeCell ref="M142:M147"/>
    <mergeCell ref="N142:N147"/>
    <mergeCell ref="O142:O147"/>
    <mergeCell ref="A148:A153"/>
    <mergeCell ref="E148:E153"/>
    <mergeCell ref="F148:F153"/>
    <mergeCell ref="G148:G153"/>
    <mergeCell ref="H148:H153"/>
    <mergeCell ref="I148:I153"/>
    <mergeCell ref="J148:J153"/>
    <mergeCell ref="K148:K153"/>
    <mergeCell ref="L148:L153"/>
    <mergeCell ref="M148:M153"/>
    <mergeCell ref="N148:N153"/>
    <mergeCell ref="O148:O153"/>
    <mergeCell ref="A142:A147"/>
    <mergeCell ref="E142:E147"/>
    <mergeCell ref="F142:F147"/>
    <mergeCell ref="H142:H147"/>
    <mergeCell ref="I142:I147"/>
    <mergeCell ref="J142:J147"/>
    <mergeCell ref="K142:K147"/>
    <mergeCell ref="L142:L147"/>
    <mergeCell ref="B142:B147"/>
    <mergeCell ref="C142:C147"/>
    <mergeCell ref="D142:D147"/>
    <mergeCell ref="B148:B153"/>
    <mergeCell ref="C148:C153"/>
    <mergeCell ref="D148:D153"/>
    <mergeCell ref="M154:M159"/>
    <mergeCell ref="N154:N159"/>
    <mergeCell ref="O154:O159"/>
    <mergeCell ref="A160:A165"/>
    <mergeCell ref="E160:E165"/>
    <mergeCell ref="F160:F165"/>
    <mergeCell ref="G160:G165"/>
    <mergeCell ref="H160:H165"/>
    <mergeCell ref="I160:I165"/>
    <mergeCell ref="J160:J165"/>
    <mergeCell ref="K160:K165"/>
    <mergeCell ref="L160:L165"/>
    <mergeCell ref="M160:M165"/>
    <mergeCell ref="N160:N165"/>
    <mergeCell ref="O160:O165"/>
    <mergeCell ref="A154:A159"/>
    <mergeCell ref="E154:E159"/>
    <mergeCell ref="F154:F159"/>
    <mergeCell ref="G154:G159"/>
    <mergeCell ref="H154:H159"/>
    <mergeCell ref="I154:I159"/>
    <mergeCell ref="J154:J159"/>
    <mergeCell ref="K154:K159"/>
    <mergeCell ref="L154:L159"/>
    <mergeCell ref="B154:B159"/>
    <mergeCell ref="C154:C159"/>
    <mergeCell ref="D154:D159"/>
    <mergeCell ref="B160:B165"/>
    <mergeCell ref="C160:C165"/>
    <mergeCell ref="D160:D165"/>
    <mergeCell ref="M166:M171"/>
    <mergeCell ref="N166:N171"/>
    <mergeCell ref="O166:O171"/>
    <mergeCell ref="A172:A177"/>
    <mergeCell ref="E172:E177"/>
    <mergeCell ref="F172:F177"/>
    <mergeCell ref="G172:G177"/>
    <mergeCell ref="H172:H177"/>
    <mergeCell ref="I172:I177"/>
    <mergeCell ref="J172:J177"/>
    <mergeCell ref="K172:K177"/>
    <mergeCell ref="L172:L177"/>
    <mergeCell ref="M172:M177"/>
    <mergeCell ref="N172:N177"/>
    <mergeCell ref="O172:O177"/>
    <mergeCell ref="A166:A171"/>
    <mergeCell ref="E166:E171"/>
    <mergeCell ref="F166:F171"/>
    <mergeCell ref="G166:G171"/>
    <mergeCell ref="H166:H171"/>
    <mergeCell ref="I166:I171"/>
    <mergeCell ref="J166:J171"/>
    <mergeCell ref="K166:K171"/>
    <mergeCell ref="L166:L171"/>
    <mergeCell ref="D166:D171"/>
    <mergeCell ref="B172:B177"/>
    <mergeCell ref="C172:C177"/>
    <mergeCell ref="D172:D177"/>
    <mergeCell ref="B166:B171"/>
    <mergeCell ref="C166:C171"/>
    <mergeCell ref="M178:M183"/>
    <mergeCell ref="N178:N183"/>
    <mergeCell ref="O178:O183"/>
    <mergeCell ref="A184:A189"/>
    <mergeCell ref="E184:E189"/>
    <mergeCell ref="F184:F189"/>
    <mergeCell ref="G184:G189"/>
    <mergeCell ref="H184:H189"/>
    <mergeCell ref="I184:I189"/>
    <mergeCell ref="J184:J189"/>
    <mergeCell ref="K184:K189"/>
    <mergeCell ref="L184:L189"/>
    <mergeCell ref="M184:M189"/>
    <mergeCell ref="N184:N189"/>
    <mergeCell ref="O184:O189"/>
    <mergeCell ref="A178:A183"/>
    <mergeCell ref="E178:E183"/>
    <mergeCell ref="F178:F183"/>
    <mergeCell ref="G178:G183"/>
    <mergeCell ref="H178:H183"/>
    <mergeCell ref="I178:I183"/>
    <mergeCell ref="J178:J183"/>
    <mergeCell ref="K178:K183"/>
    <mergeCell ref="L178:L183"/>
    <mergeCell ref="B178:B183"/>
    <mergeCell ref="C178:C183"/>
    <mergeCell ref="D178:D183"/>
    <mergeCell ref="B184:B189"/>
    <mergeCell ref="C184:C189"/>
    <mergeCell ref="D184:D189"/>
    <mergeCell ref="M190:M195"/>
    <mergeCell ref="N190:N195"/>
    <mergeCell ref="O190:O195"/>
    <mergeCell ref="A196:A201"/>
    <mergeCell ref="E196:E201"/>
    <mergeCell ref="F196:F201"/>
    <mergeCell ref="G196:G201"/>
    <mergeCell ref="H196:H201"/>
    <mergeCell ref="I196:I201"/>
    <mergeCell ref="J196:J201"/>
    <mergeCell ref="K196:K201"/>
    <mergeCell ref="L196:L201"/>
    <mergeCell ref="M196:M201"/>
    <mergeCell ref="N196:N201"/>
    <mergeCell ref="O196:O201"/>
    <mergeCell ref="A190:A195"/>
    <mergeCell ref="E190:E195"/>
    <mergeCell ref="F190:F195"/>
    <mergeCell ref="G190:G195"/>
    <mergeCell ref="H190:H195"/>
    <mergeCell ref="I190:I195"/>
    <mergeCell ref="J190:J195"/>
    <mergeCell ref="K190:K195"/>
    <mergeCell ref="L190:L195"/>
    <mergeCell ref="B196:B201"/>
    <mergeCell ref="C196:C201"/>
    <mergeCell ref="D196:D201"/>
    <mergeCell ref="B190:B195"/>
    <mergeCell ref="C190:C195"/>
    <mergeCell ref="D190:D195"/>
    <mergeCell ref="M202:M207"/>
    <mergeCell ref="N202:N207"/>
    <mergeCell ref="O202:O207"/>
    <mergeCell ref="A208:A213"/>
    <mergeCell ref="E208:E213"/>
    <mergeCell ref="F208:F213"/>
    <mergeCell ref="G208:G213"/>
    <mergeCell ref="H208:H213"/>
    <mergeCell ref="I208:I213"/>
    <mergeCell ref="J208:J213"/>
    <mergeCell ref="K208:K213"/>
    <mergeCell ref="L208:L213"/>
    <mergeCell ref="M208:M213"/>
    <mergeCell ref="N208:N213"/>
    <mergeCell ref="O208:O213"/>
    <mergeCell ref="A202:A207"/>
    <mergeCell ref="E202:E207"/>
    <mergeCell ref="F202:F207"/>
    <mergeCell ref="G202:G207"/>
    <mergeCell ref="H202:H207"/>
    <mergeCell ref="I202:I207"/>
    <mergeCell ref="J202:J207"/>
    <mergeCell ref="K202:K207"/>
    <mergeCell ref="L202:L207"/>
    <mergeCell ref="B208:B213"/>
    <mergeCell ref="C208:C213"/>
    <mergeCell ref="D208:D213"/>
    <mergeCell ref="B202:B207"/>
    <mergeCell ref="C202:C207"/>
    <mergeCell ref="D202:D207"/>
    <mergeCell ref="M214:M219"/>
    <mergeCell ref="N214:N219"/>
    <mergeCell ref="O214:O219"/>
    <mergeCell ref="A220:A225"/>
    <mergeCell ref="E220:E225"/>
    <mergeCell ref="F220:F225"/>
    <mergeCell ref="G220:G225"/>
    <mergeCell ref="H220:H225"/>
    <mergeCell ref="I220:I225"/>
    <mergeCell ref="J220:J225"/>
    <mergeCell ref="K220:K225"/>
    <mergeCell ref="L220:L225"/>
    <mergeCell ref="M220:M225"/>
    <mergeCell ref="N220:N225"/>
    <mergeCell ref="O220:O225"/>
    <mergeCell ref="A214:A219"/>
    <mergeCell ref="E214:E219"/>
    <mergeCell ref="F214:F219"/>
    <mergeCell ref="G214:G219"/>
    <mergeCell ref="H214:H219"/>
    <mergeCell ref="I214:I219"/>
    <mergeCell ref="J214:J219"/>
    <mergeCell ref="K214:K219"/>
    <mergeCell ref="L214:L219"/>
    <mergeCell ref="B214:B219"/>
    <mergeCell ref="C214:C219"/>
    <mergeCell ref="D214:D219"/>
    <mergeCell ref="B220:B225"/>
    <mergeCell ref="C220:C225"/>
    <mergeCell ref="D220:D225"/>
    <mergeCell ref="P166:P171"/>
    <mergeCell ref="Q166:Q171"/>
    <mergeCell ref="P172:P177"/>
    <mergeCell ref="Q172:Q177"/>
    <mergeCell ref="P178:P183"/>
    <mergeCell ref="Q178:Q183"/>
    <mergeCell ref="P184:P189"/>
    <mergeCell ref="Q184:Q189"/>
    <mergeCell ref="P190:P195"/>
    <mergeCell ref="Q190:Q195"/>
    <mergeCell ref="P196:P201"/>
    <mergeCell ref="Q196:Q201"/>
    <mergeCell ref="P202:P207"/>
    <mergeCell ref="Q202:Q207"/>
    <mergeCell ref="P208:P213"/>
    <mergeCell ref="Q208:Q213"/>
    <mergeCell ref="P214:P219"/>
    <mergeCell ref="Q214:Q219"/>
    <mergeCell ref="P160:P165"/>
    <mergeCell ref="Q160:Q165"/>
    <mergeCell ref="P70:P75"/>
    <mergeCell ref="Q70:Q75"/>
    <mergeCell ref="P76:P81"/>
    <mergeCell ref="Q76:Q81"/>
    <mergeCell ref="P82:P87"/>
    <mergeCell ref="Q82:Q87"/>
    <mergeCell ref="P88:P93"/>
    <mergeCell ref="Q88:Q93"/>
    <mergeCell ref="P94:P99"/>
    <mergeCell ref="Q94:Q99"/>
    <mergeCell ref="P100:P105"/>
    <mergeCell ref="Q100:Q105"/>
    <mergeCell ref="P106:P111"/>
    <mergeCell ref="Q106:Q111"/>
    <mergeCell ref="P112:P117"/>
    <mergeCell ref="P136:P141"/>
    <mergeCell ref="Q136:Q141"/>
    <mergeCell ref="P142:P147"/>
    <mergeCell ref="Q142:Q147"/>
    <mergeCell ref="AZ70:AZ75"/>
    <mergeCell ref="AY94:AY99"/>
    <mergeCell ref="AZ94:AZ99"/>
    <mergeCell ref="AY118:AY123"/>
    <mergeCell ref="AZ118:AZ123"/>
    <mergeCell ref="AX46:AX51"/>
    <mergeCell ref="AX52:AX57"/>
    <mergeCell ref="AX58:AX63"/>
    <mergeCell ref="AY52:AY57"/>
    <mergeCell ref="AY76:AY81"/>
    <mergeCell ref="AZ76:AZ81"/>
    <mergeCell ref="AZ82:AZ87"/>
    <mergeCell ref="AY106:AY111"/>
    <mergeCell ref="AZ106:AZ111"/>
    <mergeCell ref="P148:P153"/>
    <mergeCell ref="Q148:Q153"/>
    <mergeCell ref="P154:P159"/>
    <mergeCell ref="Q154:Q159"/>
    <mergeCell ref="AY130:AY135"/>
    <mergeCell ref="AZ130:AZ135"/>
    <mergeCell ref="P124:P129"/>
    <mergeCell ref="Q124:Q129"/>
    <mergeCell ref="P130:P135"/>
    <mergeCell ref="Q130:Q135"/>
    <mergeCell ref="BA52:BA57"/>
    <mergeCell ref="BB52:BB57"/>
    <mergeCell ref="BC52:BC57"/>
    <mergeCell ref="AY34:AY39"/>
    <mergeCell ref="AX16:AX21"/>
    <mergeCell ref="AX22:AX27"/>
    <mergeCell ref="BB22:BB27"/>
    <mergeCell ref="BK8:BK9"/>
    <mergeCell ref="BJ8:BJ9"/>
    <mergeCell ref="BI8:BI9"/>
    <mergeCell ref="BC22:BC27"/>
    <mergeCell ref="AY28:AY33"/>
    <mergeCell ref="AZ28:AZ33"/>
    <mergeCell ref="BA28:BA33"/>
    <mergeCell ref="BB28:BB33"/>
    <mergeCell ref="P46:P51"/>
    <mergeCell ref="Q46:Q51"/>
    <mergeCell ref="P52:P57"/>
    <mergeCell ref="Q52:Q57"/>
    <mergeCell ref="P58:P63"/>
    <mergeCell ref="Q58:Q63"/>
    <mergeCell ref="P64:P69"/>
    <mergeCell ref="Q64:Q69"/>
    <mergeCell ref="AZ52:AZ57"/>
    <mergeCell ref="Q112:Q117"/>
    <mergeCell ref="P118:P123"/>
    <mergeCell ref="Q118:Q123"/>
    <mergeCell ref="AY70:AY75"/>
    <mergeCell ref="GZ7:HD8"/>
    <mergeCell ref="BM7:BM9"/>
    <mergeCell ref="BN7:FQ7"/>
    <mergeCell ref="BN8:BV8"/>
    <mergeCell ref="BW8:CE8"/>
    <mergeCell ref="CF8:CN8"/>
    <mergeCell ref="CO8:CW8"/>
    <mergeCell ref="CX8:DF8"/>
    <mergeCell ref="DG8:DO8"/>
    <mergeCell ref="DP8:DX8"/>
    <mergeCell ref="DY8:EG8"/>
    <mergeCell ref="EH8:EP8"/>
    <mergeCell ref="EQ8:EY8"/>
    <mergeCell ref="EZ8:FH8"/>
    <mergeCell ref="FI8:FQ8"/>
    <mergeCell ref="FR7:FY8"/>
    <mergeCell ref="FZ7:GD8"/>
    <mergeCell ref="GR7:GY8"/>
    <mergeCell ref="GE7:GL8"/>
    <mergeCell ref="P226:P231"/>
    <mergeCell ref="Q226:Q231"/>
    <mergeCell ref="BD226:BD231"/>
    <mergeCell ref="BI226:BI231"/>
    <mergeCell ref="BJ226:BJ231"/>
    <mergeCell ref="BK226:BK231"/>
    <mergeCell ref="BL226:BL231"/>
    <mergeCell ref="BN226:BN231"/>
    <mergeCell ref="P220:P225"/>
    <mergeCell ref="Q220:Q225"/>
    <mergeCell ref="AZ220:AZ225"/>
    <mergeCell ref="BA220:BA225"/>
    <mergeCell ref="BB220:BB225"/>
    <mergeCell ref="BC220:BC225"/>
    <mergeCell ref="AZ226:AZ231"/>
    <mergeCell ref="AY226:AY231"/>
    <mergeCell ref="GM7:GQ8"/>
    <mergeCell ref="AY142:AY147"/>
    <mergeCell ref="AZ142:AZ147"/>
    <mergeCell ref="BM94:BM99"/>
    <mergeCell ref="BM142:BM147"/>
    <mergeCell ref="BM46:BM51"/>
    <mergeCell ref="BG8:BG9"/>
    <mergeCell ref="BG46:BG51"/>
    <mergeCell ref="BM10:BM15"/>
    <mergeCell ref="BM16:BM21"/>
    <mergeCell ref="BM34:BM39"/>
    <mergeCell ref="BM28:BM33"/>
    <mergeCell ref="BM22:BM27"/>
    <mergeCell ref="BM40:BM45"/>
    <mergeCell ref="BM52:BM57"/>
    <mergeCell ref="BM58:BM63"/>
    <mergeCell ref="B232:B237"/>
    <mergeCell ref="C232:C237"/>
    <mergeCell ref="D232:D237"/>
    <mergeCell ref="E232:E237"/>
    <mergeCell ref="F232:F237"/>
    <mergeCell ref="G232:G237"/>
    <mergeCell ref="H232:H237"/>
    <mergeCell ref="I232:I237"/>
    <mergeCell ref="J232:J237"/>
    <mergeCell ref="K232:K237"/>
    <mergeCell ref="L232:L237"/>
    <mergeCell ref="M232:M237"/>
    <mergeCell ref="N232:N237"/>
    <mergeCell ref="O232:O237"/>
    <mergeCell ref="P232:P237"/>
    <mergeCell ref="Q232:Q237"/>
    <mergeCell ref="A226:A231"/>
    <mergeCell ref="A232:A237"/>
    <mergeCell ref="B226:B231"/>
    <mergeCell ref="C226:C231"/>
    <mergeCell ref="D226:D231"/>
    <mergeCell ref="E226:E231"/>
    <mergeCell ref="F226:F231"/>
    <mergeCell ref="G226:G231"/>
    <mergeCell ref="H226:H231"/>
    <mergeCell ref="I226:I231"/>
    <mergeCell ref="J226:J231"/>
    <mergeCell ref="K226:K231"/>
    <mergeCell ref="L226:L231"/>
    <mergeCell ref="M226:M231"/>
    <mergeCell ref="N226:N231"/>
    <mergeCell ref="O226:O231"/>
    <mergeCell ref="BB238:BB243"/>
    <mergeCell ref="BA238:BA243"/>
    <mergeCell ref="AZ238:AZ243"/>
    <mergeCell ref="AY238:AY243"/>
    <mergeCell ref="BD220:BD225"/>
    <mergeCell ref="BD232:BD237"/>
    <mergeCell ref="AX220:AX225"/>
    <mergeCell ref="AX226:AX231"/>
    <mergeCell ref="AX232:AX237"/>
    <mergeCell ref="BM220:BM225"/>
    <mergeCell ref="BM226:BM231"/>
    <mergeCell ref="BM232:BM237"/>
    <mergeCell ref="BN232:BN237"/>
    <mergeCell ref="BK220:BK225"/>
    <mergeCell ref="BJ220:BJ225"/>
    <mergeCell ref="BI220:BI225"/>
    <mergeCell ref="BL220:BL225"/>
    <mergeCell ref="AY220:AY225"/>
    <mergeCell ref="BC232:BC237"/>
    <mergeCell ref="BB232:BB237"/>
    <mergeCell ref="BA232:BA237"/>
    <mergeCell ref="AZ232:AZ237"/>
    <mergeCell ref="AY232:AY237"/>
    <mergeCell ref="BC226:BC231"/>
    <mergeCell ref="BB226:BB231"/>
    <mergeCell ref="BA226:BA231"/>
    <mergeCell ref="BN220:BN225"/>
    <mergeCell ref="AX238:AX243"/>
    <mergeCell ref="BD238:BD243"/>
    <mergeCell ref="BM238:BM243"/>
    <mergeCell ref="BN238:BN243"/>
    <mergeCell ref="BC238:BC243"/>
  </mergeCells>
  <conditionalFormatting sqref="FT10:FV10 FT16:FV16 FT22:FV22 FT28:FV28 FT34:FV34 FT40:FV40 FT46:FV46 FT52:FV52 FT58:FV58 FT64:FV64 FT70:FV70 FT76:FV76 FT82:FV82 FT94:FV94 FT100:FV100 FT106:FV106 FT112:FV112 FT118:FV118 FT124:FV124 FT130:FV130 FT136:FV136 FT154:FV154 FT160:FV160 FT166:FV166 FT178:FV178 FT184:FV184 FT190:FV190 FT214:FV214 FT220:FV220 FX220 FX214 FX208 FX202 FX196 FX190 FX184 FX178 FX172 FX166 FX160 FX154 FX148 FX142 FX136 FX130 FX124 FX118 FX112 FX106 FX100 FX94 FX88 FX82 FX76 FX70 FX64 FX58 FX52 FX46 FX40 FX34 FX28 FX22 FX16 FX10 BO172:BV172 BO131:BV137 BO196:BV196 BO12:BV15 BO90:BV93 BO95:BV99 BO103:BV105 BO186:BV190 BO47:BV51 BO53:BV57 BO36:BV40 BO43:BV45 BO18:BV34 BO88:BV88 BO142:BV142 BO148:BV148 BO154:BV155 BO59:BV69 BO202:BV202 BO208:BV208 FT208:FV208 FT202:FV202 FT148:FV148 FT142:FV142 FT88:FV88 FT196:FV196 FT172:FV172 GA10:GE10 GA16:GE16 GA22:GE22 GA28:GE28 GA34:GE34 GA40:GE40 GA46:GE46 GA52:GE52 GA58:GE58 GA64:GE64 GA70:GE70 GA76:GE76 GA82:GE82 GA88:GE88 GA94:GE94 GA100:GE100 GA106:GE106 GA112:GE112 GA118:GE118 GA124:GE124 GA130:GE130 GA136:GE136 GA142:GE142 GA148:GE148 GA154:GE154 GA160:GE160 GA166:GE166 GA172:GE172 GA178:GE178 GA184:GE184 GA190:GE190 GA196:GE196 GA202:GE202 GA208:GE208 GA214:GE214 GA220:GE220 BO214:BV255">
    <cfRule type="cellIs" dxfId="8621" priority="9661" operator="equal">
      <formula>"Catastrófico"</formula>
    </cfRule>
    <cfRule type="cellIs" dxfId="8620" priority="9662" operator="equal">
      <formula>"Mayor"</formula>
    </cfRule>
    <cfRule type="cellIs" dxfId="8619" priority="9663" operator="equal">
      <formula>"Moderado"</formula>
    </cfRule>
    <cfRule type="cellIs" dxfId="8618" priority="9664" operator="equal">
      <formula>"Menor"</formula>
    </cfRule>
    <cfRule type="cellIs" dxfId="8617" priority="9665" operator="equal">
      <formula>"Leve"</formula>
    </cfRule>
  </conditionalFormatting>
  <conditionalFormatting sqref="DH202:DO202">
    <cfRule type="cellIs" dxfId="8616" priority="8666" operator="equal">
      <formula>"Catastrófico"</formula>
    </cfRule>
    <cfRule type="cellIs" dxfId="8615" priority="8667" operator="equal">
      <formula>"Mayor"</formula>
    </cfRule>
    <cfRule type="cellIs" dxfId="8614" priority="8668" operator="equal">
      <formula>"Moderado"</formula>
    </cfRule>
    <cfRule type="cellIs" dxfId="8613" priority="8669" operator="equal">
      <formula>"Menor"</formula>
    </cfRule>
    <cfRule type="cellIs" dxfId="8612" priority="8670" operator="equal">
      <formula>"Leve"</formula>
    </cfRule>
  </conditionalFormatting>
  <conditionalFormatting sqref="BN10 BN16 BN22 BN40 BN64 BN70 BN76 BN82 BN88 BN106 BN112 BN118 BN124 BN130 BN136 BN148 BN154 BN160 BN166 BN172 BN178 BN184 BN190 BN196 BN202 BN208 BN214">
    <cfRule type="cellIs" dxfId="8611" priority="9656" operator="equal">
      <formula>"Catastrófico"</formula>
    </cfRule>
    <cfRule type="cellIs" dxfId="8610" priority="9657" operator="equal">
      <formula>"Mayor"</formula>
    </cfRule>
    <cfRule type="cellIs" dxfId="8609" priority="9658" operator="equal">
      <formula>"Moderado"</formula>
    </cfRule>
    <cfRule type="cellIs" dxfId="8608" priority="9659" operator="equal">
      <formula>"Menor"</formula>
    </cfRule>
    <cfRule type="cellIs" dxfId="8607" priority="9660" operator="equal">
      <formula>"Leve"</formula>
    </cfRule>
  </conditionalFormatting>
  <conditionalFormatting sqref="BN46 BN52 BN58">
    <cfRule type="cellIs" dxfId="8606" priority="9651" operator="equal">
      <formula>"Catastrófico"</formula>
    </cfRule>
    <cfRule type="cellIs" dxfId="8605" priority="9652" operator="equal">
      <formula>"Mayor"</formula>
    </cfRule>
    <cfRule type="cellIs" dxfId="8604" priority="9653" operator="equal">
      <formula>"Moderado"</formula>
    </cfRule>
    <cfRule type="cellIs" dxfId="8603" priority="9654" operator="equal">
      <formula>"Menor"</formula>
    </cfRule>
    <cfRule type="cellIs" dxfId="8602" priority="9655" operator="equal">
      <formula>"Leve"</formula>
    </cfRule>
  </conditionalFormatting>
  <conditionalFormatting sqref="BN244">
    <cfRule type="cellIs" dxfId="8601" priority="9631" operator="equal">
      <formula>"Catastrófico"</formula>
    </cfRule>
    <cfRule type="cellIs" dxfId="8600" priority="9632" operator="equal">
      <formula>"Mayor"</formula>
    </cfRule>
    <cfRule type="cellIs" dxfId="8599" priority="9633" operator="equal">
      <formula>"Moderado"</formula>
    </cfRule>
    <cfRule type="cellIs" dxfId="8598" priority="9634" operator="equal">
      <formula>"Menor"</formula>
    </cfRule>
    <cfRule type="cellIs" dxfId="8597" priority="9635" operator="equal">
      <formula>"Leve"</formula>
    </cfRule>
  </conditionalFormatting>
  <conditionalFormatting sqref="BN250">
    <cfRule type="cellIs" dxfId="8596" priority="9626" operator="equal">
      <formula>"Catastrófico"</formula>
    </cfRule>
    <cfRule type="cellIs" dxfId="8595" priority="9627" operator="equal">
      <formula>"Mayor"</formula>
    </cfRule>
    <cfRule type="cellIs" dxfId="8594" priority="9628" operator="equal">
      <formula>"Moderado"</formula>
    </cfRule>
    <cfRule type="cellIs" dxfId="8593" priority="9629" operator="equal">
      <formula>"Menor"</formula>
    </cfRule>
    <cfRule type="cellIs" dxfId="8592" priority="9630" operator="equal">
      <formula>"Leve"</formula>
    </cfRule>
  </conditionalFormatting>
  <conditionalFormatting sqref="BN28">
    <cfRule type="cellIs" dxfId="8591" priority="9621" operator="equal">
      <formula>"Catastrófico"</formula>
    </cfRule>
    <cfRule type="cellIs" dxfId="8590" priority="9622" operator="equal">
      <formula>"Mayor"</formula>
    </cfRule>
    <cfRule type="cellIs" dxfId="8589" priority="9623" operator="equal">
      <formula>"Moderado"</formula>
    </cfRule>
    <cfRule type="cellIs" dxfId="8588" priority="9624" operator="equal">
      <formula>"Menor"</formula>
    </cfRule>
    <cfRule type="cellIs" dxfId="8587" priority="9625" operator="equal">
      <formula>"Leve"</formula>
    </cfRule>
  </conditionalFormatting>
  <conditionalFormatting sqref="BN34">
    <cfRule type="cellIs" dxfId="8586" priority="9616" operator="equal">
      <formula>"Catastrófico"</formula>
    </cfRule>
    <cfRule type="cellIs" dxfId="8585" priority="9617" operator="equal">
      <formula>"Mayor"</formula>
    </cfRule>
    <cfRule type="cellIs" dxfId="8584" priority="9618" operator="equal">
      <formula>"Moderado"</formula>
    </cfRule>
    <cfRule type="cellIs" dxfId="8583" priority="9619" operator="equal">
      <formula>"Menor"</formula>
    </cfRule>
    <cfRule type="cellIs" dxfId="8582" priority="9620" operator="equal">
      <formula>"Leve"</formula>
    </cfRule>
  </conditionalFormatting>
  <conditionalFormatting sqref="BO89:BP89">
    <cfRule type="cellIs" dxfId="8581" priority="9551" operator="equal">
      <formula>"Catastrófico"</formula>
    </cfRule>
    <cfRule type="cellIs" dxfId="8580" priority="9552" operator="equal">
      <formula>"Mayor"</formula>
    </cfRule>
    <cfRule type="cellIs" dxfId="8579" priority="9553" operator="equal">
      <formula>"Moderado"</formula>
    </cfRule>
    <cfRule type="cellIs" dxfId="8578" priority="9554" operator="equal">
      <formula>"Menor"</formula>
    </cfRule>
    <cfRule type="cellIs" dxfId="8577" priority="9555" operator="equal">
      <formula>"Leve"</formula>
    </cfRule>
  </conditionalFormatting>
  <conditionalFormatting sqref="BO52:BP52">
    <cfRule type="cellIs" dxfId="8576" priority="9416" operator="equal">
      <formula>"Catastrófico"</formula>
    </cfRule>
    <cfRule type="cellIs" dxfId="8575" priority="9417" operator="equal">
      <formula>"Mayor"</formula>
    </cfRule>
    <cfRule type="cellIs" dxfId="8574" priority="9418" operator="equal">
      <formula>"Moderado"</formula>
    </cfRule>
    <cfRule type="cellIs" dxfId="8573" priority="9419" operator="equal">
      <formula>"Menor"</formula>
    </cfRule>
    <cfRule type="cellIs" dxfId="8572" priority="9420" operator="equal">
      <formula>"Leve"</formula>
    </cfRule>
  </conditionalFormatting>
  <conditionalFormatting sqref="BO52:BP52">
    <cfRule type="cellIs" dxfId="8571" priority="9411" operator="equal">
      <formula>"Catastrófico"</formula>
    </cfRule>
    <cfRule type="cellIs" dxfId="8570" priority="9412" operator="equal">
      <formula>"Mayor"</formula>
    </cfRule>
    <cfRule type="cellIs" dxfId="8569" priority="9413" operator="equal">
      <formula>"Moderado"</formula>
    </cfRule>
    <cfRule type="cellIs" dxfId="8568" priority="9414" operator="equal">
      <formula>"Menor"</formula>
    </cfRule>
    <cfRule type="cellIs" dxfId="8567" priority="9415" operator="equal">
      <formula>"Leve"</formula>
    </cfRule>
  </conditionalFormatting>
  <conditionalFormatting sqref="BQ89">
    <cfRule type="cellIs" dxfId="8566" priority="9546" operator="equal">
      <formula>"Catastrófico"</formula>
    </cfRule>
    <cfRule type="cellIs" dxfId="8565" priority="9547" operator="equal">
      <formula>"Mayor"</formula>
    </cfRule>
    <cfRule type="cellIs" dxfId="8564" priority="9548" operator="equal">
      <formula>"Moderado"</formula>
    </cfRule>
    <cfRule type="cellIs" dxfId="8563" priority="9549" operator="equal">
      <formula>"Menor"</formula>
    </cfRule>
    <cfRule type="cellIs" dxfId="8562" priority="9550" operator="equal">
      <formula>"Leve"</formula>
    </cfRule>
  </conditionalFormatting>
  <conditionalFormatting sqref="BQ89">
    <cfRule type="cellIs" dxfId="8561" priority="9541" operator="equal">
      <formula>"Catastrófico"</formula>
    </cfRule>
    <cfRule type="cellIs" dxfId="8560" priority="9542" operator="equal">
      <formula>"Mayor"</formula>
    </cfRule>
    <cfRule type="cellIs" dxfId="8559" priority="9543" operator="equal">
      <formula>"Moderado"</formula>
    </cfRule>
    <cfRule type="cellIs" dxfId="8558" priority="9544" operator="equal">
      <formula>"Menor"</formula>
    </cfRule>
    <cfRule type="cellIs" dxfId="8557" priority="9545" operator="equal">
      <formula>"Leve"</formula>
    </cfRule>
  </conditionalFormatting>
  <conditionalFormatting sqref="BR89:BV89">
    <cfRule type="cellIs" dxfId="8556" priority="9536" operator="equal">
      <formula>"Catastrófico"</formula>
    </cfRule>
    <cfRule type="cellIs" dxfId="8555" priority="9537" operator="equal">
      <formula>"Mayor"</formula>
    </cfRule>
    <cfRule type="cellIs" dxfId="8554" priority="9538" operator="equal">
      <formula>"Moderado"</formula>
    </cfRule>
    <cfRule type="cellIs" dxfId="8553" priority="9539" operator="equal">
      <formula>"Menor"</formula>
    </cfRule>
    <cfRule type="cellIs" dxfId="8552" priority="9540" operator="equal">
      <formula>"Leve"</formula>
    </cfRule>
  </conditionalFormatting>
  <conditionalFormatting sqref="BR89:BV89">
    <cfRule type="cellIs" dxfId="8551" priority="9531" operator="equal">
      <formula>"Catastrófico"</formula>
    </cfRule>
    <cfRule type="cellIs" dxfId="8550" priority="9532" operator="equal">
      <formula>"Mayor"</formula>
    </cfRule>
    <cfRule type="cellIs" dxfId="8549" priority="9533" operator="equal">
      <formula>"Moderado"</formula>
    </cfRule>
    <cfRule type="cellIs" dxfId="8548" priority="9534" operator="equal">
      <formula>"Menor"</formula>
    </cfRule>
    <cfRule type="cellIs" dxfId="8547" priority="9535" operator="equal">
      <formula>"Leve"</formula>
    </cfRule>
  </conditionalFormatting>
  <conditionalFormatting sqref="BQ11:BV11">
    <cfRule type="cellIs" dxfId="8546" priority="9281" operator="equal">
      <formula>"Catastrófico"</formula>
    </cfRule>
    <cfRule type="cellIs" dxfId="8545" priority="9282" operator="equal">
      <formula>"Mayor"</formula>
    </cfRule>
    <cfRule type="cellIs" dxfId="8544" priority="9283" operator="equal">
      <formula>"Moderado"</formula>
    </cfRule>
    <cfRule type="cellIs" dxfId="8543" priority="9284" operator="equal">
      <formula>"Menor"</formula>
    </cfRule>
    <cfRule type="cellIs" dxfId="8542" priority="9285" operator="equal">
      <formula>"Leve"</formula>
    </cfRule>
  </conditionalFormatting>
  <conditionalFormatting sqref="BQ11:BV11">
    <cfRule type="cellIs" dxfId="8541" priority="9276" operator="equal">
      <formula>"Catastrófico"</formula>
    </cfRule>
    <cfRule type="cellIs" dxfId="8540" priority="9277" operator="equal">
      <formula>"Mayor"</formula>
    </cfRule>
    <cfRule type="cellIs" dxfId="8539" priority="9278" operator="equal">
      <formula>"Moderado"</formula>
    </cfRule>
    <cfRule type="cellIs" dxfId="8538" priority="9279" operator="equal">
      <formula>"Menor"</formula>
    </cfRule>
    <cfRule type="cellIs" dxfId="8537" priority="9280" operator="equal">
      <formula>"Leve"</formula>
    </cfRule>
  </conditionalFormatting>
  <conditionalFormatting sqref="DH196:DO196">
    <cfRule type="cellIs" dxfId="8536" priority="8671" operator="equal">
      <formula>"Catastrófico"</formula>
    </cfRule>
    <cfRule type="cellIs" dxfId="8535" priority="8672" operator="equal">
      <formula>"Mayor"</formula>
    </cfRule>
    <cfRule type="cellIs" dxfId="8534" priority="8673" operator="equal">
      <formula>"Moderado"</formula>
    </cfRule>
    <cfRule type="cellIs" dxfId="8533" priority="8674" operator="equal">
      <formula>"Menor"</formula>
    </cfRule>
    <cfRule type="cellIs" dxfId="8532" priority="8675" operator="equal">
      <formula>"Leve"</formula>
    </cfRule>
  </conditionalFormatting>
  <conditionalFormatting sqref="CY202:DF202">
    <cfRule type="cellIs" dxfId="8531" priority="8161" operator="equal">
      <formula>"Catastrófico"</formula>
    </cfRule>
    <cfRule type="cellIs" dxfId="8530" priority="8162" operator="equal">
      <formula>"Mayor"</formula>
    </cfRule>
    <cfRule type="cellIs" dxfId="8529" priority="8163" operator="equal">
      <formula>"Moderado"</formula>
    </cfRule>
    <cfRule type="cellIs" dxfId="8528" priority="8164" operator="equal">
      <formula>"Menor"</formula>
    </cfRule>
    <cfRule type="cellIs" dxfId="8527" priority="8165" operator="equal">
      <formula>"Leve"</formula>
    </cfRule>
  </conditionalFormatting>
  <conditionalFormatting sqref="DH208:DO208">
    <cfRule type="cellIs" dxfId="8526" priority="8661" operator="equal">
      <formula>"Catastrófico"</formula>
    </cfRule>
    <cfRule type="cellIs" dxfId="8525" priority="8662" operator="equal">
      <formula>"Mayor"</formula>
    </cfRule>
    <cfRule type="cellIs" dxfId="8524" priority="8663" operator="equal">
      <formula>"Moderado"</formula>
    </cfRule>
    <cfRule type="cellIs" dxfId="8523" priority="8664" operator="equal">
      <formula>"Menor"</formula>
    </cfRule>
    <cfRule type="cellIs" dxfId="8522" priority="8665" operator="equal">
      <formula>"Leve"</formula>
    </cfRule>
  </conditionalFormatting>
  <conditionalFormatting sqref="BO28:BV28">
    <cfRule type="cellIs" dxfId="8521" priority="9156" operator="equal">
      <formula>"Catastrófico"</formula>
    </cfRule>
    <cfRule type="cellIs" dxfId="8520" priority="9157" operator="equal">
      <formula>"Mayor"</formula>
    </cfRule>
    <cfRule type="cellIs" dxfId="8519" priority="9158" operator="equal">
      <formula>"Moderado"</formula>
    </cfRule>
    <cfRule type="cellIs" dxfId="8518" priority="9159" operator="equal">
      <formula>"Menor"</formula>
    </cfRule>
    <cfRule type="cellIs" dxfId="8517" priority="9160" operator="equal">
      <formula>"Leve"</formula>
    </cfRule>
  </conditionalFormatting>
  <conditionalFormatting sqref="DH28:DO28">
    <cfRule type="cellIs" dxfId="8516" priority="8651" operator="equal">
      <formula>"Catastrófico"</formula>
    </cfRule>
    <cfRule type="cellIs" dxfId="8515" priority="8652" operator="equal">
      <formula>"Mayor"</formula>
    </cfRule>
    <cfRule type="cellIs" dxfId="8514" priority="8653" operator="equal">
      <formula>"Moderado"</formula>
    </cfRule>
    <cfRule type="cellIs" dxfId="8513" priority="8654" operator="equal">
      <formula>"Menor"</formula>
    </cfRule>
    <cfRule type="cellIs" dxfId="8512" priority="8655" operator="equal">
      <formula>"Leve"</formula>
    </cfRule>
  </conditionalFormatting>
  <conditionalFormatting sqref="DH35:DJ35">
    <cfRule type="cellIs" dxfId="8511" priority="8646" operator="equal">
      <formula>"Catastrófico"</formula>
    </cfRule>
    <cfRule type="cellIs" dxfId="8510" priority="8647" operator="equal">
      <formula>"Mayor"</formula>
    </cfRule>
    <cfRule type="cellIs" dxfId="8509" priority="8648" operator="equal">
      <formula>"Moderado"</formula>
    </cfRule>
    <cfRule type="cellIs" dxfId="8508" priority="8649" operator="equal">
      <formula>"Menor"</formula>
    </cfRule>
    <cfRule type="cellIs" dxfId="8507" priority="8650" operator="equal">
      <formula>"Leve"</formula>
    </cfRule>
  </conditionalFormatting>
  <conditionalFormatting sqref="BO58:BP58">
    <cfRule type="cellIs" dxfId="8506" priority="9396" operator="equal">
      <formula>"Catastrófico"</formula>
    </cfRule>
    <cfRule type="cellIs" dxfId="8505" priority="9397" operator="equal">
      <formula>"Mayor"</formula>
    </cfRule>
    <cfRule type="cellIs" dxfId="8504" priority="9398" operator="equal">
      <formula>"Moderado"</formula>
    </cfRule>
    <cfRule type="cellIs" dxfId="8503" priority="9399" operator="equal">
      <formula>"Menor"</formula>
    </cfRule>
    <cfRule type="cellIs" dxfId="8502" priority="9400" operator="equal">
      <formula>"Leve"</formula>
    </cfRule>
  </conditionalFormatting>
  <conditionalFormatting sqref="BO58:BP58">
    <cfRule type="cellIs" dxfId="8501" priority="9391" operator="equal">
      <formula>"Catastrófico"</formula>
    </cfRule>
    <cfRule type="cellIs" dxfId="8500" priority="9392" operator="equal">
      <formula>"Mayor"</formula>
    </cfRule>
    <cfRule type="cellIs" dxfId="8499" priority="9393" operator="equal">
      <formula>"Moderado"</formula>
    </cfRule>
    <cfRule type="cellIs" dxfId="8498" priority="9394" operator="equal">
      <formula>"Menor"</formula>
    </cfRule>
    <cfRule type="cellIs" dxfId="8497" priority="9395" operator="equal">
      <formula>"Leve"</formula>
    </cfRule>
  </conditionalFormatting>
  <conditionalFormatting sqref="BP102:BV102 BP100:BQ101">
    <cfRule type="cellIs" dxfId="8496" priority="9526" operator="equal">
      <formula>"Catastrófico"</formula>
    </cfRule>
    <cfRule type="cellIs" dxfId="8495" priority="9527" operator="equal">
      <formula>"Mayor"</formula>
    </cfRule>
    <cfRule type="cellIs" dxfId="8494" priority="9528" operator="equal">
      <formula>"Moderado"</formula>
    </cfRule>
    <cfRule type="cellIs" dxfId="8493" priority="9529" operator="equal">
      <formula>"Menor"</formula>
    </cfRule>
    <cfRule type="cellIs" dxfId="8492" priority="9530" operator="equal">
      <formula>"Leve"</formula>
    </cfRule>
  </conditionalFormatting>
  <conditionalFormatting sqref="BP101:BQ101 BO102:BV102 BO100:BQ100">
    <cfRule type="cellIs" dxfId="8491" priority="9521" operator="equal">
      <formula>"Catastrófico"</formula>
    </cfRule>
    <cfRule type="cellIs" dxfId="8490" priority="9522" operator="equal">
      <formula>"Mayor"</formula>
    </cfRule>
    <cfRule type="cellIs" dxfId="8489" priority="9523" operator="equal">
      <formula>"Moderado"</formula>
    </cfRule>
    <cfRule type="cellIs" dxfId="8488" priority="9524" operator="equal">
      <formula>"Menor"</formula>
    </cfRule>
    <cfRule type="cellIs" dxfId="8487" priority="9525" operator="equal">
      <formula>"Leve"</formula>
    </cfRule>
  </conditionalFormatting>
  <conditionalFormatting sqref="BO101">
    <cfRule type="cellIs" dxfId="8486" priority="9516" operator="equal">
      <formula>"Catastrófico"</formula>
    </cfRule>
    <cfRule type="cellIs" dxfId="8485" priority="9517" operator="equal">
      <formula>"Mayor"</formula>
    </cfRule>
    <cfRule type="cellIs" dxfId="8484" priority="9518" operator="equal">
      <formula>"Moderado"</formula>
    </cfRule>
    <cfRule type="cellIs" dxfId="8483" priority="9519" operator="equal">
      <formula>"Menor"</formula>
    </cfRule>
    <cfRule type="cellIs" dxfId="8482" priority="9520" operator="equal">
      <formula>"Leve"</formula>
    </cfRule>
  </conditionalFormatting>
  <conditionalFormatting sqref="FW10">
    <cfRule type="cellIs" dxfId="8481" priority="9611" operator="equal">
      <formula>"Catastrófico"</formula>
    </cfRule>
    <cfRule type="cellIs" dxfId="8480" priority="9612" operator="equal">
      <formula>"Mayor"</formula>
    </cfRule>
    <cfRule type="cellIs" dxfId="8479" priority="9613" operator="equal">
      <formula>"Moderado"</formula>
    </cfRule>
    <cfRule type="cellIs" dxfId="8478" priority="9614" operator="equal">
      <formula>"Menor"</formula>
    </cfRule>
    <cfRule type="cellIs" dxfId="8477" priority="9615" operator="equal">
      <formula>"Leve"</formula>
    </cfRule>
  </conditionalFormatting>
  <conditionalFormatting sqref="FW10">
    <cfRule type="cellIs" dxfId="8476" priority="9606" operator="equal">
      <formula>"Catastrófico"</formula>
    </cfRule>
    <cfRule type="cellIs" dxfId="8475" priority="9607" operator="equal">
      <formula>"Mayor"</formula>
    </cfRule>
    <cfRule type="cellIs" dxfId="8474" priority="9608" operator="equal">
      <formula>"Moderado"</formula>
    </cfRule>
    <cfRule type="cellIs" dxfId="8473" priority="9609" operator="equal">
      <formula>"Menor"</formula>
    </cfRule>
    <cfRule type="cellIs" dxfId="8472" priority="9610" operator="equal">
      <formula>"Leve"</formula>
    </cfRule>
  </conditionalFormatting>
  <conditionalFormatting sqref="FW11:FW243">
    <cfRule type="cellIs" dxfId="8471" priority="9601" operator="equal">
      <formula>"Catastrófico"</formula>
    </cfRule>
    <cfRule type="cellIs" dxfId="8470" priority="9602" operator="equal">
      <formula>"Mayor"</formula>
    </cfRule>
    <cfRule type="cellIs" dxfId="8469" priority="9603" operator="equal">
      <formula>"Moderado"</formula>
    </cfRule>
    <cfRule type="cellIs" dxfId="8468" priority="9604" operator="equal">
      <formula>"Menor"</formula>
    </cfRule>
    <cfRule type="cellIs" dxfId="8467" priority="9605" operator="equal">
      <formula>"Leve"</formula>
    </cfRule>
  </conditionalFormatting>
  <conditionalFormatting sqref="FW11:FW243">
    <cfRule type="cellIs" dxfId="8466" priority="9596" operator="equal">
      <formula>"Catastrófico"</formula>
    </cfRule>
    <cfRule type="cellIs" dxfId="8465" priority="9597" operator="equal">
      <formula>"Mayor"</formula>
    </cfRule>
    <cfRule type="cellIs" dxfId="8464" priority="9598" operator="equal">
      <formula>"Moderado"</formula>
    </cfRule>
    <cfRule type="cellIs" dxfId="8463" priority="9599" operator="equal">
      <formula>"Menor"</formula>
    </cfRule>
    <cfRule type="cellIs" dxfId="8462" priority="9600" operator="equal">
      <formula>"Leve"</formula>
    </cfRule>
  </conditionalFormatting>
  <conditionalFormatting sqref="FW244:FW255">
    <cfRule type="cellIs" dxfId="8461" priority="9591" operator="equal">
      <formula>"Catastrófico"</formula>
    </cfRule>
    <cfRule type="cellIs" dxfId="8460" priority="9592" operator="equal">
      <formula>"Mayor"</formula>
    </cfRule>
    <cfRule type="cellIs" dxfId="8459" priority="9593" operator="equal">
      <formula>"Moderado"</formula>
    </cfRule>
    <cfRule type="cellIs" dxfId="8458" priority="9594" operator="equal">
      <formula>"Menor"</formula>
    </cfRule>
    <cfRule type="cellIs" dxfId="8457" priority="9595" operator="equal">
      <formula>"Leve"</formula>
    </cfRule>
  </conditionalFormatting>
  <conditionalFormatting sqref="FW244:FW255">
    <cfRule type="cellIs" dxfId="8456" priority="9586" operator="equal">
      <formula>"Catastrófico"</formula>
    </cfRule>
    <cfRule type="cellIs" dxfId="8455" priority="9587" operator="equal">
      <formula>"Mayor"</formula>
    </cfRule>
    <cfRule type="cellIs" dxfId="8454" priority="9588" operator="equal">
      <formula>"Moderado"</formula>
    </cfRule>
    <cfRule type="cellIs" dxfId="8453" priority="9589" operator="equal">
      <formula>"Menor"</formula>
    </cfRule>
    <cfRule type="cellIs" dxfId="8452" priority="9590" operator="equal">
      <formula>"Leve"</formula>
    </cfRule>
  </conditionalFormatting>
  <conditionalFormatting sqref="BO185:BV185">
    <cfRule type="cellIs" dxfId="8451" priority="9461" operator="equal">
      <formula>"Catastrófico"</formula>
    </cfRule>
    <cfRule type="cellIs" dxfId="8450" priority="9462" operator="equal">
      <formula>"Mayor"</formula>
    </cfRule>
    <cfRule type="cellIs" dxfId="8449" priority="9463" operator="equal">
      <formula>"Moderado"</formula>
    </cfRule>
    <cfRule type="cellIs" dxfId="8448" priority="9464" operator="equal">
      <formula>"Menor"</formula>
    </cfRule>
    <cfRule type="cellIs" dxfId="8447" priority="9465" operator="equal">
      <formula>"Leve"</formula>
    </cfRule>
  </conditionalFormatting>
  <conditionalFormatting sqref="BO106:BV111">
    <cfRule type="cellIs" dxfId="8446" priority="9456" operator="equal">
      <formula>"Catastrófico"</formula>
    </cfRule>
    <cfRule type="cellIs" dxfId="8445" priority="9457" operator="equal">
      <formula>"Mayor"</formula>
    </cfRule>
    <cfRule type="cellIs" dxfId="8444" priority="9458" operator="equal">
      <formula>"Moderado"</formula>
    </cfRule>
    <cfRule type="cellIs" dxfId="8443" priority="9459" operator="equal">
      <formula>"Menor"</formula>
    </cfRule>
    <cfRule type="cellIs" dxfId="8442" priority="9460" operator="equal">
      <formula>"Leve"</formula>
    </cfRule>
  </conditionalFormatting>
  <conditionalFormatting sqref="BO106:BV111">
    <cfRule type="cellIs" dxfId="8441" priority="9451" operator="equal">
      <formula>"Catastrófico"</formula>
    </cfRule>
    <cfRule type="cellIs" dxfId="8440" priority="9452" operator="equal">
      <formula>"Mayor"</formula>
    </cfRule>
    <cfRule type="cellIs" dxfId="8439" priority="9453" operator="equal">
      <formula>"Moderado"</formula>
    </cfRule>
    <cfRule type="cellIs" dxfId="8438" priority="9454" operator="equal">
      <formula>"Menor"</formula>
    </cfRule>
    <cfRule type="cellIs" dxfId="8437" priority="9455" operator="equal">
      <formula>"Leve"</formula>
    </cfRule>
  </conditionalFormatting>
  <conditionalFormatting sqref="BO178:BV183">
    <cfRule type="cellIs" dxfId="8436" priority="9446" operator="equal">
      <formula>"Catastrófico"</formula>
    </cfRule>
    <cfRule type="cellIs" dxfId="8435" priority="9447" operator="equal">
      <formula>"Mayor"</formula>
    </cfRule>
    <cfRule type="cellIs" dxfId="8434" priority="9448" operator="equal">
      <formula>"Moderado"</formula>
    </cfRule>
    <cfRule type="cellIs" dxfId="8433" priority="9449" operator="equal">
      <formula>"Menor"</formula>
    </cfRule>
    <cfRule type="cellIs" dxfId="8432" priority="9450" operator="equal">
      <formula>"Leve"</formula>
    </cfRule>
  </conditionalFormatting>
  <conditionalFormatting sqref="BO178:BV183">
    <cfRule type="cellIs" dxfId="8431" priority="9441" operator="equal">
      <formula>"Catastrófico"</formula>
    </cfRule>
    <cfRule type="cellIs" dxfId="8430" priority="9442" operator="equal">
      <formula>"Mayor"</formula>
    </cfRule>
    <cfRule type="cellIs" dxfId="8429" priority="9443" operator="equal">
      <formula>"Moderado"</formula>
    </cfRule>
    <cfRule type="cellIs" dxfId="8428" priority="9444" operator="equal">
      <formula>"Menor"</formula>
    </cfRule>
    <cfRule type="cellIs" dxfId="8427" priority="9445" operator="equal">
      <formula>"Leve"</formula>
    </cfRule>
  </conditionalFormatting>
  <conditionalFormatting sqref="BO94:BV94">
    <cfRule type="cellIs" dxfId="8426" priority="9581" operator="equal">
      <formula>"Catastrófico"</formula>
    </cfRule>
    <cfRule type="cellIs" dxfId="8425" priority="9582" operator="equal">
      <formula>"Mayor"</formula>
    </cfRule>
    <cfRule type="cellIs" dxfId="8424" priority="9583" operator="equal">
      <formula>"Moderado"</formula>
    </cfRule>
    <cfRule type="cellIs" dxfId="8423" priority="9584" operator="equal">
      <formula>"Menor"</formula>
    </cfRule>
    <cfRule type="cellIs" dxfId="8422" priority="9585" operator="equal">
      <formula>"Leve"</formula>
    </cfRule>
  </conditionalFormatting>
  <conditionalFormatting sqref="BO94:BV94">
    <cfRule type="cellIs" dxfId="8421" priority="9576" operator="equal">
      <formula>"Catastrófico"</formula>
    </cfRule>
    <cfRule type="cellIs" dxfId="8420" priority="9577" operator="equal">
      <formula>"Mayor"</formula>
    </cfRule>
    <cfRule type="cellIs" dxfId="8419" priority="9578" operator="equal">
      <formula>"Moderado"</formula>
    </cfRule>
    <cfRule type="cellIs" dxfId="8418" priority="9579" operator="equal">
      <formula>"Menor"</formula>
    </cfRule>
    <cfRule type="cellIs" dxfId="8417" priority="9580" operator="equal">
      <formula>"Leve"</formula>
    </cfRule>
  </conditionalFormatting>
  <conditionalFormatting sqref="DH101">
    <cfRule type="cellIs" dxfId="8416" priority="9011" operator="equal">
      <formula>"Catastrófico"</formula>
    </cfRule>
    <cfRule type="cellIs" dxfId="8415" priority="9012" operator="equal">
      <formula>"Mayor"</formula>
    </cfRule>
    <cfRule type="cellIs" dxfId="8414" priority="9013" operator="equal">
      <formula>"Moderado"</formula>
    </cfRule>
    <cfRule type="cellIs" dxfId="8413" priority="9014" operator="equal">
      <formula>"Menor"</formula>
    </cfRule>
    <cfRule type="cellIs" dxfId="8412" priority="9015" operator="equal">
      <formula>"Leve"</formula>
    </cfRule>
  </conditionalFormatting>
  <conditionalFormatting sqref="DH162:DO165 DH168:DO171 DH113:DO117 DH173:DO177 DH145:DO147 DH120:DO123 DH138:DO141 DH149:DO153 DH156:DO159">
    <cfRule type="cellIs" dxfId="8411" priority="9006" operator="equal">
      <formula>"Catastrófico"</formula>
    </cfRule>
    <cfRule type="cellIs" dxfId="8410" priority="9007" operator="equal">
      <formula>"Mayor"</formula>
    </cfRule>
    <cfRule type="cellIs" dxfId="8409" priority="9008" operator="equal">
      <formula>"Moderado"</formula>
    </cfRule>
    <cfRule type="cellIs" dxfId="8408" priority="9009" operator="equal">
      <formula>"Menor"</formula>
    </cfRule>
    <cfRule type="cellIs" dxfId="8407" priority="9010" operator="equal">
      <formula>"Leve"</formula>
    </cfRule>
  </conditionalFormatting>
  <conditionalFormatting sqref="DH162:DO165 DH168:DO171 DH113:DO117 DH173:DO177 DH145:DO147 DH120:DO123 DH138:DO141 DH149:DO153 DH156:DO159">
    <cfRule type="cellIs" dxfId="8406" priority="9001" operator="equal">
      <formula>"Catastrófico"</formula>
    </cfRule>
    <cfRule type="cellIs" dxfId="8405" priority="9002" operator="equal">
      <formula>"Mayor"</formula>
    </cfRule>
    <cfRule type="cellIs" dxfId="8404" priority="9003" operator="equal">
      <formula>"Moderado"</formula>
    </cfRule>
    <cfRule type="cellIs" dxfId="8403" priority="9004" operator="equal">
      <formula>"Menor"</formula>
    </cfRule>
    <cfRule type="cellIs" dxfId="8402" priority="9005" operator="equal">
      <formula>"Leve"</formula>
    </cfRule>
  </conditionalFormatting>
  <conditionalFormatting sqref="DH112:DO112">
    <cfRule type="cellIs" dxfId="8401" priority="8996" operator="equal">
      <formula>"Catastrófico"</formula>
    </cfRule>
    <cfRule type="cellIs" dxfId="8400" priority="8997" operator="equal">
      <formula>"Mayor"</formula>
    </cfRule>
    <cfRule type="cellIs" dxfId="8399" priority="8998" operator="equal">
      <formula>"Moderado"</formula>
    </cfRule>
    <cfRule type="cellIs" dxfId="8398" priority="8999" operator="equal">
      <formula>"Menor"</formula>
    </cfRule>
    <cfRule type="cellIs" dxfId="8397" priority="9000" operator="equal">
      <formula>"Leve"</formula>
    </cfRule>
  </conditionalFormatting>
  <conditionalFormatting sqref="DH112:DO112">
    <cfRule type="cellIs" dxfId="8396" priority="8991" operator="equal">
      <formula>"Catastrófico"</formula>
    </cfRule>
    <cfRule type="cellIs" dxfId="8395" priority="8992" operator="equal">
      <formula>"Mayor"</formula>
    </cfRule>
    <cfRule type="cellIs" dxfId="8394" priority="8993" operator="equal">
      <formula>"Moderado"</formula>
    </cfRule>
    <cfRule type="cellIs" dxfId="8393" priority="8994" operator="equal">
      <formula>"Menor"</formula>
    </cfRule>
    <cfRule type="cellIs" dxfId="8392" priority="8995" operator="equal">
      <formula>"Leve"</formula>
    </cfRule>
  </conditionalFormatting>
  <conditionalFormatting sqref="DH160:DO160">
    <cfRule type="cellIs" dxfId="8391" priority="8986" operator="equal">
      <formula>"Catastrófico"</formula>
    </cfRule>
    <cfRule type="cellIs" dxfId="8390" priority="8987" operator="equal">
      <formula>"Mayor"</formula>
    </cfRule>
    <cfRule type="cellIs" dxfId="8389" priority="8988" operator="equal">
      <formula>"Moderado"</formula>
    </cfRule>
    <cfRule type="cellIs" dxfId="8388" priority="8989" operator="equal">
      <formula>"Menor"</formula>
    </cfRule>
    <cfRule type="cellIs" dxfId="8387" priority="8990" operator="equal">
      <formula>"Leve"</formula>
    </cfRule>
  </conditionalFormatting>
  <conditionalFormatting sqref="DH161:DO161">
    <cfRule type="cellIs" dxfId="8386" priority="8981" operator="equal">
      <formula>"Catastrófico"</formula>
    </cfRule>
    <cfRule type="cellIs" dxfId="8385" priority="8982" operator="equal">
      <formula>"Mayor"</formula>
    </cfRule>
    <cfRule type="cellIs" dxfId="8384" priority="8983" operator="equal">
      <formula>"Moderado"</formula>
    </cfRule>
    <cfRule type="cellIs" dxfId="8383" priority="8984" operator="equal">
      <formula>"Menor"</formula>
    </cfRule>
    <cfRule type="cellIs" dxfId="8382" priority="8985" operator="equal">
      <formula>"Leve"</formula>
    </cfRule>
  </conditionalFormatting>
  <conditionalFormatting sqref="DH167:DO167">
    <cfRule type="cellIs" dxfId="8381" priority="8976" operator="equal">
      <formula>"Catastrófico"</formula>
    </cfRule>
    <cfRule type="cellIs" dxfId="8380" priority="8977" operator="equal">
      <formula>"Mayor"</formula>
    </cfRule>
    <cfRule type="cellIs" dxfId="8379" priority="8978" operator="equal">
      <formula>"Moderado"</formula>
    </cfRule>
    <cfRule type="cellIs" dxfId="8378" priority="8979" operator="equal">
      <formula>"Menor"</formula>
    </cfRule>
    <cfRule type="cellIs" dxfId="8377" priority="8980" operator="equal">
      <formula>"Leve"</formula>
    </cfRule>
  </conditionalFormatting>
  <conditionalFormatting sqref="BO130:BP130">
    <cfRule type="cellIs" dxfId="8376" priority="9196" operator="equal">
      <formula>"Catastrófico"</formula>
    </cfRule>
    <cfRule type="cellIs" dxfId="8375" priority="9197" operator="equal">
      <formula>"Mayor"</formula>
    </cfRule>
    <cfRule type="cellIs" dxfId="8374" priority="9198" operator="equal">
      <formula>"Moderado"</formula>
    </cfRule>
    <cfRule type="cellIs" dxfId="8373" priority="9199" operator="equal">
      <formula>"Menor"</formula>
    </cfRule>
    <cfRule type="cellIs" dxfId="8372" priority="9200" operator="equal">
      <formula>"Leve"</formula>
    </cfRule>
  </conditionalFormatting>
  <conditionalFormatting sqref="BO130:BP130">
    <cfRule type="cellIs" dxfId="8371" priority="9191" operator="equal">
      <formula>"Catastrófico"</formula>
    </cfRule>
    <cfRule type="cellIs" dxfId="8370" priority="9192" operator="equal">
      <formula>"Mayor"</formula>
    </cfRule>
    <cfRule type="cellIs" dxfId="8369" priority="9193" operator="equal">
      <formula>"Moderado"</formula>
    </cfRule>
    <cfRule type="cellIs" dxfId="8368" priority="9194" operator="equal">
      <formula>"Menor"</formula>
    </cfRule>
    <cfRule type="cellIs" dxfId="8367" priority="9195" operator="equal">
      <formula>"Leve"</formula>
    </cfRule>
  </conditionalFormatting>
  <conditionalFormatting sqref="BQ130:BV130">
    <cfRule type="cellIs" dxfId="8366" priority="9186" operator="equal">
      <formula>"Catastrófico"</formula>
    </cfRule>
    <cfRule type="cellIs" dxfId="8365" priority="9187" operator="equal">
      <formula>"Mayor"</formula>
    </cfRule>
    <cfRule type="cellIs" dxfId="8364" priority="9188" operator="equal">
      <formula>"Moderado"</formula>
    </cfRule>
    <cfRule type="cellIs" dxfId="8363" priority="9189" operator="equal">
      <formula>"Menor"</formula>
    </cfRule>
    <cfRule type="cellIs" dxfId="8362" priority="9190" operator="equal">
      <formula>"Leve"</formula>
    </cfRule>
  </conditionalFormatting>
  <conditionalFormatting sqref="BO162:BV165 BO168:BV171 BO113:BV117 BO173:BV177 BO145:BV147 BO120:BV123 BO138:BV141 BO149:BV153 BO156:BV159">
    <cfRule type="cellIs" dxfId="8361" priority="9511" operator="equal">
      <formula>"Catastrófico"</formula>
    </cfRule>
    <cfRule type="cellIs" dxfId="8360" priority="9512" operator="equal">
      <formula>"Mayor"</formula>
    </cfRule>
    <cfRule type="cellIs" dxfId="8359" priority="9513" operator="equal">
      <formula>"Moderado"</formula>
    </cfRule>
    <cfRule type="cellIs" dxfId="8358" priority="9514" operator="equal">
      <formula>"Menor"</formula>
    </cfRule>
    <cfRule type="cellIs" dxfId="8357" priority="9515" operator="equal">
      <formula>"Leve"</formula>
    </cfRule>
  </conditionalFormatting>
  <conditionalFormatting sqref="BO162:BV165 BO168:BV171 BO113:BV117 BO173:BV177 BO145:BV147 BO120:BV123 BO138:BV141 BO149:BV153 BO156:BV159">
    <cfRule type="cellIs" dxfId="8356" priority="9506" operator="equal">
      <formula>"Catastrófico"</formula>
    </cfRule>
    <cfRule type="cellIs" dxfId="8355" priority="9507" operator="equal">
      <formula>"Mayor"</formula>
    </cfRule>
    <cfRule type="cellIs" dxfId="8354" priority="9508" operator="equal">
      <formula>"Moderado"</formula>
    </cfRule>
    <cfRule type="cellIs" dxfId="8353" priority="9509" operator="equal">
      <formula>"Menor"</formula>
    </cfRule>
    <cfRule type="cellIs" dxfId="8352" priority="9510" operator="equal">
      <formula>"Leve"</formula>
    </cfRule>
  </conditionalFormatting>
  <conditionalFormatting sqref="BO160:BV160">
    <cfRule type="cellIs" dxfId="8351" priority="9491" operator="equal">
      <formula>"Catastrófico"</formula>
    </cfRule>
    <cfRule type="cellIs" dxfId="8350" priority="9492" operator="equal">
      <formula>"Mayor"</formula>
    </cfRule>
    <cfRule type="cellIs" dxfId="8349" priority="9493" operator="equal">
      <formula>"Moderado"</formula>
    </cfRule>
    <cfRule type="cellIs" dxfId="8348" priority="9494" operator="equal">
      <formula>"Menor"</formula>
    </cfRule>
    <cfRule type="cellIs" dxfId="8347" priority="9495" operator="equal">
      <formula>"Leve"</formula>
    </cfRule>
  </conditionalFormatting>
  <conditionalFormatting sqref="BO161:BV161">
    <cfRule type="cellIs" dxfId="8346" priority="9486" operator="equal">
      <formula>"Catastrófico"</formula>
    </cfRule>
    <cfRule type="cellIs" dxfId="8345" priority="9487" operator="equal">
      <formula>"Mayor"</formula>
    </cfRule>
    <cfRule type="cellIs" dxfId="8344" priority="9488" operator="equal">
      <formula>"Moderado"</formula>
    </cfRule>
    <cfRule type="cellIs" dxfId="8343" priority="9489" operator="equal">
      <formula>"Menor"</formula>
    </cfRule>
    <cfRule type="cellIs" dxfId="8342" priority="9490" operator="equal">
      <formula>"Leve"</formula>
    </cfRule>
  </conditionalFormatting>
  <conditionalFormatting sqref="BO191:BV195">
    <cfRule type="cellIs" dxfId="8341" priority="9571" operator="equal">
      <formula>"Catastrófico"</formula>
    </cfRule>
    <cfRule type="cellIs" dxfId="8340" priority="9572" operator="equal">
      <formula>"Mayor"</formula>
    </cfRule>
    <cfRule type="cellIs" dxfId="8339" priority="9573" operator="equal">
      <formula>"Moderado"</formula>
    </cfRule>
    <cfRule type="cellIs" dxfId="8338" priority="9574" operator="equal">
      <formula>"Menor"</formula>
    </cfRule>
    <cfRule type="cellIs" dxfId="8337" priority="9575" operator="equal">
      <formula>"Leve"</formula>
    </cfRule>
  </conditionalFormatting>
  <conditionalFormatting sqref="BO197:BV201">
    <cfRule type="cellIs" dxfId="8336" priority="9566" operator="equal">
      <formula>"Catastrófico"</formula>
    </cfRule>
    <cfRule type="cellIs" dxfId="8335" priority="9567" operator="equal">
      <formula>"Mayor"</formula>
    </cfRule>
    <cfRule type="cellIs" dxfId="8334" priority="9568" operator="equal">
      <formula>"Moderado"</formula>
    </cfRule>
    <cfRule type="cellIs" dxfId="8333" priority="9569" operator="equal">
      <formula>"Menor"</formula>
    </cfRule>
    <cfRule type="cellIs" dxfId="8332" priority="9570" operator="equal">
      <formula>"Leve"</formula>
    </cfRule>
  </conditionalFormatting>
  <conditionalFormatting sqref="BO208:BV208">
    <cfRule type="cellIs" dxfId="8331" priority="9166" operator="equal">
      <formula>"Catastrófico"</formula>
    </cfRule>
    <cfRule type="cellIs" dxfId="8330" priority="9167" operator="equal">
      <formula>"Mayor"</formula>
    </cfRule>
    <cfRule type="cellIs" dxfId="8329" priority="9168" operator="equal">
      <formula>"Moderado"</formula>
    </cfRule>
    <cfRule type="cellIs" dxfId="8328" priority="9169" operator="equal">
      <formula>"Menor"</formula>
    </cfRule>
    <cfRule type="cellIs" dxfId="8327" priority="9170" operator="equal">
      <formula>"Leve"</formula>
    </cfRule>
  </conditionalFormatting>
  <conditionalFormatting sqref="BO203:BV207">
    <cfRule type="cellIs" dxfId="8326" priority="9561" operator="equal">
      <formula>"Catastrófico"</formula>
    </cfRule>
    <cfRule type="cellIs" dxfId="8325" priority="9562" operator="equal">
      <formula>"Mayor"</formula>
    </cfRule>
    <cfRule type="cellIs" dxfId="8324" priority="9563" operator="equal">
      <formula>"Moderado"</formula>
    </cfRule>
    <cfRule type="cellIs" dxfId="8323" priority="9564" operator="equal">
      <formula>"Menor"</formula>
    </cfRule>
    <cfRule type="cellIs" dxfId="8322" priority="9565" operator="equal">
      <formula>"Leve"</formula>
    </cfRule>
  </conditionalFormatting>
  <conditionalFormatting sqref="BO46:BP46">
    <cfRule type="cellIs" dxfId="8321" priority="9436" operator="equal">
      <formula>"Catastrófico"</formula>
    </cfRule>
    <cfRule type="cellIs" dxfId="8320" priority="9437" operator="equal">
      <formula>"Mayor"</formula>
    </cfRule>
    <cfRule type="cellIs" dxfId="8319" priority="9438" operator="equal">
      <formula>"Moderado"</formula>
    </cfRule>
    <cfRule type="cellIs" dxfId="8318" priority="9439" operator="equal">
      <formula>"Menor"</formula>
    </cfRule>
    <cfRule type="cellIs" dxfId="8317" priority="9440" operator="equal">
      <formula>"Leve"</formula>
    </cfRule>
  </conditionalFormatting>
  <conditionalFormatting sqref="BO209:BV213">
    <cfRule type="cellIs" dxfId="8316" priority="9556" operator="equal">
      <formula>"Catastrófico"</formula>
    </cfRule>
    <cfRule type="cellIs" dxfId="8315" priority="9557" operator="equal">
      <formula>"Mayor"</formula>
    </cfRule>
    <cfRule type="cellIs" dxfId="8314" priority="9558" operator="equal">
      <formula>"Moderado"</formula>
    </cfRule>
    <cfRule type="cellIs" dxfId="8313" priority="9559" operator="equal">
      <formula>"Menor"</formula>
    </cfRule>
    <cfRule type="cellIs" dxfId="8312" priority="9560" operator="equal">
      <formula>"Leve"</formula>
    </cfRule>
  </conditionalFormatting>
  <conditionalFormatting sqref="BQ46:BV46">
    <cfRule type="cellIs" dxfId="8311" priority="9426" operator="equal">
      <formula>"Catastrófico"</formula>
    </cfRule>
    <cfRule type="cellIs" dxfId="8310" priority="9427" operator="equal">
      <formula>"Mayor"</formula>
    </cfRule>
    <cfRule type="cellIs" dxfId="8309" priority="9428" operator="equal">
      <formula>"Moderado"</formula>
    </cfRule>
    <cfRule type="cellIs" dxfId="8308" priority="9429" operator="equal">
      <formula>"Menor"</formula>
    </cfRule>
    <cfRule type="cellIs" dxfId="8307" priority="9430" operator="equal">
      <formula>"Leve"</formula>
    </cfRule>
  </conditionalFormatting>
  <conditionalFormatting sqref="BQ46:BV46">
    <cfRule type="cellIs" dxfId="8306" priority="9421" operator="equal">
      <formula>"Catastrófico"</formula>
    </cfRule>
    <cfRule type="cellIs" dxfId="8305" priority="9422" operator="equal">
      <formula>"Mayor"</formula>
    </cfRule>
    <cfRule type="cellIs" dxfId="8304" priority="9423" operator="equal">
      <formula>"Moderado"</formula>
    </cfRule>
    <cfRule type="cellIs" dxfId="8303" priority="9424" operator="equal">
      <formula>"Menor"</formula>
    </cfRule>
    <cfRule type="cellIs" dxfId="8302" priority="9425" operator="equal">
      <formula>"Leve"</formula>
    </cfRule>
  </conditionalFormatting>
  <conditionalFormatting sqref="DJ16:DO17">
    <cfRule type="cellIs" dxfId="8301" priority="8721" operator="equal">
      <formula>"Catastrófico"</formula>
    </cfRule>
    <cfRule type="cellIs" dxfId="8300" priority="8722" operator="equal">
      <formula>"Mayor"</formula>
    </cfRule>
    <cfRule type="cellIs" dxfId="8299" priority="8723" operator="equal">
      <formula>"Moderado"</formula>
    </cfRule>
    <cfRule type="cellIs" dxfId="8298" priority="8724" operator="equal">
      <formula>"Menor"</formula>
    </cfRule>
    <cfRule type="cellIs" dxfId="8297" priority="8725" operator="equal">
      <formula>"Leve"</formula>
    </cfRule>
  </conditionalFormatting>
  <conditionalFormatting sqref="DJ16:DO17">
    <cfRule type="cellIs" dxfId="8296" priority="8716" operator="equal">
      <formula>"Catastrófico"</formula>
    </cfRule>
    <cfRule type="cellIs" dxfId="8295" priority="8717" operator="equal">
      <formula>"Mayor"</formula>
    </cfRule>
    <cfRule type="cellIs" dxfId="8294" priority="8718" operator="equal">
      <formula>"Moderado"</formula>
    </cfRule>
    <cfRule type="cellIs" dxfId="8293" priority="8719" operator="equal">
      <formula>"Menor"</formula>
    </cfRule>
    <cfRule type="cellIs" dxfId="8292" priority="8720" operator="equal">
      <formula>"Leve"</formula>
    </cfRule>
  </conditionalFormatting>
  <conditionalFormatting sqref="BO214:BV214">
    <cfRule type="cellIs" dxfId="8291" priority="9161" operator="equal">
      <formula>"Catastrófico"</formula>
    </cfRule>
    <cfRule type="cellIs" dxfId="8290" priority="9162" operator="equal">
      <formula>"Mayor"</formula>
    </cfRule>
    <cfRule type="cellIs" dxfId="8289" priority="9163" operator="equal">
      <formula>"Moderado"</formula>
    </cfRule>
    <cfRule type="cellIs" dxfId="8288" priority="9164" operator="equal">
      <formula>"Menor"</formula>
    </cfRule>
    <cfRule type="cellIs" dxfId="8287" priority="9165" operator="equal">
      <formula>"Leve"</formula>
    </cfRule>
  </conditionalFormatting>
  <conditionalFormatting sqref="DI125:DI128 DH129:DO129 DK125:DO128 DH124:DO124">
    <cfRule type="cellIs" dxfId="8286" priority="8706" operator="equal">
      <formula>"Catastrófico"</formula>
    </cfRule>
    <cfRule type="cellIs" dxfId="8285" priority="8707" operator="equal">
      <formula>"Mayor"</formula>
    </cfRule>
    <cfRule type="cellIs" dxfId="8284" priority="8708" operator="equal">
      <formula>"Moderado"</formula>
    </cfRule>
    <cfRule type="cellIs" dxfId="8283" priority="8709" operator="equal">
      <formula>"Menor"</formula>
    </cfRule>
    <cfRule type="cellIs" dxfId="8282" priority="8710" operator="equal">
      <formula>"Leve"</formula>
    </cfRule>
  </conditionalFormatting>
  <conditionalFormatting sqref="BQ52:BV52">
    <cfRule type="cellIs" dxfId="8281" priority="9406" operator="equal">
      <formula>"Catastrófico"</formula>
    </cfRule>
    <cfRule type="cellIs" dxfId="8280" priority="9407" operator="equal">
      <formula>"Mayor"</formula>
    </cfRule>
    <cfRule type="cellIs" dxfId="8279" priority="9408" operator="equal">
      <formula>"Moderado"</formula>
    </cfRule>
    <cfRule type="cellIs" dxfId="8278" priority="9409" operator="equal">
      <formula>"Menor"</formula>
    </cfRule>
    <cfRule type="cellIs" dxfId="8277" priority="9410" operator="equal">
      <formula>"Leve"</formula>
    </cfRule>
  </conditionalFormatting>
  <conditionalFormatting sqref="BQ52:BV52">
    <cfRule type="cellIs" dxfId="8276" priority="9401" operator="equal">
      <formula>"Catastrófico"</formula>
    </cfRule>
    <cfRule type="cellIs" dxfId="8275" priority="9402" operator="equal">
      <formula>"Mayor"</formula>
    </cfRule>
    <cfRule type="cellIs" dxfId="8274" priority="9403" operator="equal">
      <formula>"Moderado"</formula>
    </cfRule>
    <cfRule type="cellIs" dxfId="8273" priority="9404" operator="equal">
      <formula>"Menor"</formula>
    </cfRule>
    <cfRule type="cellIs" dxfId="8272" priority="9405" operator="equal">
      <formula>"Leve"</formula>
    </cfRule>
  </conditionalFormatting>
  <conditionalFormatting sqref="BP10">
    <cfRule type="cellIs" dxfId="8271" priority="9291" operator="equal">
      <formula>"Catastrófico"</formula>
    </cfRule>
    <cfRule type="cellIs" dxfId="8270" priority="9292" operator="equal">
      <formula>"Mayor"</formula>
    </cfRule>
    <cfRule type="cellIs" dxfId="8269" priority="9293" operator="equal">
      <formula>"Moderado"</formula>
    </cfRule>
    <cfRule type="cellIs" dxfId="8268" priority="9294" operator="equal">
      <formula>"Menor"</formula>
    </cfRule>
    <cfRule type="cellIs" dxfId="8267" priority="9295" operator="equal">
      <formula>"Leve"</formula>
    </cfRule>
  </conditionalFormatting>
  <conditionalFormatting sqref="BO10:BP10">
    <cfRule type="cellIs" dxfId="8266" priority="9286" operator="equal">
      <formula>"Catastrófico"</formula>
    </cfRule>
    <cfRule type="cellIs" dxfId="8265" priority="9287" operator="equal">
      <formula>"Mayor"</formula>
    </cfRule>
    <cfRule type="cellIs" dxfId="8264" priority="9288" operator="equal">
      <formula>"Moderado"</formula>
    </cfRule>
    <cfRule type="cellIs" dxfId="8263" priority="9289" operator="equal">
      <formula>"Menor"</formula>
    </cfRule>
    <cfRule type="cellIs" dxfId="8262" priority="9290" operator="equal">
      <formula>"Leve"</formula>
    </cfRule>
  </conditionalFormatting>
  <conditionalFormatting sqref="DK35:DO35">
    <cfRule type="cellIs" dxfId="8261" priority="8641" operator="equal">
      <formula>"Catastrófico"</formula>
    </cfRule>
    <cfRule type="cellIs" dxfId="8260" priority="8642" operator="equal">
      <formula>"Mayor"</formula>
    </cfRule>
    <cfRule type="cellIs" dxfId="8259" priority="8643" operator="equal">
      <formula>"Moderado"</formula>
    </cfRule>
    <cfRule type="cellIs" dxfId="8258" priority="8644" operator="equal">
      <formula>"Menor"</formula>
    </cfRule>
    <cfRule type="cellIs" dxfId="8257" priority="8645" operator="equal">
      <formula>"Leve"</formula>
    </cfRule>
  </conditionalFormatting>
  <conditionalFormatting sqref="DK35:DO35">
    <cfRule type="cellIs" dxfId="8256" priority="8636" operator="equal">
      <formula>"Catastrófico"</formula>
    </cfRule>
    <cfRule type="cellIs" dxfId="8255" priority="8637" operator="equal">
      <formula>"Mayor"</formula>
    </cfRule>
    <cfRule type="cellIs" dxfId="8254" priority="8638" operator="equal">
      <formula>"Moderado"</formula>
    </cfRule>
    <cfRule type="cellIs" dxfId="8253" priority="8639" operator="equal">
      <formula>"Menor"</formula>
    </cfRule>
    <cfRule type="cellIs" dxfId="8252" priority="8640" operator="equal">
      <formula>"Leve"</formula>
    </cfRule>
  </conditionalFormatting>
  <conditionalFormatting sqref="BQ58:BV58">
    <cfRule type="cellIs" dxfId="8251" priority="9386" operator="equal">
      <formula>"Catastrófico"</formula>
    </cfRule>
    <cfRule type="cellIs" dxfId="8250" priority="9387" operator="equal">
      <formula>"Mayor"</formula>
    </cfRule>
    <cfRule type="cellIs" dxfId="8249" priority="9388" operator="equal">
      <formula>"Moderado"</formula>
    </cfRule>
    <cfRule type="cellIs" dxfId="8248" priority="9389" operator="equal">
      <formula>"Menor"</formula>
    </cfRule>
    <cfRule type="cellIs" dxfId="8247" priority="9390" operator="equal">
      <formula>"Leve"</formula>
    </cfRule>
  </conditionalFormatting>
  <conditionalFormatting sqref="BQ58:BV58">
    <cfRule type="cellIs" dxfId="8246" priority="9381" operator="equal">
      <formula>"Catastrófico"</formula>
    </cfRule>
    <cfRule type="cellIs" dxfId="8245" priority="9382" operator="equal">
      <formula>"Mayor"</formula>
    </cfRule>
    <cfRule type="cellIs" dxfId="8244" priority="9383" operator="equal">
      <formula>"Moderado"</formula>
    </cfRule>
    <cfRule type="cellIs" dxfId="8243" priority="9384" operator="equal">
      <formula>"Menor"</formula>
    </cfRule>
    <cfRule type="cellIs" dxfId="8242" priority="9385" operator="equal">
      <formula>"Leve"</formula>
    </cfRule>
  </conditionalFormatting>
  <conditionalFormatting sqref="BO11:BP11">
    <cfRule type="cellIs" dxfId="8241" priority="9261" operator="equal">
      <formula>"Catastrófico"</formula>
    </cfRule>
    <cfRule type="cellIs" dxfId="8240" priority="9262" operator="equal">
      <formula>"Mayor"</formula>
    </cfRule>
    <cfRule type="cellIs" dxfId="8239" priority="9263" operator="equal">
      <formula>"Moderado"</formula>
    </cfRule>
    <cfRule type="cellIs" dxfId="8238" priority="9264" operator="equal">
      <formula>"Menor"</formula>
    </cfRule>
    <cfRule type="cellIs" dxfId="8237" priority="9265" operator="equal">
      <formula>"Leve"</formula>
    </cfRule>
  </conditionalFormatting>
  <conditionalFormatting sqref="BR35:BV35">
    <cfRule type="cellIs" dxfId="8236" priority="9141" operator="equal">
      <formula>"Catastrófico"</formula>
    </cfRule>
    <cfRule type="cellIs" dxfId="8235" priority="9142" operator="equal">
      <formula>"Mayor"</formula>
    </cfRule>
    <cfRule type="cellIs" dxfId="8234" priority="9143" operator="equal">
      <formula>"Moderado"</formula>
    </cfRule>
    <cfRule type="cellIs" dxfId="8233" priority="9144" operator="equal">
      <formula>"Menor"</formula>
    </cfRule>
    <cfRule type="cellIs" dxfId="8232" priority="9145" operator="equal">
      <formula>"Leve"</formula>
    </cfRule>
  </conditionalFormatting>
  <conditionalFormatting sqref="DG28">
    <cfRule type="cellIs" dxfId="8231" priority="9086" operator="equal">
      <formula>"Catastrófico"</formula>
    </cfRule>
    <cfRule type="cellIs" dxfId="8230" priority="9087" operator="equal">
      <formula>"Mayor"</formula>
    </cfRule>
    <cfRule type="cellIs" dxfId="8229" priority="9088" operator="equal">
      <formula>"Moderado"</formula>
    </cfRule>
    <cfRule type="cellIs" dxfId="8228" priority="9089" operator="equal">
      <formula>"Menor"</formula>
    </cfRule>
    <cfRule type="cellIs" dxfId="8227" priority="9090" operator="equal">
      <formula>"Leve"</formula>
    </cfRule>
  </conditionalFormatting>
  <conditionalFormatting sqref="DG34">
    <cfRule type="cellIs" dxfId="8226" priority="9081" operator="equal">
      <formula>"Catastrófico"</formula>
    </cfRule>
    <cfRule type="cellIs" dxfId="8225" priority="9082" operator="equal">
      <formula>"Mayor"</formula>
    </cfRule>
    <cfRule type="cellIs" dxfId="8224" priority="9083" operator="equal">
      <formula>"Moderado"</formula>
    </cfRule>
    <cfRule type="cellIs" dxfId="8223" priority="9084" operator="equal">
      <formula>"Menor"</formula>
    </cfRule>
    <cfRule type="cellIs" dxfId="8222" priority="9085" operator="equal">
      <formula>"Leve"</formula>
    </cfRule>
  </conditionalFormatting>
  <conditionalFormatting sqref="DH94:DO94">
    <cfRule type="cellIs" dxfId="8221" priority="9076" operator="equal">
      <formula>"Catastrófico"</formula>
    </cfRule>
    <cfRule type="cellIs" dxfId="8220" priority="9077" operator="equal">
      <formula>"Mayor"</formula>
    </cfRule>
    <cfRule type="cellIs" dxfId="8219" priority="9078" operator="equal">
      <formula>"Moderado"</formula>
    </cfRule>
    <cfRule type="cellIs" dxfId="8218" priority="9079" operator="equal">
      <formula>"Menor"</formula>
    </cfRule>
    <cfRule type="cellIs" dxfId="8217" priority="9080" operator="equal">
      <formula>"Leve"</formula>
    </cfRule>
  </conditionalFormatting>
  <conditionalFormatting sqref="DH94:DO94">
    <cfRule type="cellIs" dxfId="8216" priority="9071" operator="equal">
      <formula>"Catastrófico"</formula>
    </cfRule>
    <cfRule type="cellIs" dxfId="8215" priority="9072" operator="equal">
      <formula>"Mayor"</formula>
    </cfRule>
    <cfRule type="cellIs" dxfId="8214" priority="9073" operator="equal">
      <formula>"Moderado"</formula>
    </cfRule>
    <cfRule type="cellIs" dxfId="8213" priority="9074" operator="equal">
      <formula>"Menor"</formula>
    </cfRule>
    <cfRule type="cellIs" dxfId="8212" priority="9075" operator="equal">
      <formula>"Leve"</formula>
    </cfRule>
  </conditionalFormatting>
  <conditionalFormatting sqref="BP17">
    <cfRule type="cellIs" dxfId="8211" priority="9236" operator="equal">
      <formula>"Catastrófico"</formula>
    </cfRule>
    <cfRule type="cellIs" dxfId="8210" priority="9237" operator="equal">
      <formula>"Mayor"</formula>
    </cfRule>
    <cfRule type="cellIs" dxfId="8209" priority="9238" operator="equal">
      <formula>"Moderado"</formula>
    </cfRule>
    <cfRule type="cellIs" dxfId="8208" priority="9239" operator="equal">
      <formula>"Menor"</formula>
    </cfRule>
    <cfRule type="cellIs" dxfId="8207" priority="9240" operator="equal">
      <formula>"Leve"</formula>
    </cfRule>
  </conditionalFormatting>
  <conditionalFormatting sqref="BP17">
    <cfRule type="cellIs" dxfId="8206" priority="9231" operator="equal">
      <formula>"Catastrófico"</formula>
    </cfRule>
    <cfRule type="cellIs" dxfId="8205" priority="9232" operator="equal">
      <formula>"Mayor"</formula>
    </cfRule>
    <cfRule type="cellIs" dxfId="8204" priority="9233" operator="equal">
      <formula>"Moderado"</formula>
    </cfRule>
    <cfRule type="cellIs" dxfId="8203" priority="9234" operator="equal">
      <formula>"Menor"</formula>
    </cfRule>
    <cfRule type="cellIs" dxfId="8202" priority="9235" operator="equal">
      <formula>"Leve"</formula>
    </cfRule>
  </conditionalFormatting>
  <conditionalFormatting sqref="DH203:DO207">
    <cfRule type="cellIs" dxfId="8201" priority="9056" operator="equal">
      <formula>"Catastrófico"</formula>
    </cfRule>
    <cfRule type="cellIs" dxfId="8200" priority="9057" operator="equal">
      <formula>"Mayor"</formula>
    </cfRule>
    <cfRule type="cellIs" dxfId="8199" priority="9058" operator="equal">
      <formula>"Moderado"</formula>
    </cfRule>
    <cfRule type="cellIs" dxfId="8198" priority="9059" operator="equal">
      <formula>"Menor"</formula>
    </cfRule>
    <cfRule type="cellIs" dxfId="8197" priority="9060" operator="equal">
      <formula>"Leve"</formula>
    </cfRule>
  </conditionalFormatting>
  <conditionalFormatting sqref="BO40:BV40">
    <cfRule type="cellIs" dxfId="8196" priority="9136" operator="equal">
      <formula>"Catastrófico"</formula>
    </cfRule>
    <cfRule type="cellIs" dxfId="8195" priority="9137" operator="equal">
      <formula>"Mayor"</formula>
    </cfRule>
    <cfRule type="cellIs" dxfId="8194" priority="9138" operator="equal">
      <formula>"Moderado"</formula>
    </cfRule>
    <cfRule type="cellIs" dxfId="8193" priority="9139" operator="equal">
      <formula>"Menor"</formula>
    </cfRule>
    <cfRule type="cellIs" dxfId="8192" priority="9140" operator="equal">
      <formula>"Leve"</formula>
    </cfRule>
  </conditionalFormatting>
  <conditionalFormatting sqref="BO82">
    <cfRule type="cellIs" dxfId="8191" priority="9376" operator="equal">
      <formula>"Catastrófico"</formula>
    </cfRule>
    <cfRule type="cellIs" dxfId="8190" priority="9377" operator="equal">
      <formula>"Mayor"</formula>
    </cfRule>
    <cfRule type="cellIs" dxfId="8189" priority="9378" operator="equal">
      <formula>"Moderado"</formula>
    </cfRule>
    <cfRule type="cellIs" dxfId="8188" priority="9379" operator="equal">
      <formula>"Menor"</formula>
    </cfRule>
    <cfRule type="cellIs" dxfId="8187" priority="9380" operator="equal">
      <formula>"Leve"</formula>
    </cfRule>
  </conditionalFormatting>
  <conditionalFormatting sqref="BQ82">
    <cfRule type="cellIs" dxfId="8186" priority="9371" operator="equal">
      <formula>"Catastrófico"</formula>
    </cfRule>
    <cfRule type="cellIs" dxfId="8185" priority="9372" operator="equal">
      <formula>"Mayor"</formula>
    </cfRule>
    <cfRule type="cellIs" dxfId="8184" priority="9373" operator="equal">
      <formula>"Moderado"</formula>
    </cfRule>
    <cfRule type="cellIs" dxfId="8183" priority="9374" operator="equal">
      <formula>"Menor"</formula>
    </cfRule>
    <cfRule type="cellIs" dxfId="8182" priority="9375" operator="equal">
      <formula>"Leve"</formula>
    </cfRule>
  </conditionalFormatting>
  <conditionalFormatting sqref="BP82">
    <cfRule type="cellIs" dxfId="8181" priority="9366" operator="equal">
      <formula>"Catastrófico"</formula>
    </cfRule>
    <cfRule type="cellIs" dxfId="8180" priority="9367" operator="equal">
      <formula>"Mayor"</formula>
    </cfRule>
    <cfRule type="cellIs" dxfId="8179" priority="9368" operator="equal">
      <formula>"Moderado"</formula>
    </cfRule>
    <cfRule type="cellIs" dxfId="8178" priority="9369" operator="equal">
      <formula>"Menor"</formula>
    </cfRule>
    <cfRule type="cellIs" dxfId="8177" priority="9370" operator="equal">
      <formula>"Leve"</formula>
    </cfRule>
  </conditionalFormatting>
  <conditionalFormatting sqref="BR82:BV82">
    <cfRule type="cellIs" dxfId="8176" priority="9361" operator="equal">
      <formula>"Catastrófico"</formula>
    </cfRule>
    <cfRule type="cellIs" dxfId="8175" priority="9362" operator="equal">
      <formula>"Mayor"</formula>
    </cfRule>
    <cfRule type="cellIs" dxfId="8174" priority="9363" operator="equal">
      <formula>"Moderado"</formula>
    </cfRule>
    <cfRule type="cellIs" dxfId="8173" priority="9364" operator="equal">
      <formula>"Menor"</formula>
    </cfRule>
    <cfRule type="cellIs" dxfId="8172" priority="9365" operator="equal">
      <formula>"Leve"</formula>
    </cfRule>
  </conditionalFormatting>
  <conditionalFormatting sqref="BP83">
    <cfRule type="cellIs" dxfId="8171" priority="9356" operator="equal">
      <formula>"Catastrófico"</formula>
    </cfRule>
    <cfRule type="cellIs" dxfId="8170" priority="9357" operator="equal">
      <formula>"Mayor"</formula>
    </cfRule>
    <cfRule type="cellIs" dxfId="8169" priority="9358" operator="equal">
      <formula>"Moderado"</formula>
    </cfRule>
    <cfRule type="cellIs" dxfId="8168" priority="9359" operator="equal">
      <formula>"Menor"</formula>
    </cfRule>
    <cfRule type="cellIs" dxfId="8167" priority="9360" operator="equal">
      <formula>"Leve"</formula>
    </cfRule>
  </conditionalFormatting>
  <conditionalFormatting sqref="CY162:DF165 CY168:DF171 CY113:DF117 CY173:DF177 CY145:DF147 CY120:DF123 CY138:DF141 CY149:DF153 CY156:DF159">
    <cfRule type="cellIs" dxfId="8166" priority="8501" operator="equal">
      <formula>"Catastrófico"</formula>
    </cfRule>
    <cfRule type="cellIs" dxfId="8165" priority="8502" operator="equal">
      <formula>"Mayor"</formula>
    </cfRule>
    <cfRule type="cellIs" dxfId="8164" priority="8503" operator="equal">
      <formula>"Moderado"</formula>
    </cfRule>
    <cfRule type="cellIs" dxfId="8163" priority="8504" operator="equal">
      <formula>"Menor"</formula>
    </cfRule>
    <cfRule type="cellIs" dxfId="8162" priority="8505" operator="equal">
      <formula>"Leve"</formula>
    </cfRule>
  </conditionalFormatting>
  <conditionalFormatting sqref="CY162:DF165 CY168:DF171 CY113:DF117 CY173:DF177 CY145:DF147 CY120:DF123 CY138:DF141 CY149:DF153 CY156:DF159">
    <cfRule type="cellIs" dxfId="8161" priority="8496" operator="equal">
      <formula>"Catastrófico"</formula>
    </cfRule>
    <cfRule type="cellIs" dxfId="8160" priority="8497" operator="equal">
      <formula>"Mayor"</formula>
    </cfRule>
    <cfRule type="cellIs" dxfId="8159" priority="8498" operator="equal">
      <formula>"Moderado"</formula>
    </cfRule>
    <cfRule type="cellIs" dxfId="8158" priority="8499" operator="equal">
      <formula>"Menor"</formula>
    </cfRule>
    <cfRule type="cellIs" dxfId="8157" priority="8500" operator="equal">
      <formula>"Leve"</formula>
    </cfRule>
  </conditionalFormatting>
  <conditionalFormatting sqref="CY112:DF112">
    <cfRule type="cellIs" dxfId="8156" priority="8491" operator="equal">
      <formula>"Catastrófico"</formula>
    </cfRule>
    <cfRule type="cellIs" dxfId="8155" priority="8492" operator="equal">
      <formula>"Mayor"</formula>
    </cfRule>
    <cfRule type="cellIs" dxfId="8154" priority="8493" operator="equal">
      <formula>"Moderado"</formula>
    </cfRule>
    <cfRule type="cellIs" dxfId="8153" priority="8494" operator="equal">
      <formula>"Menor"</formula>
    </cfRule>
    <cfRule type="cellIs" dxfId="8152" priority="8495" operator="equal">
      <formula>"Leve"</formula>
    </cfRule>
  </conditionalFormatting>
  <conditionalFormatting sqref="CY112:DF112">
    <cfRule type="cellIs" dxfId="8151" priority="8486" operator="equal">
      <formula>"Catastrófico"</formula>
    </cfRule>
    <cfRule type="cellIs" dxfId="8150" priority="8487" operator="equal">
      <formula>"Mayor"</formula>
    </cfRule>
    <cfRule type="cellIs" dxfId="8149" priority="8488" operator="equal">
      <formula>"Moderado"</formula>
    </cfRule>
    <cfRule type="cellIs" dxfId="8148" priority="8489" operator="equal">
      <formula>"Menor"</formula>
    </cfRule>
    <cfRule type="cellIs" dxfId="8147" priority="8490" operator="equal">
      <formula>"Leve"</formula>
    </cfRule>
  </conditionalFormatting>
  <conditionalFormatting sqref="CY160:DF160">
    <cfRule type="cellIs" dxfId="8146" priority="8481" operator="equal">
      <formula>"Catastrófico"</formula>
    </cfRule>
    <cfRule type="cellIs" dxfId="8145" priority="8482" operator="equal">
      <formula>"Mayor"</formula>
    </cfRule>
    <cfRule type="cellIs" dxfId="8144" priority="8483" operator="equal">
      <formula>"Moderado"</formula>
    </cfRule>
    <cfRule type="cellIs" dxfId="8143" priority="8484" operator="equal">
      <formula>"Menor"</formula>
    </cfRule>
    <cfRule type="cellIs" dxfId="8142" priority="8485" operator="equal">
      <formula>"Leve"</formula>
    </cfRule>
  </conditionalFormatting>
  <conditionalFormatting sqref="CY161:DF161">
    <cfRule type="cellIs" dxfId="8141" priority="8476" operator="equal">
      <formula>"Catastrófico"</formula>
    </cfRule>
    <cfRule type="cellIs" dxfId="8140" priority="8477" operator="equal">
      <formula>"Mayor"</formula>
    </cfRule>
    <cfRule type="cellIs" dxfId="8139" priority="8478" operator="equal">
      <formula>"Moderado"</formula>
    </cfRule>
    <cfRule type="cellIs" dxfId="8138" priority="8479" operator="equal">
      <formula>"Menor"</formula>
    </cfRule>
    <cfRule type="cellIs" dxfId="8137" priority="8480" operator="equal">
      <formula>"Leve"</formula>
    </cfRule>
  </conditionalFormatting>
  <conditionalFormatting sqref="CY167:DF167">
    <cfRule type="cellIs" dxfId="8136" priority="8471" operator="equal">
      <formula>"Catastrófico"</formula>
    </cfRule>
    <cfRule type="cellIs" dxfId="8135" priority="8472" operator="equal">
      <formula>"Mayor"</formula>
    </cfRule>
    <cfRule type="cellIs" dxfId="8134" priority="8473" operator="equal">
      <formula>"Moderado"</formula>
    </cfRule>
    <cfRule type="cellIs" dxfId="8133" priority="8474" operator="equal">
      <formula>"Menor"</formula>
    </cfRule>
    <cfRule type="cellIs" dxfId="8132" priority="8475" operator="equal">
      <formula>"Leve"</formula>
    </cfRule>
  </conditionalFormatting>
  <conditionalFormatting sqref="DH167:DO167">
    <cfRule type="cellIs" dxfId="8131" priority="8971" operator="equal">
      <formula>"Catastrófico"</formula>
    </cfRule>
    <cfRule type="cellIs" dxfId="8130" priority="8972" operator="equal">
      <formula>"Mayor"</formula>
    </cfRule>
    <cfRule type="cellIs" dxfId="8129" priority="8973" operator="equal">
      <formula>"Moderado"</formula>
    </cfRule>
    <cfRule type="cellIs" dxfId="8128" priority="8974" operator="equal">
      <formula>"Menor"</formula>
    </cfRule>
    <cfRule type="cellIs" dxfId="8127" priority="8975" operator="equal">
      <formula>"Leve"</formula>
    </cfRule>
  </conditionalFormatting>
  <conditionalFormatting sqref="BP124:BV124 BP129:BV129 BP125:BP128 BR125:BV128">
    <cfRule type="cellIs" dxfId="8126" priority="9216" operator="equal">
      <formula>"Catastrófico"</formula>
    </cfRule>
    <cfRule type="cellIs" dxfId="8125" priority="9217" operator="equal">
      <formula>"Mayor"</formula>
    </cfRule>
    <cfRule type="cellIs" dxfId="8124" priority="9218" operator="equal">
      <formula>"Moderado"</formula>
    </cfRule>
    <cfRule type="cellIs" dxfId="8123" priority="9219" operator="equal">
      <formula>"Menor"</formula>
    </cfRule>
    <cfRule type="cellIs" dxfId="8122" priority="9220" operator="equal">
      <formula>"Leve"</formula>
    </cfRule>
  </conditionalFormatting>
  <conditionalFormatting sqref="BP125:BP128 BO129:BV129 BR125:BV128 BO124:BV124">
    <cfRule type="cellIs" dxfId="8121" priority="9211" operator="equal">
      <formula>"Catastrófico"</formula>
    </cfRule>
    <cfRule type="cellIs" dxfId="8120" priority="9212" operator="equal">
      <formula>"Mayor"</formula>
    </cfRule>
    <cfRule type="cellIs" dxfId="8119" priority="9213" operator="equal">
      <formula>"Moderado"</formula>
    </cfRule>
    <cfRule type="cellIs" dxfId="8118" priority="9214" operator="equal">
      <formula>"Menor"</formula>
    </cfRule>
    <cfRule type="cellIs" dxfId="8117" priority="9215" operator="equal">
      <formula>"Leve"</formula>
    </cfRule>
  </conditionalFormatting>
  <conditionalFormatting sqref="BQ83">
    <cfRule type="cellIs" dxfId="8116" priority="9341" operator="equal">
      <formula>"Catastrófico"</formula>
    </cfRule>
    <cfRule type="cellIs" dxfId="8115" priority="9342" operator="equal">
      <formula>"Mayor"</formula>
    </cfRule>
    <cfRule type="cellIs" dxfId="8114" priority="9343" operator="equal">
      <formula>"Moderado"</formula>
    </cfRule>
    <cfRule type="cellIs" dxfId="8113" priority="9344" operator="equal">
      <formula>"Menor"</formula>
    </cfRule>
    <cfRule type="cellIs" dxfId="8112" priority="9345" operator="equal">
      <formula>"Leve"</formula>
    </cfRule>
  </conditionalFormatting>
  <conditionalFormatting sqref="BO125:BO128">
    <cfRule type="cellIs" dxfId="8111" priority="9206" operator="equal">
      <formula>"Catastrófico"</formula>
    </cfRule>
    <cfRule type="cellIs" dxfId="8110" priority="9207" operator="equal">
      <formula>"Mayor"</formula>
    </cfRule>
    <cfRule type="cellIs" dxfId="8109" priority="9208" operator="equal">
      <formula>"Moderado"</formula>
    </cfRule>
    <cfRule type="cellIs" dxfId="8108" priority="9209" operator="equal">
      <formula>"Menor"</formula>
    </cfRule>
    <cfRule type="cellIs" dxfId="8107" priority="9210" operator="equal">
      <formula>"Leve"</formula>
    </cfRule>
  </conditionalFormatting>
  <conditionalFormatting sqref="BO125:BO128">
    <cfRule type="cellIs" dxfId="8106" priority="9201" operator="equal">
      <formula>"Catastrófico"</formula>
    </cfRule>
    <cfRule type="cellIs" dxfId="8105" priority="9202" operator="equal">
      <formula>"Mayor"</formula>
    </cfRule>
    <cfRule type="cellIs" dxfId="8104" priority="9203" operator="equal">
      <formula>"Moderado"</formula>
    </cfRule>
    <cfRule type="cellIs" dxfId="8103" priority="9204" operator="equal">
      <formula>"Menor"</formula>
    </cfRule>
    <cfRule type="cellIs" dxfId="8102" priority="9205" operator="equal">
      <formula>"Leve"</formula>
    </cfRule>
  </conditionalFormatting>
  <conditionalFormatting sqref="DH46:DI46">
    <cfRule type="cellIs" dxfId="8101" priority="8931" operator="equal">
      <formula>"Catastrófico"</formula>
    </cfRule>
    <cfRule type="cellIs" dxfId="8100" priority="8932" operator="equal">
      <formula>"Mayor"</formula>
    </cfRule>
    <cfRule type="cellIs" dxfId="8099" priority="8933" operator="equal">
      <formula>"Moderado"</formula>
    </cfRule>
    <cfRule type="cellIs" dxfId="8098" priority="8934" operator="equal">
      <formula>"Menor"</formula>
    </cfRule>
    <cfRule type="cellIs" dxfId="8097" priority="8935" operator="equal">
      <formula>"Leve"</formula>
    </cfRule>
  </conditionalFormatting>
  <conditionalFormatting sqref="BQ130:BV130">
    <cfRule type="cellIs" dxfId="8096" priority="9181" operator="equal">
      <formula>"Catastrófico"</formula>
    </cfRule>
    <cfRule type="cellIs" dxfId="8095" priority="9182" operator="equal">
      <formula>"Mayor"</formula>
    </cfRule>
    <cfRule type="cellIs" dxfId="8094" priority="9183" operator="equal">
      <formula>"Moderado"</formula>
    </cfRule>
    <cfRule type="cellIs" dxfId="8093" priority="9184" operator="equal">
      <formula>"Menor"</formula>
    </cfRule>
    <cfRule type="cellIs" dxfId="8092" priority="9185" operator="equal">
      <formula>"Leve"</formula>
    </cfRule>
  </conditionalFormatting>
  <conditionalFormatting sqref="BO112:BV112">
    <cfRule type="cellIs" dxfId="8091" priority="9501" operator="equal">
      <formula>"Catastrófico"</formula>
    </cfRule>
    <cfRule type="cellIs" dxfId="8090" priority="9502" operator="equal">
      <formula>"Mayor"</formula>
    </cfRule>
    <cfRule type="cellIs" dxfId="8089" priority="9503" operator="equal">
      <formula>"Moderado"</formula>
    </cfRule>
    <cfRule type="cellIs" dxfId="8088" priority="9504" operator="equal">
      <formula>"Menor"</formula>
    </cfRule>
    <cfRule type="cellIs" dxfId="8087" priority="9505" operator="equal">
      <formula>"Leve"</formula>
    </cfRule>
  </conditionalFormatting>
  <conditionalFormatting sqref="BO112:BV112">
    <cfRule type="cellIs" dxfId="8086" priority="9496" operator="equal">
      <formula>"Catastrófico"</formula>
    </cfRule>
    <cfRule type="cellIs" dxfId="8085" priority="9497" operator="equal">
      <formula>"Mayor"</formula>
    </cfRule>
    <cfRule type="cellIs" dxfId="8084" priority="9498" operator="equal">
      <formula>"Moderado"</formula>
    </cfRule>
    <cfRule type="cellIs" dxfId="8083" priority="9499" operator="equal">
      <formula>"Menor"</formula>
    </cfRule>
    <cfRule type="cellIs" dxfId="8082" priority="9500" operator="equal">
      <formula>"Leve"</formula>
    </cfRule>
  </conditionalFormatting>
  <conditionalFormatting sqref="BO143:BV144">
    <cfRule type="cellIs" dxfId="8081" priority="9336" operator="equal">
      <formula>"Catastrófico"</formula>
    </cfRule>
    <cfRule type="cellIs" dxfId="8080" priority="9337" operator="equal">
      <formula>"Mayor"</formula>
    </cfRule>
    <cfRule type="cellIs" dxfId="8079" priority="9338" operator="equal">
      <formula>"Moderado"</formula>
    </cfRule>
    <cfRule type="cellIs" dxfId="8078" priority="9339" operator="equal">
      <formula>"Menor"</formula>
    </cfRule>
    <cfRule type="cellIs" dxfId="8077" priority="9340" operator="equal">
      <formula>"Leve"</formula>
    </cfRule>
  </conditionalFormatting>
  <conditionalFormatting sqref="BO167:BV167">
    <cfRule type="cellIs" dxfId="8076" priority="9481" operator="equal">
      <formula>"Catastrófico"</formula>
    </cfRule>
    <cfRule type="cellIs" dxfId="8075" priority="9482" operator="equal">
      <formula>"Mayor"</formula>
    </cfRule>
    <cfRule type="cellIs" dxfId="8074" priority="9483" operator="equal">
      <formula>"Moderado"</formula>
    </cfRule>
    <cfRule type="cellIs" dxfId="8073" priority="9484" operator="equal">
      <formula>"Menor"</formula>
    </cfRule>
    <cfRule type="cellIs" dxfId="8072" priority="9485" operator="equal">
      <formula>"Leve"</formula>
    </cfRule>
  </conditionalFormatting>
  <conditionalFormatting sqref="BO167:BV167">
    <cfRule type="cellIs" dxfId="8071" priority="9476" operator="equal">
      <formula>"Catastrófico"</formula>
    </cfRule>
    <cfRule type="cellIs" dxfId="8070" priority="9477" operator="equal">
      <formula>"Mayor"</formula>
    </cfRule>
    <cfRule type="cellIs" dxfId="8069" priority="9478" operator="equal">
      <formula>"Moderado"</formula>
    </cfRule>
    <cfRule type="cellIs" dxfId="8068" priority="9479" operator="equal">
      <formula>"Menor"</formula>
    </cfRule>
    <cfRule type="cellIs" dxfId="8067" priority="9480" operator="equal">
      <formula>"Leve"</formula>
    </cfRule>
  </conditionalFormatting>
  <conditionalFormatting sqref="BO166:BV166">
    <cfRule type="cellIs" dxfId="8066" priority="9471" operator="equal">
      <formula>"Catastrófico"</formula>
    </cfRule>
    <cfRule type="cellIs" dxfId="8065" priority="9472" operator="equal">
      <formula>"Mayor"</formula>
    </cfRule>
    <cfRule type="cellIs" dxfId="8064" priority="9473" operator="equal">
      <formula>"Moderado"</formula>
    </cfRule>
    <cfRule type="cellIs" dxfId="8063" priority="9474" operator="equal">
      <formula>"Menor"</formula>
    </cfRule>
    <cfRule type="cellIs" dxfId="8062" priority="9475" operator="equal">
      <formula>"Leve"</formula>
    </cfRule>
  </conditionalFormatting>
  <conditionalFormatting sqref="BO184:BV185">
    <cfRule type="cellIs" dxfId="8061" priority="9466" operator="equal">
      <formula>"Catastrófico"</formula>
    </cfRule>
    <cfRule type="cellIs" dxfId="8060" priority="9467" operator="equal">
      <formula>"Mayor"</formula>
    </cfRule>
    <cfRule type="cellIs" dxfId="8059" priority="9468" operator="equal">
      <formula>"Moderado"</formula>
    </cfRule>
    <cfRule type="cellIs" dxfId="8058" priority="9469" operator="equal">
      <formula>"Menor"</formula>
    </cfRule>
    <cfRule type="cellIs" dxfId="8057" priority="9470" operator="equal">
      <formula>"Leve"</formula>
    </cfRule>
  </conditionalFormatting>
  <conditionalFormatting sqref="BO118:BV119">
    <cfRule type="cellIs" dxfId="8056" priority="9326" operator="equal">
      <formula>"Catastrófico"</formula>
    </cfRule>
    <cfRule type="cellIs" dxfId="8055" priority="9327" operator="equal">
      <formula>"Mayor"</formula>
    </cfRule>
    <cfRule type="cellIs" dxfId="8054" priority="9328" operator="equal">
      <formula>"Moderado"</formula>
    </cfRule>
    <cfRule type="cellIs" dxfId="8053" priority="9329" operator="equal">
      <formula>"Menor"</formula>
    </cfRule>
    <cfRule type="cellIs" dxfId="8052" priority="9330" operator="equal">
      <formula>"Leve"</formula>
    </cfRule>
  </conditionalFormatting>
  <conditionalFormatting sqref="DH118:DO119">
    <cfRule type="cellIs" dxfId="8051" priority="8821" operator="equal">
      <formula>"Catastrófico"</formula>
    </cfRule>
    <cfRule type="cellIs" dxfId="8050" priority="8822" operator="equal">
      <formula>"Mayor"</formula>
    </cfRule>
    <cfRule type="cellIs" dxfId="8049" priority="8823" operator="equal">
      <formula>"Moderado"</formula>
    </cfRule>
    <cfRule type="cellIs" dxfId="8048" priority="8824" operator="equal">
      <formula>"Menor"</formula>
    </cfRule>
    <cfRule type="cellIs" dxfId="8047" priority="8825" operator="equal">
      <formula>"Leve"</formula>
    </cfRule>
  </conditionalFormatting>
  <conditionalFormatting sqref="BO46:BP46">
    <cfRule type="cellIs" dxfId="8046" priority="9431" operator="equal">
      <formula>"Catastrófico"</formula>
    </cfRule>
    <cfRule type="cellIs" dxfId="8045" priority="9432" operator="equal">
      <formula>"Mayor"</formula>
    </cfRule>
    <cfRule type="cellIs" dxfId="8044" priority="9433" operator="equal">
      <formula>"Moderado"</formula>
    </cfRule>
    <cfRule type="cellIs" dxfId="8043" priority="9434" operator="equal">
      <formula>"Menor"</formula>
    </cfRule>
    <cfRule type="cellIs" dxfId="8042" priority="9435" operator="equal">
      <formula>"Leve"</formula>
    </cfRule>
  </conditionalFormatting>
  <conditionalFormatting sqref="DA16:DF17">
    <cfRule type="cellIs" dxfId="8041" priority="8216" operator="equal">
      <formula>"Catastrófico"</formula>
    </cfRule>
    <cfRule type="cellIs" dxfId="8040" priority="8217" operator="equal">
      <formula>"Mayor"</formula>
    </cfRule>
    <cfRule type="cellIs" dxfId="8039" priority="8218" operator="equal">
      <formula>"Moderado"</formula>
    </cfRule>
    <cfRule type="cellIs" dxfId="8038" priority="8219" operator="equal">
      <formula>"Menor"</formula>
    </cfRule>
    <cfRule type="cellIs" dxfId="8037" priority="8220" operator="equal">
      <formula>"Leve"</formula>
    </cfRule>
  </conditionalFormatting>
  <conditionalFormatting sqref="DA16:DF17">
    <cfRule type="cellIs" dxfId="8036" priority="8211" operator="equal">
      <formula>"Catastrófico"</formula>
    </cfRule>
    <cfRule type="cellIs" dxfId="8035" priority="8212" operator="equal">
      <formula>"Mayor"</formula>
    </cfRule>
    <cfRule type="cellIs" dxfId="8034" priority="8213" operator="equal">
      <formula>"Moderado"</formula>
    </cfRule>
    <cfRule type="cellIs" dxfId="8033" priority="8214" operator="equal">
      <formula>"Menor"</formula>
    </cfRule>
    <cfRule type="cellIs" dxfId="8032" priority="8215" operator="equal">
      <formula>"Leve"</formula>
    </cfRule>
  </conditionalFormatting>
  <conditionalFormatting sqref="CZ125:CZ128 CY129:DF129 DB125:DF128 CY124:DF124">
    <cfRule type="cellIs" dxfId="8031" priority="8201" operator="equal">
      <formula>"Catastrófico"</formula>
    </cfRule>
    <cfRule type="cellIs" dxfId="8030" priority="8202" operator="equal">
      <formula>"Mayor"</formula>
    </cfRule>
    <cfRule type="cellIs" dxfId="8029" priority="8203" operator="equal">
      <formula>"Moderado"</formula>
    </cfRule>
    <cfRule type="cellIs" dxfId="8028" priority="8204" operator="equal">
      <formula>"Menor"</formula>
    </cfRule>
    <cfRule type="cellIs" dxfId="8027" priority="8205" operator="equal">
      <formula>"Leve"</formula>
    </cfRule>
  </conditionalFormatting>
  <conditionalFormatting sqref="DH125:DH128">
    <cfRule type="cellIs" dxfId="8026" priority="8701" operator="equal">
      <formula>"Catastrófico"</formula>
    </cfRule>
    <cfRule type="cellIs" dxfId="8025" priority="8702" operator="equal">
      <formula>"Mayor"</formula>
    </cfRule>
    <cfRule type="cellIs" dxfId="8024" priority="8703" operator="equal">
      <formula>"Moderado"</formula>
    </cfRule>
    <cfRule type="cellIs" dxfId="8023" priority="8704" operator="equal">
      <formula>"Menor"</formula>
    </cfRule>
    <cfRule type="cellIs" dxfId="8022" priority="8705" operator="equal">
      <formula>"Leve"</formula>
    </cfRule>
  </conditionalFormatting>
  <conditionalFormatting sqref="DH125:DH128">
    <cfRule type="cellIs" dxfId="8021" priority="8696" operator="equal">
      <formula>"Catastrófico"</formula>
    </cfRule>
    <cfRule type="cellIs" dxfId="8020" priority="8697" operator="equal">
      <formula>"Mayor"</formula>
    </cfRule>
    <cfRule type="cellIs" dxfId="8019" priority="8698" operator="equal">
      <formula>"Moderado"</formula>
    </cfRule>
    <cfRule type="cellIs" dxfId="8018" priority="8699" operator="equal">
      <formula>"Menor"</formula>
    </cfRule>
    <cfRule type="cellIs" dxfId="8017" priority="8700" operator="equal">
      <formula>"Leve"</formula>
    </cfRule>
  </conditionalFormatting>
  <conditionalFormatting sqref="CY208:DF208">
    <cfRule type="cellIs" dxfId="8016" priority="8156" operator="equal">
      <formula>"Catastrófico"</formula>
    </cfRule>
    <cfRule type="cellIs" dxfId="8015" priority="8157" operator="equal">
      <formula>"Mayor"</formula>
    </cfRule>
    <cfRule type="cellIs" dxfId="8014" priority="8158" operator="equal">
      <formula>"Moderado"</formula>
    </cfRule>
    <cfRule type="cellIs" dxfId="8013" priority="8159" operator="equal">
      <formula>"Menor"</formula>
    </cfRule>
    <cfRule type="cellIs" dxfId="8012" priority="8160" operator="equal">
      <formula>"Leve"</formula>
    </cfRule>
  </conditionalFormatting>
  <conditionalFormatting sqref="DH214:DO214">
    <cfRule type="cellIs" dxfId="8011" priority="8656" operator="equal">
      <formula>"Catastrófico"</formula>
    </cfRule>
    <cfRule type="cellIs" dxfId="8010" priority="8657" operator="equal">
      <formula>"Mayor"</formula>
    </cfRule>
    <cfRule type="cellIs" dxfId="8009" priority="8658" operator="equal">
      <formula>"Moderado"</formula>
    </cfRule>
    <cfRule type="cellIs" dxfId="8008" priority="8659" operator="equal">
      <formula>"Menor"</formula>
    </cfRule>
    <cfRule type="cellIs" dxfId="8007" priority="8660" operator="equal">
      <formula>"Leve"</formula>
    </cfRule>
  </conditionalFormatting>
  <conditionalFormatting sqref="CY28:DF28">
    <cfRule type="cellIs" dxfId="8006" priority="8146" operator="equal">
      <formula>"Catastrófico"</formula>
    </cfRule>
    <cfRule type="cellIs" dxfId="8005" priority="8147" operator="equal">
      <formula>"Mayor"</formula>
    </cfRule>
    <cfRule type="cellIs" dxfId="8004" priority="8148" operator="equal">
      <formula>"Moderado"</formula>
    </cfRule>
    <cfRule type="cellIs" dxfId="8003" priority="8149" operator="equal">
      <formula>"Menor"</formula>
    </cfRule>
    <cfRule type="cellIs" dxfId="8002" priority="8150" operator="equal">
      <formula>"Leve"</formula>
    </cfRule>
  </conditionalFormatting>
  <conditionalFormatting sqref="CY35:DA35">
    <cfRule type="cellIs" dxfId="8001" priority="8141" operator="equal">
      <formula>"Catastrófico"</formula>
    </cfRule>
    <cfRule type="cellIs" dxfId="8000" priority="8142" operator="equal">
      <formula>"Mayor"</formula>
    </cfRule>
    <cfRule type="cellIs" dxfId="7999" priority="8143" operator="equal">
      <formula>"Moderado"</formula>
    </cfRule>
    <cfRule type="cellIs" dxfId="7998" priority="8144" operator="equal">
      <formula>"Menor"</formula>
    </cfRule>
    <cfRule type="cellIs" dxfId="7997" priority="8145" operator="equal">
      <formula>"Leve"</formula>
    </cfRule>
  </conditionalFormatting>
  <conditionalFormatting sqref="DB35:DF35">
    <cfRule type="cellIs" dxfId="7996" priority="8136" operator="equal">
      <formula>"Catastrófico"</formula>
    </cfRule>
    <cfRule type="cellIs" dxfId="7995" priority="8137" operator="equal">
      <formula>"Mayor"</formula>
    </cfRule>
    <cfRule type="cellIs" dxfId="7994" priority="8138" operator="equal">
      <formula>"Moderado"</formula>
    </cfRule>
    <cfRule type="cellIs" dxfId="7993" priority="8139" operator="equal">
      <formula>"Menor"</formula>
    </cfRule>
    <cfRule type="cellIs" dxfId="7992" priority="8140" operator="equal">
      <formula>"Leve"</formula>
    </cfRule>
  </conditionalFormatting>
  <conditionalFormatting sqref="DB35:DF35">
    <cfRule type="cellIs" dxfId="7991" priority="8131" operator="equal">
      <formula>"Catastrófico"</formula>
    </cfRule>
    <cfRule type="cellIs" dxfId="7990" priority="8132" operator="equal">
      <formula>"Mayor"</formula>
    </cfRule>
    <cfRule type="cellIs" dxfId="7989" priority="8133" operator="equal">
      <formula>"Moderado"</formula>
    </cfRule>
    <cfRule type="cellIs" dxfId="7988" priority="8134" operator="equal">
      <formula>"Menor"</formula>
    </cfRule>
    <cfRule type="cellIs" dxfId="7987" priority="8135" operator="equal">
      <formula>"Leve"</formula>
    </cfRule>
  </conditionalFormatting>
  <conditionalFormatting sqref="BQ10:BV10">
    <cfRule type="cellIs" dxfId="7986" priority="9271" operator="equal">
      <formula>"Catastrófico"</formula>
    </cfRule>
    <cfRule type="cellIs" dxfId="7985" priority="9272" operator="equal">
      <formula>"Mayor"</formula>
    </cfRule>
    <cfRule type="cellIs" dxfId="7984" priority="9273" operator="equal">
      <formula>"Moderado"</formula>
    </cfRule>
    <cfRule type="cellIs" dxfId="7983" priority="9274" operator="equal">
      <formula>"Menor"</formula>
    </cfRule>
    <cfRule type="cellIs" dxfId="7982" priority="9275" operator="equal">
      <formula>"Leve"</formula>
    </cfRule>
  </conditionalFormatting>
  <conditionalFormatting sqref="BQ10:BV10">
    <cfRule type="cellIs" dxfId="7981" priority="9266" operator="equal">
      <formula>"Catastrófico"</formula>
    </cfRule>
    <cfRule type="cellIs" dxfId="7980" priority="9267" operator="equal">
      <formula>"Mayor"</formula>
    </cfRule>
    <cfRule type="cellIs" dxfId="7979" priority="9268" operator="equal">
      <formula>"Moderado"</formula>
    </cfRule>
    <cfRule type="cellIs" dxfId="7978" priority="9269" operator="equal">
      <formula>"Menor"</formula>
    </cfRule>
    <cfRule type="cellIs" dxfId="7977" priority="9270" operator="equal">
      <formula>"Leve"</formula>
    </cfRule>
  </conditionalFormatting>
  <conditionalFormatting sqref="BR35:BV35">
    <cfRule type="cellIs" dxfId="7976" priority="9146" operator="equal">
      <formula>"Catastrófico"</formula>
    </cfRule>
    <cfRule type="cellIs" dxfId="7975" priority="9147" operator="equal">
      <formula>"Mayor"</formula>
    </cfRule>
    <cfRule type="cellIs" dxfId="7974" priority="9148" operator="equal">
      <formula>"Moderado"</formula>
    </cfRule>
    <cfRule type="cellIs" dxfId="7973" priority="9149" operator="equal">
      <formula>"Menor"</formula>
    </cfRule>
    <cfRule type="cellIs" dxfId="7972" priority="9150" operator="equal">
      <formula>"Leve"</formula>
    </cfRule>
  </conditionalFormatting>
  <conditionalFormatting sqref="DG250">
    <cfRule type="cellIs" dxfId="7971" priority="9091" operator="equal">
      <formula>"Catastrófico"</formula>
    </cfRule>
    <cfRule type="cellIs" dxfId="7970" priority="9092" operator="equal">
      <formula>"Mayor"</formula>
    </cfRule>
    <cfRule type="cellIs" dxfId="7969" priority="9093" operator="equal">
      <formula>"Moderado"</formula>
    </cfRule>
    <cfRule type="cellIs" dxfId="7968" priority="9094" operator="equal">
      <formula>"Menor"</formula>
    </cfRule>
    <cfRule type="cellIs" dxfId="7967" priority="9095" operator="equal">
      <formula>"Leve"</formula>
    </cfRule>
  </conditionalFormatting>
  <conditionalFormatting sqref="CX28">
    <cfRule type="cellIs" dxfId="7966" priority="8581" operator="equal">
      <formula>"Catastrófico"</formula>
    </cfRule>
    <cfRule type="cellIs" dxfId="7965" priority="8582" operator="equal">
      <formula>"Mayor"</formula>
    </cfRule>
    <cfRule type="cellIs" dxfId="7964" priority="8583" operator="equal">
      <formula>"Moderado"</formula>
    </cfRule>
    <cfRule type="cellIs" dxfId="7963" priority="8584" operator="equal">
      <formula>"Menor"</formula>
    </cfRule>
    <cfRule type="cellIs" dxfId="7962" priority="8585" operator="equal">
      <formula>"Leve"</formula>
    </cfRule>
  </conditionalFormatting>
  <conditionalFormatting sqref="CX34">
    <cfRule type="cellIs" dxfId="7961" priority="8576" operator="equal">
      <formula>"Catastrófico"</formula>
    </cfRule>
    <cfRule type="cellIs" dxfId="7960" priority="8577" operator="equal">
      <formula>"Mayor"</formula>
    </cfRule>
    <cfRule type="cellIs" dxfId="7959" priority="8578" operator="equal">
      <formula>"Moderado"</formula>
    </cfRule>
    <cfRule type="cellIs" dxfId="7958" priority="8579" operator="equal">
      <formula>"Menor"</formula>
    </cfRule>
    <cfRule type="cellIs" dxfId="7957" priority="8580" operator="equal">
      <formula>"Leve"</formula>
    </cfRule>
  </conditionalFormatting>
  <conditionalFormatting sqref="CY203:DF207">
    <cfRule type="cellIs" dxfId="7956" priority="8551" operator="equal">
      <formula>"Catastrófico"</formula>
    </cfRule>
    <cfRule type="cellIs" dxfId="7955" priority="8552" operator="equal">
      <formula>"Mayor"</formula>
    </cfRule>
    <cfRule type="cellIs" dxfId="7954" priority="8553" operator="equal">
      <formula>"Moderado"</formula>
    </cfRule>
    <cfRule type="cellIs" dxfId="7953" priority="8554" operator="equal">
      <formula>"Menor"</formula>
    </cfRule>
    <cfRule type="cellIs" dxfId="7952" priority="8555" operator="equal">
      <formula>"Leve"</formula>
    </cfRule>
  </conditionalFormatting>
  <conditionalFormatting sqref="DH209:DO213">
    <cfRule type="cellIs" dxfId="7951" priority="9051" operator="equal">
      <formula>"Catastrófico"</formula>
    </cfRule>
    <cfRule type="cellIs" dxfId="7950" priority="9052" operator="equal">
      <formula>"Mayor"</formula>
    </cfRule>
    <cfRule type="cellIs" dxfId="7949" priority="9053" operator="equal">
      <formula>"Moderado"</formula>
    </cfRule>
    <cfRule type="cellIs" dxfId="7948" priority="9054" operator="equal">
      <formula>"Menor"</formula>
    </cfRule>
    <cfRule type="cellIs" dxfId="7947" priority="9055" operator="equal">
      <formula>"Leve"</formula>
    </cfRule>
  </conditionalFormatting>
  <conditionalFormatting sqref="BO41:BV42">
    <cfRule type="cellIs" dxfId="7946" priority="9131" operator="equal">
      <formula>"Catastrófico"</formula>
    </cfRule>
    <cfRule type="cellIs" dxfId="7945" priority="9132" operator="equal">
      <formula>"Mayor"</formula>
    </cfRule>
    <cfRule type="cellIs" dxfId="7944" priority="9133" operator="equal">
      <formula>"Moderado"</formula>
    </cfRule>
    <cfRule type="cellIs" dxfId="7943" priority="9134" operator="equal">
      <formula>"Menor"</formula>
    </cfRule>
    <cfRule type="cellIs" dxfId="7942" priority="9135" operator="equal">
      <formula>"Leve"</formula>
    </cfRule>
  </conditionalFormatting>
  <conditionalFormatting sqref="DJ89">
    <cfRule type="cellIs" dxfId="7941" priority="9041" operator="equal">
      <formula>"Catastrófico"</formula>
    </cfRule>
    <cfRule type="cellIs" dxfId="7940" priority="9042" operator="equal">
      <formula>"Mayor"</formula>
    </cfRule>
    <cfRule type="cellIs" dxfId="7939" priority="9043" operator="equal">
      <formula>"Moderado"</formula>
    </cfRule>
    <cfRule type="cellIs" dxfId="7938" priority="9044" operator="equal">
      <formula>"Menor"</formula>
    </cfRule>
    <cfRule type="cellIs" dxfId="7937" priority="9045" operator="equal">
      <formula>"Leve"</formula>
    </cfRule>
  </conditionalFormatting>
  <conditionalFormatting sqref="DJ89">
    <cfRule type="cellIs" dxfId="7936" priority="9036" operator="equal">
      <formula>"Catastrófico"</formula>
    </cfRule>
    <cfRule type="cellIs" dxfId="7935" priority="9037" operator="equal">
      <formula>"Mayor"</formula>
    </cfRule>
    <cfRule type="cellIs" dxfId="7934" priority="9038" operator="equal">
      <formula>"Moderado"</formula>
    </cfRule>
    <cfRule type="cellIs" dxfId="7933" priority="9039" operator="equal">
      <formula>"Menor"</formula>
    </cfRule>
    <cfRule type="cellIs" dxfId="7932" priority="9040" operator="equal">
      <formula>"Leve"</formula>
    </cfRule>
  </conditionalFormatting>
  <conditionalFormatting sqref="DK89:DO89">
    <cfRule type="cellIs" dxfId="7931" priority="9031" operator="equal">
      <formula>"Catastrófico"</formula>
    </cfRule>
    <cfRule type="cellIs" dxfId="7930" priority="9032" operator="equal">
      <formula>"Mayor"</formula>
    </cfRule>
    <cfRule type="cellIs" dxfId="7929" priority="9033" operator="equal">
      <formula>"Moderado"</formula>
    </cfRule>
    <cfRule type="cellIs" dxfId="7928" priority="9034" operator="equal">
      <formula>"Menor"</formula>
    </cfRule>
    <cfRule type="cellIs" dxfId="7927" priority="9035" operator="equal">
      <formula>"Leve"</formula>
    </cfRule>
  </conditionalFormatting>
  <conditionalFormatting sqref="BQ16:BV17">
    <cfRule type="cellIs" dxfId="7926" priority="9226" operator="equal">
      <formula>"Catastrófico"</formula>
    </cfRule>
    <cfRule type="cellIs" dxfId="7925" priority="9227" operator="equal">
      <formula>"Mayor"</formula>
    </cfRule>
    <cfRule type="cellIs" dxfId="7924" priority="9228" operator="equal">
      <formula>"Moderado"</formula>
    </cfRule>
    <cfRule type="cellIs" dxfId="7923" priority="9229" operator="equal">
      <formula>"Menor"</formula>
    </cfRule>
    <cfRule type="cellIs" dxfId="7922" priority="9230" operator="equal">
      <formula>"Leve"</formula>
    </cfRule>
  </conditionalFormatting>
  <conditionalFormatting sqref="BR83:BV83">
    <cfRule type="cellIs" dxfId="7921" priority="9351" operator="equal">
      <formula>"Catastrófico"</formula>
    </cfRule>
    <cfRule type="cellIs" dxfId="7920" priority="9352" operator="equal">
      <formula>"Mayor"</formula>
    </cfRule>
    <cfRule type="cellIs" dxfId="7919" priority="9353" operator="equal">
      <formula>"Moderado"</formula>
    </cfRule>
    <cfRule type="cellIs" dxfId="7918" priority="9354" operator="equal">
      <formula>"Menor"</formula>
    </cfRule>
    <cfRule type="cellIs" dxfId="7917" priority="9355" operator="equal">
      <formula>"Leve"</formula>
    </cfRule>
  </conditionalFormatting>
  <conditionalFormatting sqref="BO83">
    <cfRule type="cellIs" dxfId="7916" priority="9346" operator="equal">
      <formula>"Catastrófico"</formula>
    </cfRule>
    <cfRule type="cellIs" dxfId="7915" priority="9347" operator="equal">
      <formula>"Mayor"</formula>
    </cfRule>
    <cfRule type="cellIs" dxfId="7914" priority="9348" operator="equal">
      <formula>"Moderado"</formula>
    </cfRule>
    <cfRule type="cellIs" dxfId="7913" priority="9349" operator="equal">
      <formula>"Menor"</formula>
    </cfRule>
    <cfRule type="cellIs" dxfId="7912" priority="9350" operator="equal">
      <formula>"Leve"</formula>
    </cfRule>
  </conditionalFormatting>
  <conditionalFormatting sqref="DH46:DI46">
    <cfRule type="cellIs" dxfId="7911" priority="8926" operator="equal">
      <formula>"Catastrófico"</formula>
    </cfRule>
    <cfRule type="cellIs" dxfId="7910" priority="8927" operator="equal">
      <formula>"Mayor"</formula>
    </cfRule>
    <cfRule type="cellIs" dxfId="7909" priority="8928" operator="equal">
      <formula>"Moderado"</formula>
    </cfRule>
    <cfRule type="cellIs" dxfId="7908" priority="8929" operator="equal">
      <formula>"Menor"</formula>
    </cfRule>
    <cfRule type="cellIs" dxfId="7907" priority="8930" operator="equal">
      <formula>"Leve"</formula>
    </cfRule>
  </conditionalFormatting>
  <conditionalFormatting sqref="DJ52:DO52">
    <cfRule type="cellIs" dxfId="7906" priority="8901" operator="equal">
      <formula>"Catastrófico"</formula>
    </cfRule>
    <cfRule type="cellIs" dxfId="7905" priority="8902" operator="equal">
      <formula>"Mayor"</formula>
    </cfRule>
    <cfRule type="cellIs" dxfId="7904" priority="8903" operator="equal">
      <formula>"Moderado"</formula>
    </cfRule>
    <cfRule type="cellIs" dxfId="7903" priority="8904" operator="equal">
      <formula>"Menor"</formula>
    </cfRule>
    <cfRule type="cellIs" dxfId="7902" priority="8905" operator="equal">
      <formula>"Leve"</formula>
    </cfRule>
  </conditionalFormatting>
  <conditionalFormatting sqref="DJ58:DO58">
    <cfRule type="cellIs" dxfId="7901" priority="8881" operator="equal">
      <formula>"Catastrófico"</formula>
    </cfRule>
    <cfRule type="cellIs" dxfId="7900" priority="8882" operator="equal">
      <formula>"Mayor"</formula>
    </cfRule>
    <cfRule type="cellIs" dxfId="7899" priority="8883" operator="equal">
      <formula>"Moderado"</formula>
    </cfRule>
    <cfRule type="cellIs" dxfId="7898" priority="8884" operator="equal">
      <formula>"Menor"</formula>
    </cfRule>
    <cfRule type="cellIs" dxfId="7897" priority="8885" operator="equal">
      <formula>"Leve"</formula>
    </cfRule>
  </conditionalFormatting>
  <conditionalFormatting sqref="BO196:BV196">
    <cfRule type="cellIs" dxfId="7896" priority="9176" operator="equal">
      <formula>"Catastrófico"</formula>
    </cfRule>
    <cfRule type="cellIs" dxfId="7895" priority="9177" operator="equal">
      <formula>"Mayor"</formula>
    </cfRule>
    <cfRule type="cellIs" dxfId="7894" priority="9178" operator="equal">
      <formula>"Moderado"</formula>
    </cfRule>
    <cfRule type="cellIs" dxfId="7893" priority="9179" operator="equal">
      <formula>"Menor"</formula>
    </cfRule>
    <cfRule type="cellIs" dxfId="7892" priority="9180" operator="equal">
      <formula>"Leve"</formula>
    </cfRule>
  </conditionalFormatting>
  <conditionalFormatting sqref="BO118:BV119">
    <cfRule type="cellIs" dxfId="7891" priority="9331" operator="equal">
      <formula>"Catastrófico"</formula>
    </cfRule>
    <cfRule type="cellIs" dxfId="7890" priority="9332" operator="equal">
      <formula>"Mayor"</formula>
    </cfRule>
    <cfRule type="cellIs" dxfId="7889" priority="9333" operator="equal">
      <formula>"Moderado"</formula>
    </cfRule>
    <cfRule type="cellIs" dxfId="7888" priority="9334" operator="equal">
      <formula>"Menor"</formula>
    </cfRule>
    <cfRule type="cellIs" dxfId="7887" priority="9335" operator="equal">
      <formula>"Leve"</formula>
    </cfRule>
  </conditionalFormatting>
  <conditionalFormatting sqref="BO202:BV202">
    <cfRule type="cellIs" dxfId="7886" priority="9171" operator="equal">
      <formula>"Catastrófico"</formula>
    </cfRule>
    <cfRule type="cellIs" dxfId="7885" priority="9172" operator="equal">
      <formula>"Mayor"</formula>
    </cfRule>
    <cfRule type="cellIs" dxfId="7884" priority="9173" operator="equal">
      <formula>"Moderado"</formula>
    </cfRule>
    <cfRule type="cellIs" dxfId="7883" priority="9174" operator="equal">
      <formula>"Menor"</formula>
    </cfRule>
    <cfRule type="cellIs" dxfId="7882" priority="9175" operator="equal">
      <formula>"Leve"</formula>
    </cfRule>
  </conditionalFormatting>
  <conditionalFormatting sqref="DJ10:DO10">
    <cfRule type="cellIs" dxfId="7881" priority="8761" operator="equal">
      <formula>"Catastrófico"</formula>
    </cfRule>
    <cfRule type="cellIs" dxfId="7880" priority="8762" operator="equal">
      <formula>"Mayor"</formula>
    </cfRule>
    <cfRule type="cellIs" dxfId="7879" priority="8763" operator="equal">
      <formula>"Moderado"</formula>
    </cfRule>
    <cfRule type="cellIs" dxfId="7878" priority="8764" operator="equal">
      <formula>"Menor"</formula>
    </cfRule>
    <cfRule type="cellIs" dxfId="7877" priority="8765" operator="equal">
      <formula>"Leve"</formula>
    </cfRule>
  </conditionalFormatting>
  <conditionalFormatting sqref="DI17">
    <cfRule type="cellIs" dxfId="7876" priority="8731" operator="equal">
      <formula>"Catastrófico"</formula>
    </cfRule>
    <cfRule type="cellIs" dxfId="7875" priority="8732" operator="equal">
      <formula>"Mayor"</formula>
    </cfRule>
    <cfRule type="cellIs" dxfId="7874" priority="8733" operator="equal">
      <formula>"Moderado"</formula>
    </cfRule>
    <cfRule type="cellIs" dxfId="7873" priority="8734" operator="equal">
      <formula>"Menor"</formula>
    </cfRule>
    <cfRule type="cellIs" dxfId="7872" priority="8735" operator="equal">
      <formula>"Leve"</formula>
    </cfRule>
  </conditionalFormatting>
  <conditionalFormatting sqref="DI17">
    <cfRule type="cellIs" dxfId="7871" priority="8726" operator="equal">
      <formula>"Catastrófico"</formula>
    </cfRule>
    <cfRule type="cellIs" dxfId="7870" priority="8727" operator="equal">
      <formula>"Mayor"</formula>
    </cfRule>
    <cfRule type="cellIs" dxfId="7869" priority="8728" operator="equal">
      <formula>"Moderado"</formula>
    </cfRule>
    <cfRule type="cellIs" dxfId="7868" priority="8729" operator="equal">
      <formula>"Menor"</formula>
    </cfRule>
    <cfRule type="cellIs" dxfId="7867" priority="8730" operator="equal">
      <formula>"Leve"</formula>
    </cfRule>
  </conditionalFormatting>
  <conditionalFormatting sqref="CY125:CY128">
    <cfRule type="cellIs" dxfId="7866" priority="8196" operator="equal">
      <formula>"Catastrófico"</formula>
    </cfRule>
    <cfRule type="cellIs" dxfId="7865" priority="8197" operator="equal">
      <formula>"Mayor"</formula>
    </cfRule>
    <cfRule type="cellIs" dxfId="7864" priority="8198" operator="equal">
      <formula>"Moderado"</formula>
    </cfRule>
    <cfRule type="cellIs" dxfId="7863" priority="8199" operator="equal">
      <formula>"Menor"</formula>
    </cfRule>
    <cfRule type="cellIs" dxfId="7862" priority="8200" operator="equal">
      <formula>"Leve"</formula>
    </cfRule>
  </conditionalFormatting>
  <conditionalFormatting sqref="CY125:CY128">
    <cfRule type="cellIs" dxfId="7861" priority="8191" operator="equal">
      <formula>"Catastrófico"</formula>
    </cfRule>
    <cfRule type="cellIs" dxfId="7860" priority="8192" operator="equal">
      <formula>"Mayor"</formula>
    </cfRule>
    <cfRule type="cellIs" dxfId="7859" priority="8193" operator="equal">
      <formula>"Moderado"</formula>
    </cfRule>
    <cfRule type="cellIs" dxfId="7858" priority="8194" operator="equal">
      <formula>"Menor"</formula>
    </cfRule>
    <cfRule type="cellIs" dxfId="7857" priority="8195" operator="equal">
      <formula>"Leve"</formula>
    </cfRule>
  </conditionalFormatting>
  <conditionalFormatting sqref="DH130:DI130">
    <cfRule type="cellIs" dxfId="7856" priority="8691" operator="equal">
      <formula>"Catastrófico"</formula>
    </cfRule>
    <cfRule type="cellIs" dxfId="7855" priority="8692" operator="equal">
      <formula>"Mayor"</formula>
    </cfRule>
    <cfRule type="cellIs" dxfId="7854" priority="8693" operator="equal">
      <formula>"Moderado"</formula>
    </cfRule>
    <cfRule type="cellIs" dxfId="7853" priority="8694" operator="equal">
      <formula>"Menor"</formula>
    </cfRule>
    <cfRule type="cellIs" dxfId="7852" priority="8695" operator="equal">
      <formula>"Leve"</formula>
    </cfRule>
  </conditionalFormatting>
  <conditionalFormatting sqref="DH130:DI130">
    <cfRule type="cellIs" dxfId="7851" priority="8686" operator="equal">
      <formula>"Catastrófico"</formula>
    </cfRule>
    <cfRule type="cellIs" dxfId="7850" priority="8687" operator="equal">
      <formula>"Mayor"</formula>
    </cfRule>
    <cfRule type="cellIs" dxfId="7849" priority="8688" operator="equal">
      <formula>"Moderado"</formula>
    </cfRule>
    <cfRule type="cellIs" dxfId="7848" priority="8689" operator="equal">
      <formula>"Menor"</formula>
    </cfRule>
    <cfRule type="cellIs" dxfId="7847" priority="8690" operator="equal">
      <formula>"Leve"</formula>
    </cfRule>
  </conditionalFormatting>
  <conditionalFormatting sqref="DJ130:DO130">
    <cfRule type="cellIs" dxfId="7846" priority="8681" operator="equal">
      <formula>"Catastrófico"</formula>
    </cfRule>
    <cfRule type="cellIs" dxfId="7845" priority="8682" operator="equal">
      <formula>"Mayor"</formula>
    </cfRule>
    <cfRule type="cellIs" dxfId="7844" priority="8683" operator="equal">
      <formula>"Moderado"</formula>
    </cfRule>
    <cfRule type="cellIs" dxfId="7843" priority="8684" operator="equal">
      <formula>"Menor"</formula>
    </cfRule>
    <cfRule type="cellIs" dxfId="7842" priority="8685" operator="equal">
      <formula>"Leve"</formula>
    </cfRule>
  </conditionalFormatting>
  <conditionalFormatting sqref="DJ130:DO130">
    <cfRule type="cellIs" dxfId="7841" priority="8676" operator="equal">
      <formula>"Catastrófico"</formula>
    </cfRule>
    <cfRule type="cellIs" dxfId="7840" priority="8677" operator="equal">
      <formula>"Mayor"</formula>
    </cfRule>
    <cfRule type="cellIs" dxfId="7839" priority="8678" operator="equal">
      <formula>"Moderado"</formula>
    </cfRule>
    <cfRule type="cellIs" dxfId="7838" priority="8679" operator="equal">
      <formula>"Menor"</formula>
    </cfRule>
    <cfRule type="cellIs" dxfId="7837" priority="8680" operator="equal">
      <formula>"Leve"</formula>
    </cfRule>
  </conditionalFormatting>
  <conditionalFormatting sqref="CY196:DF196">
    <cfRule type="cellIs" dxfId="7836" priority="8166" operator="equal">
      <formula>"Catastrófico"</formula>
    </cfRule>
    <cfRule type="cellIs" dxfId="7835" priority="8167" operator="equal">
      <formula>"Mayor"</formula>
    </cfRule>
    <cfRule type="cellIs" dxfId="7834" priority="8168" operator="equal">
      <formula>"Moderado"</formula>
    </cfRule>
    <cfRule type="cellIs" dxfId="7833" priority="8169" operator="equal">
      <formula>"Menor"</formula>
    </cfRule>
    <cfRule type="cellIs" dxfId="7832" priority="8170" operator="equal">
      <formula>"Leve"</formula>
    </cfRule>
  </conditionalFormatting>
  <conditionalFormatting sqref="CP202:CW202">
    <cfRule type="cellIs" dxfId="7831" priority="7656" operator="equal">
      <formula>"Catastrófico"</formula>
    </cfRule>
    <cfRule type="cellIs" dxfId="7830" priority="7657" operator="equal">
      <formula>"Mayor"</formula>
    </cfRule>
    <cfRule type="cellIs" dxfId="7829" priority="7658" operator="equal">
      <formula>"Moderado"</formula>
    </cfRule>
    <cfRule type="cellIs" dxfId="7828" priority="7659" operator="equal">
      <formula>"Menor"</formula>
    </cfRule>
    <cfRule type="cellIs" dxfId="7827" priority="7660" operator="equal">
      <formula>"Leve"</formula>
    </cfRule>
  </conditionalFormatting>
  <conditionalFormatting sqref="CP208:CW208">
    <cfRule type="cellIs" dxfId="7826" priority="7651" operator="equal">
      <formula>"Catastrófico"</formula>
    </cfRule>
    <cfRule type="cellIs" dxfId="7825" priority="7652" operator="equal">
      <formula>"Mayor"</formula>
    </cfRule>
    <cfRule type="cellIs" dxfId="7824" priority="7653" operator="equal">
      <formula>"Moderado"</formula>
    </cfRule>
    <cfRule type="cellIs" dxfId="7823" priority="7654" operator="equal">
      <formula>"Menor"</formula>
    </cfRule>
    <cfRule type="cellIs" dxfId="7822" priority="7655" operator="equal">
      <formula>"Leve"</formula>
    </cfRule>
  </conditionalFormatting>
  <conditionalFormatting sqref="CY214:DF214">
    <cfRule type="cellIs" dxfId="7821" priority="8151" operator="equal">
      <formula>"Catastrófico"</formula>
    </cfRule>
    <cfRule type="cellIs" dxfId="7820" priority="8152" operator="equal">
      <formula>"Mayor"</formula>
    </cfRule>
    <cfRule type="cellIs" dxfId="7819" priority="8153" operator="equal">
      <formula>"Moderado"</formula>
    </cfRule>
    <cfRule type="cellIs" dxfId="7818" priority="8154" operator="equal">
      <formula>"Menor"</formula>
    </cfRule>
    <cfRule type="cellIs" dxfId="7817" priority="8155" operator="equal">
      <formula>"Leve"</formula>
    </cfRule>
  </conditionalFormatting>
  <conditionalFormatting sqref="DH40:DO40">
    <cfRule type="cellIs" dxfId="7816" priority="8631" operator="equal">
      <formula>"Catastrófico"</formula>
    </cfRule>
    <cfRule type="cellIs" dxfId="7815" priority="8632" operator="equal">
      <formula>"Mayor"</formula>
    </cfRule>
    <cfRule type="cellIs" dxfId="7814" priority="8633" operator="equal">
      <formula>"Moderado"</formula>
    </cfRule>
    <cfRule type="cellIs" dxfId="7813" priority="8634" operator="equal">
      <formula>"Menor"</formula>
    </cfRule>
    <cfRule type="cellIs" dxfId="7812" priority="8635" operator="equal">
      <formula>"Leve"</formula>
    </cfRule>
  </conditionalFormatting>
  <conditionalFormatting sqref="BO35:BQ35">
    <cfRule type="cellIs" dxfId="7811" priority="9151" operator="equal">
      <formula>"Catastrófico"</formula>
    </cfRule>
    <cfRule type="cellIs" dxfId="7810" priority="9152" operator="equal">
      <formula>"Mayor"</formula>
    </cfRule>
    <cfRule type="cellIs" dxfId="7809" priority="9153" operator="equal">
      <formula>"Moderado"</formula>
    </cfRule>
    <cfRule type="cellIs" dxfId="7808" priority="9154" operator="equal">
      <formula>"Menor"</formula>
    </cfRule>
    <cfRule type="cellIs" dxfId="7807" priority="9155" operator="equal">
      <formula>"Leve"</formula>
    </cfRule>
  </conditionalFormatting>
  <conditionalFormatting sqref="BO11:BP11">
    <cfRule type="cellIs" dxfId="7806" priority="9256" operator="equal">
      <formula>"Catastrófico"</formula>
    </cfRule>
    <cfRule type="cellIs" dxfId="7805" priority="9257" operator="equal">
      <formula>"Mayor"</formula>
    </cfRule>
    <cfRule type="cellIs" dxfId="7804" priority="9258" operator="equal">
      <formula>"Moderado"</formula>
    </cfRule>
    <cfRule type="cellIs" dxfId="7803" priority="9259" operator="equal">
      <formula>"Menor"</formula>
    </cfRule>
    <cfRule type="cellIs" dxfId="7802" priority="9260" operator="equal">
      <formula>"Leve"</formula>
    </cfRule>
  </conditionalFormatting>
  <conditionalFormatting sqref="DG46 DG52 DG58">
    <cfRule type="cellIs" dxfId="7801" priority="9116" operator="equal">
      <formula>"Catastrófico"</formula>
    </cfRule>
    <cfRule type="cellIs" dxfId="7800" priority="9117" operator="equal">
      <formula>"Mayor"</formula>
    </cfRule>
    <cfRule type="cellIs" dxfId="7799" priority="9118" operator="equal">
      <formula>"Moderado"</formula>
    </cfRule>
    <cfRule type="cellIs" dxfId="7798" priority="9119" operator="equal">
      <formula>"Menor"</formula>
    </cfRule>
    <cfRule type="cellIs" dxfId="7797" priority="9120" operator="equal">
      <formula>"Leve"</formula>
    </cfRule>
  </conditionalFormatting>
  <conditionalFormatting sqref="BO16:BO17">
    <cfRule type="cellIs" dxfId="7796" priority="9251" operator="equal">
      <formula>"Catastrófico"</formula>
    </cfRule>
    <cfRule type="cellIs" dxfId="7795" priority="9252" operator="equal">
      <formula>"Mayor"</formula>
    </cfRule>
    <cfRule type="cellIs" dxfId="7794" priority="9253" operator="equal">
      <formula>"Moderado"</formula>
    </cfRule>
    <cfRule type="cellIs" dxfId="7793" priority="9254" operator="equal">
      <formula>"Menor"</formula>
    </cfRule>
    <cfRule type="cellIs" dxfId="7792" priority="9255" operator="equal">
      <formula>"Leve"</formula>
    </cfRule>
  </conditionalFormatting>
  <conditionalFormatting sqref="BP16">
    <cfRule type="cellIs" dxfId="7791" priority="9246" operator="equal">
      <formula>"Catastrófico"</formula>
    </cfRule>
    <cfRule type="cellIs" dxfId="7790" priority="9247" operator="equal">
      <formula>"Mayor"</formula>
    </cfRule>
    <cfRule type="cellIs" dxfId="7789" priority="9248" operator="equal">
      <formula>"Moderado"</formula>
    </cfRule>
    <cfRule type="cellIs" dxfId="7788" priority="9249" operator="equal">
      <formula>"Menor"</formula>
    </cfRule>
    <cfRule type="cellIs" dxfId="7787" priority="9250" operator="equal">
      <formula>"Leve"</formula>
    </cfRule>
  </conditionalFormatting>
  <conditionalFormatting sqref="BP16">
    <cfRule type="cellIs" dxfId="7786" priority="9241" operator="equal">
      <formula>"Catastrófico"</formula>
    </cfRule>
    <cfRule type="cellIs" dxfId="7785" priority="9242" operator="equal">
      <formula>"Mayor"</formula>
    </cfRule>
    <cfRule type="cellIs" dxfId="7784" priority="9243" operator="equal">
      <formula>"Moderado"</formula>
    </cfRule>
    <cfRule type="cellIs" dxfId="7783" priority="9244" operator="equal">
      <formula>"Menor"</formula>
    </cfRule>
    <cfRule type="cellIs" dxfId="7782" priority="9245" operator="equal">
      <formula>"Leve"</formula>
    </cfRule>
  </conditionalFormatting>
  <conditionalFormatting sqref="CY94:DF94">
    <cfRule type="cellIs" dxfId="7781" priority="8571" operator="equal">
      <formula>"Catastrófico"</formula>
    </cfRule>
    <cfRule type="cellIs" dxfId="7780" priority="8572" operator="equal">
      <formula>"Mayor"</formula>
    </cfRule>
    <cfRule type="cellIs" dxfId="7779" priority="8573" operator="equal">
      <formula>"Moderado"</formula>
    </cfRule>
    <cfRule type="cellIs" dxfId="7778" priority="8574" operator="equal">
      <formula>"Menor"</formula>
    </cfRule>
    <cfRule type="cellIs" dxfId="7777" priority="8575" operator="equal">
      <formula>"Leve"</formula>
    </cfRule>
  </conditionalFormatting>
  <conditionalFormatting sqref="CY94:DF94">
    <cfRule type="cellIs" dxfId="7776" priority="8566" operator="equal">
      <formula>"Catastrófico"</formula>
    </cfRule>
    <cfRule type="cellIs" dxfId="7775" priority="8567" operator="equal">
      <formula>"Mayor"</formula>
    </cfRule>
    <cfRule type="cellIs" dxfId="7774" priority="8568" operator="equal">
      <formula>"Moderado"</formula>
    </cfRule>
    <cfRule type="cellIs" dxfId="7773" priority="8569" operator="equal">
      <formula>"Menor"</formula>
    </cfRule>
    <cfRule type="cellIs" dxfId="7772" priority="8570" operator="equal">
      <formula>"Leve"</formula>
    </cfRule>
  </conditionalFormatting>
  <conditionalFormatting sqref="DH191:DO195">
    <cfRule type="cellIs" dxfId="7771" priority="9066" operator="equal">
      <formula>"Catastrófico"</formula>
    </cfRule>
    <cfRule type="cellIs" dxfId="7770" priority="9067" operator="equal">
      <formula>"Mayor"</formula>
    </cfRule>
    <cfRule type="cellIs" dxfId="7769" priority="9068" operator="equal">
      <formula>"Moderado"</formula>
    </cfRule>
    <cfRule type="cellIs" dxfId="7768" priority="9069" operator="equal">
      <formula>"Menor"</formula>
    </cfRule>
    <cfRule type="cellIs" dxfId="7767" priority="9070" operator="equal">
      <formula>"Leve"</formula>
    </cfRule>
  </conditionalFormatting>
  <conditionalFormatting sqref="DH197:DO201">
    <cfRule type="cellIs" dxfId="7766" priority="9061" operator="equal">
      <formula>"Catastrófico"</formula>
    </cfRule>
    <cfRule type="cellIs" dxfId="7765" priority="9062" operator="equal">
      <formula>"Mayor"</formula>
    </cfRule>
    <cfRule type="cellIs" dxfId="7764" priority="9063" operator="equal">
      <formula>"Moderado"</formula>
    </cfRule>
    <cfRule type="cellIs" dxfId="7763" priority="9064" operator="equal">
      <formula>"Menor"</formula>
    </cfRule>
    <cfRule type="cellIs" dxfId="7762" priority="9065" operator="equal">
      <formula>"Leve"</formula>
    </cfRule>
  </conditionalFormatting>
  <conditionalFormatting sqref="DA89">
    <cfRule type="cellIs" dxfId="7761" priority="8531" operator="equal">
      <formula>"Catastrófico"</formula>
    </cfRule>
    <cfRule type="cellIs" dxfId="7760" priority="8532" operator="equal">
      <formula>"Mayor"</formula>
    </cfRule>
    <cfRule type="cellIs" dxfId="7759" priority="8533" operator="equal">
      <formula>"Moderado"</formula>
    </cfRule>
    <cfRule type="cellIs" dxfId="7758" priority="8534" operator="equal">
      <formula>"Menor"</formula>
    </cfRule>
    <cfRule type="cellIs" dxfId="7757" priority="8535" operator="equal">
      <formula>"Leve"</formula>
    </cfRule>
  </conditionalFormatting>
  <conditionalFormatting sqref="DB89:DF89">
    <cfRule type="cellIs" dxfId="7756" priority="8526" operator="equal">
      <formula>"Catastrófico"</formula>
    </cfRule>
    <cfRule type="cellIs" dxfId="7755" priority="8527" operator="equal">
      <formula>"Mayor"</formula>
    </cfRule>
    <cfRule type="cellIs" dxfId="7754" priority="8528" operator="equal">
      <formula>"Moderado"</formula>
    </cfRule>
    <cfRule type="cellIs" dxfId="7753" priority="8529" operator="equal">
      <formula>"Menor"</formula>
    </cfRule>
    <cfRule type="cellIs" dxfId="7752" priority="8530" operator="equal">
      <formula>"Leve"</formula>
    </cfRule>
  </conditionalFormatting>
  <conditionalFormatting sqref="DK89:DO89">
    <cfRule type="cellIs" dxfId="7751" priority="9026" operator="equal">
      <formula>"Catastrófico"</formula>
    </cfRule>
    <cfRule type="cellIs" dxfId="7750" priority="9027" operator="equal">
      <formula>"Mayor"</formula>
    </cfRule>
    <cfRule type="cellIs" dxfId="7749" priority="9028" operator="equal">
      <formula>"Moderado"</formula>
    </cfRule>
    <cfRule type="cellIs" dxfId="7748" priority="9029" operator="equal">
      <formula>"Menor"</formula>
    </cfRule>
    <cfRule type="cellIs" dxfId="7747" priority="9030" operator="equal">
      <formula>"Leve"</formula>
    </cfRule>
  </conditionalFormatting>
  <conditionalFormatting sqref="BQ16:BV17">
    <cfRule type="cellIs" dxfId="7746" priority="9221" operator="equal">
      <formula>"Catastrófico"</formula>
    </cfRule>
    <cfRule type="cellIs" dxfId="7745" priority="9222" operator="equal">
      <formula>"Mayor"</formula>
    </cfRule>
    <cfRule type="cellIs" dxfId="7744" priority="9223" operator="equal">
      <formula>"Moderado"</formula>
    </cfRule>
    <cfRule type="cellIs" dxfId="7743" priority="9224" operator="equal">
      <formula>"Menor"</formula>
    </cfRule>
    <cfRule type="cellIs" dxfId="7742" priority="9225" operator="equal">
      <formula>"Leve"</formula>
    </cfRule>
  </conditionalFormatting>
  <conditionalFormatting sqref="CP112:CW112">
    <cfRule type="cellIs" dxfId="7741" priority="7986" operator="equal">
      <formula>"Catastrófico"</formula>
    </cfRule>
    <cfRule type="cellIs" dxfId="7740" priority="7987" operator="equal">
      <formula>"Mayor"</formula>
    </cfRule>
    <cfRule type="cellIs" dxfId="7739" priority="7988" operator="equal">
      <formula>"Moderado"</formula>
    </cfRule>
    <cfRule type="cellIs" dxfId="7738" priority="7989" operator="equal">
      <formula>"Menor"</formula>
    </cfRule>
    <cfRule type="cellIs" dxfId="7737" priority="7990" operator="equal">
      <formula>"Leve"</formula>
    </cfRule>
  </conditionalFormatting>
  <conditionalFormatting sqref="CP112:CW112">
    <cfRule type="cellIs" dxfId="7736" priority="7981" operator="equal">
      <formula>"Catastrófico"</formula>
    </cfRule>
    <cfRule type="cellIs" dxfId="7735" priority="7982" operator="equal">
      <formula>"Mayor"</formula>
    </cfRule>
    <cfRule type="cellIs" dxfId="7734" priority="7983" operator="equal">
      <formula>"Moderado"</formula>
    </cfRule>
    <cfRule type="cellIs" dxfId="7733" priority="7984" operator="equal">
      <formula>"Menor"</formula>
    </cfRule>
    <cfRule type="cellIs" dxfId="7732" priority="7985" operator="equal">
      <formula>"Leve"</formula>
    </cfRule>
  </conditionalFormatting>
  <conditionalFormatting sqref="CP167:CW167">
    <cfRule type="cellIs" dxfId="7731" priority="7966" operator="equal">
      <formula>"Catastrófico"</formula>
    </cfRule>
    <cfRule type="cellIs" dxfId="7730" priority="7967" operator="equal">
      <formula>"Mayor"</formula>
    </cfRule>
    <cfRule type="cellIs" dxfId="7729" priority="7968" operator="equal">
      <formula>"Moderado"</formula>
    </cfRule>
    <cfRule type="cellIs" dxfId="7728" priority="7969" operator="equal">
      <formula>"Menor"</formula>
    </cfRule>
    <cfRule type="cellIs" dxfId="7727" priority="7970" operator="equal">
      <formula>"Leve"</formula>
    </cfRule>
  </conditionalFormatting>
  <conditionalFormatting sqref="CY167:DF167">
    <cfRule type="cellIs" dxfId="7726" priority="8466" operator="equal">
      <formula>"Catastrófico"</formula>
    </cfRule>
    <cfRule type="cellIs" dxfId="7725" priority="8467" operator="equal">
      <formula>"Mayor"</formula>
    </cfRule>
    <cfRule type="cellIs" dxfId="7724" priority="8468" operator="equal">
      <formula>"Moderado"</formula>
    </cfRule>
    <cfRule type="cellIs" dxfId="7723" priority="8469" operator="equal">
      <formula>"Menor"</formula>
    </cfRule>
    <cfRule type="cellIs" dxfId="7722" priority="8470" operator="equal">
      <formula>"Leve"</formula>
    </cfRule>
  </conditionalFormatting>
  <conditionalFormatting sqref="DH106:DO111">
    <cfRule type="cellIs" dxfId="7721" priority="8951" operator="equal">
      <formula>"Catastrófico"</formula>
    </cfRule>
    <cfRule type="cellIs" dxfId="7720" priority="8952" operator="equal">
      <formula>"Mayor"</formula>
    </cfRule>
    <cfRule type="cellIs" dxfId="7719" priority="8953" operator="equal">
      <formula>"Moderado"</formula>
    </cfRule>
    <cfRule type="cellIs" dxfId="7718" priority="8954" operator="equal">
      <formula>"Menor"</formula>
    </cfRule>
    <cfRule type="cellIs" dxfId="7717" priority="8955" operator="equal">
      <formula>"Leve"</formula>
    </cfRule>
  </conditionalFormatting>
  <conditionalFormatting sqref="DH106:DO111">
    <cfRule type="cellIs" dxfId="7716" priority="8946" operator="equal">
      <formula>"Catastrófico"</formula>
    </cfRule>
    <cfRule type="cellIs" dxfId="7715" priority="8947" operator="equal">
      <formula>"Mayor"</formula>
    </cfRule>
    <cfRule type="cellIs" dxfId="7714" priority="8948" operator="equal">
      <formula>"Moderado"</formula>
    </cfRule>
    <cfRule type="cellIs" dxfId="7713" priority="8949" operator="equal">
      <formula>"Menor"</formula>
    </cfRule>
    <cfRule type="cellIs" dxfId="7712" priority="8950" operator="equal">
      <formula>"Leve"</formula>
    </cfRule>
  </conditionalFormatting>
  <conditionalFormatting sqref="DJ46:DO46">
    <cfRule type="cellIs" dxfId="7711" priority="8921" operator="equal">
      <formula>"Catastrófico"</formula>
    </cfRule>
    <cfRule type="cellIs" dxfId="7710" priority="8922" operator="equal">
      <formula>"Mayor"</formula>
    </cfRule>
    <cfRule type="cellIs" dxfId="7709" priority="8923" operator="equal">
      <formula>"Moderado"</formula>
    </cfRule>
    <cfRule type="cellIs" dxfId="7708" priority="8924" operator="equal">
      <formula>"Menor"</formula>
    </cfRule>
    <cfRule type="cellIs" dxfId="7707" priority="8925" operator="equal">
      <formula>"Leve"</formula>
    </cfRule>
  </conditionalFormatting>
  <conditionalFormatting sqref="DJ46:DO46">
    <cfRule type="cellIs" dxfId="7706" priority="8916" operator="equal">
      <formula>"Catastrófico"</formula>
    </cfRule>
    <cfRule type="cellIs" dxfId="7705" priority="8917" operator="equal">
      <formula>"Mayor"</formula>
    </cfRule>
    <cfRule type="cellIs" dxfId="7704" priority="8918" operator="equal">
      <formula>"Moderado"</formula>
    </cfRule>
    <cfRule type="cellIs" dxfId="7703" priority="8919" operator="equal">
      <formula>"Menor"</formula>
    </cfRule>
    <cfRule type="cellIs" dxfId="7702" priority="8920" operator="equal">
      <formula>"Leve"</formula>
    </cfRule>
  </conditionalFormatting>
  <conditionalFormatting sqref="DH52:DI52">
    <cfRule type="cellIs" dxfId="7701" priority="8911" operator="equal">
      <formula>"Catastrófico"</formula>
    </cfRule>
    <cfRule type="cellIs" dxfId="7700" priority="8912" operator="equal">
      <formula>"Mayor"</formula>
    </cfRule>
    <cfRule type="cellIs" dxfId="7699" priority="8913" operator="equal">
      <formula>"Moderado"</formula>
    </cfRule>
    <cfRule type="cellIs" dxfId="7698" priority="8914" operator="equal">
      <formula>"Menor"</formula>
    </cfRule>
    <cfRule type="cellIs" dxfId="7697" priority="8915" operator="equal">
      <formula>"Leve"</formula>
    </cfRule>
  </conditionalFormatting>
  <conditionalFormatting sqref="DH52:DI52">
    <cfRule type="cellIs" dxfId="7696" priority="8906" operator="equal">
      <formula>"Catastrófico"</formula>
    </cfRule>
    <cfRule type="cellIs" dxfId="7695" priority="8907" operator="equal">
      <formula>"Mayor"</formula>
    </cfRule>
    <cfRule type="cellIs" dxfId="7694" priority="8908" operator="equal">
      <formula>"Moderado"</formula>
    </cfRule>
    <cfRule type="cellIs" dxfId="7693" priority="8909" operator="equal">
      <formula>"Menor"</formula>
    </cfRule>
    <cfRule type="cellIs" dxfId="7692" priority="8910" operator="equal">
      <formula>"Leve"</formula>
    </cfRule>
  </conditionalFormatting>
  <conditionalFormatting sqref="DA52:DF52">
    <cfRule type="cellIs" dxfId="7691" priority="8396" operator="equal">
      <formula>"Catastrófico"</formula>
    </cfRule>
    <cfRule type="cellIs" dxfId="7690" priority="8397" operator="equal">
      <formula>"Mayor"</formula>
    </cfRule>
    <cfRule type="cellIs" dxfId="7689" priority="8398" operator="equal">
      <formula>"Moderado"</formula>
    </cfRule>
    <cfRule type="cellIs" dxfId="7688" priority="8399" operator="equal">
      <formula>"Menor"</formula>
    </cfRule>
    <cfRule type="cellIs" dxfId="7687" priority="8400" operator="equal">
      <formula>"Leve"</formula>
    </cfRule>
  </conditionalFormatting>
  <conditionalFormatting sqref="DJ52:DO52">
    <cfRule type="cellIs" dxfId="7686" priority="8896" operator="equal">
      <formula>"Catastrófico"</formula>
    </cfRule>
    <cfRule type="cellIs" dxfId="7685" priority="8897" operator="equal">
      <formula>"Mayor"</formula>
    </cfRule>
    <cfRule type="cellIs" dxfId="7684" priority="8898" operator="equal">
      <formula>"Moderado"</formula>
    </cfRule>
    <cfRule type="cellIs" dxfId="7683" priority="8899" operator="equal">
      <formula>"Menor"</formula>
    </cfRule>
    <cfRule type="cellIs" dxfId="7682" priority="8900" operator="equal">
      <formula>"Leve"</formula>
    </cfRule>
  </conditionalFormatting>
  <conditionalFormatting sqref="DK83:DO83">
    <cfRule type="cellIs" dxfId="7681" priority="8846" operator="equal">
      <formula>"Catastrófico"</formula>
    </cfRule>
    <cfRule type="cellIs" dxfId="7680" priority="8847" operator="equal">
      <formula>"Mayor"</formula>
    </cfRule>
    <cfRule type="cellIs" dxfId="7679" priority="8848" operator="equal">
      <formula>"Moderado"</formula>
    </cfRule>
    <cfRule type="cellIs" dxfId="7678" priority="8849" operator="equal">
      <formula>"Menor"</formula>
    </cfRule>
    <cfRule type="cellIs" dxfId="7677" priority="8850" operator="equal">
      <formula>"Leve"</formula>
    </cfRule>
  </conditionalFormatting>
  <conditionalFormatting sqref="DH83">
    <cfRule type="cellIs" dxfId="7676" priority="8841" operator="equal">
      <formula>"Catastrófico"</formula>
    </cfRule>
    <cfRule type="cellIs" dxfId="7675" priority="8842" operator="equal">
      <formula>"Mayor"</formula>
    </cfRule>
    <cfRule type="cellIs" dxfId="7674" priority="8843" operator="equal">
      <formula>"Moderado"</formula>
    </cfRule>
    <cfRule type="cellIs" dxfId="7673" priority="8844" operator="equal">
      <formula>"Menor"</formula>
    </cfRule>
    <cfRule type="cellIs" dxfId="7672" priority="8845" operator="equal">
      <formula>"Leve"</formula>
    </cfRule>
  </conditionalFormatting>
  <conditionalFormatting sqref="CY118:DF119">
    <cfRule type="cellIs" dxfId="7671" priority="8316" operator="equal">
      <formula>"Catastrófico"</formula>
    </cfRule>
    <cfRule type="cellIs" dxfId="7670" priority="8317" operator="equal">
      <formula>"Mayor"</formula>
    </cfRule>
    <cfRule type="cellIs" dxfId="7669" priority="8318" operator="equal">
      <formula>"Moderado"</formula>
    </cfRule>
    <cfRule type="cellIs" dxfId="7668" priority="8319" operator="equal">
      <formula>"Menor"</formula>
    </cfRule>
    <cfRule type="cellIs" dxfId="7667" priority="8320" operator="equal">
      <formula>"Leve"</formula>
    </cfRule>
  </conditionalFormatting>
  <conditionalFormatting sqref="DH10:DI10">
    <cfRule type="cellIs" dxfId="7666" priority="8781" operator="equal">
      <formula>"Catastrófico"</formula>
    </cfRule>
    <cfRule type="cellIs" dxfId="7665" priority="8782" operator="equal">
      <formula>"Mayor"</formula>
    </cfRule>
    <cfRule type="cellIs" dxfId="7664" priority="8783" operator="equal">
      <formula>"Moderado"</formula>
    </cfRule>
    <cfRule type="cellIs" dxfId="7663" priority="8784" operator="equal">
      <formula>"Menor"</formula>
    </cfRule>
    <cfRule type="cellIs" dxfId="7662" priority="8785" operator="equal">
      <formula>"Leve"</formula>
    </cfRule>
  </conditionalFormatting>
  <conditionalFormatting sqref="DJ11:DO11">
    <cfRule type="cellIs" dxfId="7661" priority="8771" operator="equal">
      <formula>"Catastrófico"</formula>
    </cfRule>
    <cfRule type="cellIs" dxfId="7660" priority="8772" operator="equal">
      <formula>"Mayor"</formula>
    </cfRule>
    <cfRule type="cellIs" dxfId="7659" priority="8773" operator="equal">
      <formula>"Moderado"</formula>
    </cfRule>
    <cfRule type="cellIs" dxfId="7658" priority="8774" operator="equal">
      <formula>"Menor"</formula>
    </cfRule>
    <cfRule type="cellIs" dxfId="7657" priority="8775" operator="equal">
      <formula>"Leve"</formula>
    </cfRule>
  </conditionalFormatting>
  <conditionalFormatting sqref="DA10:DF10">
    <cfRule type="cellIs" dxfId="7656" priority="8256" operator="equal">
      <formula>"Catastrófico"</formula>
    </cfRule>
    <cfRule type="cellIs" dxfId="7655" priority="8257" operator="equal">
      <formula>"Mayor"</formula>
    </cfRule>
    <cfRule type="cellIs" dxfId="7654" priority="8258" operator="equal">
      <formula>"Moderado"</formula>
    </cfRule>
    <cfRule type="cellIs" dxfId="7653" priority="8259" operator="equal">
      <formula>"Menor"</formula>
    </cfRule>
    <cfRule type="cellIs" dxfId="7652" priority="8260" operator="equal">
      <formula>"Leve"</formula>
    </cfRule>
  </conditionalFormatting>
  <conditionalFormatting sqref="DI16">
    <cfRule type="cellIs" dxfId="7651" priority="8736" operator="equal">
      <formula>"Catastrófico"</formula>
    </cfRule>
    <cfRule type="cellIs" dxfId="7650" priority="8737" operator="equal">
      <formula>"Mayor"</formula>
    </cfRule>
    <cfRule type="cellIs" dxfId="7649" priority="8738" operator="equal">
      <formula>"Moderado"</formula>
    </cfRule>
    <cfRule type="cellIs" dxfId="7648" priority="8739" operator="equal">
      <formula>"Menor"</formula>
    </cfRule>
    <cfRule type="cellIs" dxfId="7647" priority="8740" operator="equal">
      <formula>"Leve"</formula>
    </cfRule>
  </conditionalFormatting>
  <conditionalFormatting sqref="CZ17">
    <cfRule type="cellIs" dxfId="7646" priority="8226" operator="equal">
      <formula>"Catastrófico"</formula>
    </cfRule>
    <cfRule type="cellIs" dxfId="7645" priority="8227" operator="equal">
      <formula>"Mayor"</formula>
    </cfRule>
    <cfRule type="cellIs" dxfId="7644" priority="8228" operator="equal">
      <formula>"Moderado"</formula>
    </cfRule>
    <cfRule type="cellIs" dxfId="7643" priority="8229" operator="equal">
      <formula>"Menor"</formula>
    </cfRule>
    <cfRule type="cellIs" dxfId="7642" priority="8230" operator="equal">
      <formula>"Leve"</formula>
    </cfRule>
  </conditionalFormatting>
  <conditionalFormatting sqref="CZ17">
    <cfRule type="cellIs" dxfId="7641" priority="8221" operator="equal">
      <formula>"Catastrófico"</formula>
    </cfRule>
    <cfRule type="cellIs" dxfId="7640" priority="8222" operator="equal">
      <formula>"Mayor"</formula>
    </cfRule>
    <cfRule type="cellIs" dxfId="7639" priority="8223" operator="equal">
      <formula>"Moderado"</formula>
    </cfRule>
    <cfRule type="cellIs" dxfId="7638" priority="8224" operator="equal">
      <formula>"Menor"</formula>
    </cfRule>
    <cfRule type="cellIs" dxfId="7637" priority="8225" operator="equal">
      <formula>"Leve"</formula>
    </cfRule>
  </conditionalFormatting>
  <conditionalFormatting sqref="CR16:CW17">
    <cfRule type="cellIs" dxfId="7636" priority="7711" operator="equal">
      <formula>"Catastrófico"</formula>
    </cfRule>
    <cfRule type="cellIs" dxfId="7635" priority="7712" operator="equal">
      <formula>"Mayor"</formula>
    </cfRule>
    <cfRule type="cellIs" dxfId="7634" priority="7713" operator="equal">
      <formula>"Moderado"</formula>
    </cfRule>
    <cfRule type="cellIs" dxfId="7633" priority="7714" operator="equal">
      <formula>"Menor"</formula>
    </cfRule>
    <cfRule type="cellIs" dxfId="7632" priority="7715" operator="equal">
      <formula>"Leve"</formula>
    </cfRule>
  </conditionalFormatting>
  <conditionalFormatting sqref="DI124:DO124 DI129:DO129 DI125:DI128 DK125:DO128">
    <cfRule type="cellIs" dxfId="7631" priority="8711" operator="equal">
      <formula>"Catastrófico"</formula>
    </cfRule>
    <cfRule type="cellIs" dxfId="7630" priority="8712" operator="equal">
      <formula>"Mayor"</formula>
    </cfRule>
    <cfRule type="cellIs" dxfId="7629" priority="8713" operator="equal">
      <formula>"Moderado"</formula>
    </cfRule>
    <cfRule type="cellIs" dxfId="7628" priority="8714" operator="equal">
      <formula>"Menor"</formula>
    </cfRule>
    <cfRule type="cellIs" dxfId="7627" priority="8715" operator="equal">
      <formula>"Leve"</formula>
    </cfRule>
  </conditionalFormatting>
  <conditionalFormatting sqref="CP125:CP128">
    <cfRule type="cellIs" dxfId="7626" priority="7691" operator="equal">
      <formula>"Catastrófico"</formula>
    </cfRule>
    <cfRule type="cellIs" dxfId="7625" priority="7692" operator="equal">
      <formula>"Mayor"</formula>
    </cfRule>
    <cfRule type="cellIs" dxfId="7624" priority="7693" operator="equal">
      <formula>"Moderado"</formula>
    </cfRule>
    <cfRule type="cellIs" dxfId="7623" priority="7694" operator="equal">
      <formula>"Menor"</formula>
    </cfRule>
    <cfRule type="cellIs" dxfId="7622" priority="7695" operator="equal">
      <formula>"Leve"</formula>
    </cfRule>
  </conditionalFormatting>
  <conditionalFormatting sqref="CY130:CZ130">
    <cfRule type="cellIs" dxfId="7621" priority="8186" operator="equal">
      <formula>"Catastrófico"</formula>
    </cfRule>
    <cfRule type="cellIs" dxfId="7620" priority="8187" operator="equal">
      <formula>"Mayor"</formula>
    </cfRule>
    <cfRule type="cellIs" dxfId="7619" priority="8188" operator="equal">
      <formula>"Moderado"</formula>
    </cfRule>
    <cfRule type="cellIs" dxfId="7618" priority="8189" operator="equal">
      <formula>"Menor"</formula>
    </cfRule>
    <cfRule type="cellIs" dxfId="7617" priority="8190" operator="equal">
      <formula>"Leve"</formula>
    </cfRule>
  </conditionalFormatting>
  <conditionalFormatting sqref="CG208:CN208">
    <cfRule type="cellIs" dxfId="7616" priority="7146" operator="equal">
      <formula>"Catastrófico"</formula>
    </cfRule>
    <cfRule type="cellIs" dxfId="7615" priority="7147" operator="equal">
      <formula>"Mayor"</formula>
    </cfRule>
    <cfRule type="cellIs" dxfId="7614" priority="7148" operator="equal">
      <formula>"Moderado"</formula>
    </cfRule>
    <cfRule type="cellIs" dxfId="7613" priority="7149" operator="equal">
      <formula>"Menor"</formula>
    </cfRule>
    <cfRule type="cellIs" dxfId="7612" priority="7150" operator="equal">
      <formula>"Leve"</formula>
    </cfRule>
  </conditionalFormatting>
  <conditionalFormatting sqref="CP214:CW214">
    <cfRule type="cellIs" dxfId="7611" priority="7646" operator="equal">
      <formula>"Catastrófico"</formula>
    </cfRule>
    <cfRule type="cellIs" dxfId="7610" priority="7647" operator="equal">
      <formula>"Mayor"</formula>
    </cfRule>
    <cfRule type="cellIs" dxfId="7609" priority="7648" operator="equal">
      <formula>"Moderado"</formula>
    </cfRule>
    <cfRule type="cellIs" dxfId="7608" priority="7649" operator="equal">
      <formula>"Menor"</formula>
    </cfRule>
    <cfRule type="cellIs" dxfId="7607" priority="7650" operator="equal">
      <formula>"Leve"</formula>
    </cfRule>
  </conditionalFormatting>
  <conditionalFormatting sqref="CS35:CW35">
    <cfRule type="cellIs" dxfId="7606" priority="7626" operator="equal">
      <formula>"Catastrófico"</formula>
    </cfRule>
    <cfRule type="cellIs" dxfId="7605" priority="7627" operator="equal">
      <formula>"Mayor"</formula>
    </cfRule>
    <cfRule type="cellIs" dxfId="7604" priority="7628" operator="equal">
      <formula>"Moderado"</formula>
    </cfRule>
    <cfRule type="cellIs" dxfId="7603" priority="7629" operator="equal">
      <formula>"Menor"</formula>
    </cfRule>
    <cfRule type="cellIs" dxfId="7602" priority="7630" operator="equal">
      <formula>"Leve"</formula>
    </cfRule>
  </conditionalFormatting>
  <conditionalFormatting sqref="CY40:DF40">
    <cfRule type="cellIs" dxfId="7601" priority="8126" operator="equal">
      <formula>"Catastrófico"</formula>
    </cfRule>
    <cfRule type="cellIs" dxfId="7600" priority="8127" operator="equal">
      <formula>"Mayor"</formula>
    </cfRule>
    <cfRule type="cellIs" dxfId="7599" priority="8128" operator="equal">
      <formula>"Moderado"</formula>
    </cfRule>
    <cfRule type="cellIs" dxfId="7598" priority="8129" operator="equal">
      <formula>"Menor"</formula>
    </cfRule>
    <cfRule type="cellIs" dxfId="7597" priority="8130" operator="equal">
      <formula>"Leve"</formula>
    </cfRule>
  </conditionalFormatting>
  <conditionalFormatting sqref="DH41:DO42">
    <cfRule type="cellIs" dxfId="7596" priority="8626" operator="equal">
      <formula>"Catastrófico"</formula>
    </cfRule>
    <cfRule type="cellIs" dxfId="7595" priority="8627" operator="equal">
      <formula>"Mayor"</formula>
    </cfRule>
    <cfRule type="cellIs" dxfId="7594" priority="8628" operator="equal">
      <formula>"Moderado"</formula>
    </cfRule>
    <cfRule type="cellIs" dxfId="7593" priority="8629" operator="equal">
      <formula>"Menor"</formula>
    </cfRule>
    <cfRule type="cellIs" dxfId="7592" priority="8630" operator="equal">
      <formula>"Leve"</formula>
    </cfRule>
  </conditionalFormatting>
  <conditionalFormatting sqref="DH172:DO172 DH131:DO137 DH196:DO196 DH12:DO15 DH90:DO93 DH95:DO99 DH103:DO105 DH186:DO190 DH47:DO51 DH53:DO57 DH36:DO40 DH43:DO45 DH18:DO34 DH88:DO88 DH142:DO142 DH148:DO148 DH154:DO155 DH59:DO69 DH202:DO202 DH208:DO208 DH214:DO255">
    <cfRule type="cellIs" dxfId="7591" priority="9126" operator="equal">
      <formula>"Catastrófico"</formula>
    </cfRule>
    <cfRule type="cellIs" dxfId="7590" priority="9127" operator="equal">
      <formula>"Mayor"</formula>
    </cfRule>
    <cfRule type="cellIs" dxfId="7589" priority="9128" operator="equal">
      <formula>"Moderado"</formula>
    </cfRule>
    <cfRule type="cellIs" dxfId="7588" priority="9129" operator="equal">
      <formula>"Menor"</formula>
    </cfRule>
    <cfRule type="cellIs" dxfId="7587" priority="9130" operator="equal">
      <formula>"Leve"</formula>
    </cfRule>
  </conditionalFormatting>
  <conditionalFormatting sqref="DG244">
    <cfRule type="cellIs" dxfId="7586" priority="9096" operator="equal">
      <formula>"Catastrófico"</formula>
    </cfRule>
    <cfRule type="cellIs" dxfId="7585" priority="9097" operator="equal">
      <formula>"Mayor"</formula>
    </cfRule>
    <cfRule type="cellIs" dxfId="7584" priority="9098" operator="equal">
      <formula>"Moderado"</formula>
    </cfRule>
    <cfRule type="cellIs" dxfId="7583" priority="9099" operator="equal">
      <formula>"Menor"</formula>
    </cfRule>
    <cfRule type="cellIs" dxfId="7582" priority="9100" operator="equal">
      <formula>"Leve"</formula>
    </cfRule>
  </conditionalFormatting>
  <conditionalFormatting sqref="CX250">
    <cfRule type="cellIs" dxfId="7581" priority="8586" operator="equal">
      <formula>"Catastrófico"</formula>
    </cfRule>
    <cfRule type="cellIs" dxfId="7580" priority="8587" operator="equal">
      <formula>"Mayor"</formula>
    </cfRule>
    <cfRule type="cellIs" dxfId="7579" priority="8588" operator="equal">
      <formula>"Moderado"</formula>
    </cfRule>
    <cfRule type="cellIs" dxfId="7578" priority="8589" operator="equal">
      <formula>"Menor"</formula>
    </cfRule>
    <cfRule type="cellIs" dxfId="7577" priority="8590" operator="equal">
      <formula>"Leve"</formula>
    </cfRule>
  </conditionalFormatting>
  <conditionalFormatting sqref="CY191:DF195">
    <cfRule type="cellIs" dxfId="7576" priority="8561" operator="equal">
      <formula>"Catastrófico"</formula>
    </cfRule>
    <cfRule type="cellIs" dxfId="7575" priority="8562" operator="equal">
      <formula>"Mayor"</formula>
    </cfRule>
    <cfRule type="cellIs" dxfId="7574" priority="8563" operator="equal">
      <formula>"Moderado"</formula>
    </cfRule>
    <cfRule type="cellIs" dxfId="7573" priority="8564" operator="equal">
      <formula>"Menor"</formula>
    </cfRule>
    <cfRule type="cellIs" dxfId="7572" priority="8565" operator="equal">
      <formula>"Leve"</formula>
    </cfRule>
  </conditionalFormatting>
  <conditionalFormatting sqref="CY197:DF201">
    <cfRule type="cellIs" dxfId="7571" priority="8556" operator="equal">
      <formula>"Catastrófico"</formula>
    </cfRule>
    <cfRule type="cellIs" dxfId="7570" priority="8557" operator="equal">
      <formula>"Mayor"</formula>
    </cfRule>
    <cfRule type="cellIs" dxfId="7569" priority="8558" operator="equal">
      <formula>"Moderado"</formula>
    </cfRule>
    <cfRule type="cellIs" dxfId="7568" priority="8559" operator="equal">
      <formula>"Menor"</formula>
    </cfRule>
    <cfRule type="cellIs" dxfId="7567" priority="8560" operator="equal">
      <formula>"Leve"</formula>
    </cfRule>
  </conditionalFormatting>
  <conditionalFormatting sqref="CY209:DF213">
    <cfRule type="cellIs" dxfId="7566" priority="8546" operator="equal">
      <formula>"Catastrófico"</formula>
    </cfRule>
    <cfRule type="cellIs" dxfId="7565" priority="8547" operator="equal">
      <formula>"Mayor"</formula>
    </cfRule>
    <cfRule type="cellIs" dxfId="7564" priority="8548" operator="equal">
      <formula>"Moderado"</formula>
    </cfRule>
    <cfRule type="cellIs" dxfId="7563" priority="8549" operator="equal">
      <formula>"Menor"</formula>
    </cfRule>
    <cfRule type="cellIs" dxfId="7562" priority="8550" operator="equal">
      <formula>"Leve"</formula>
    </cfRule>
  </conditionalFormatting>
  <conditionalFormatting sqref="DH89:DI89">
    <cfRule type="cellIs" dxfId="7561" priority="9046" operator="equal">
      <formula>"Catastrófico"</formula>
    </cfRule>
    <cfRule type="cellIs" dxfId="7560" priority="9047" operator="equal">
      <formula>"Mayor"</formula>
    </cfRule>
    <cfRule type="cellIs" dxfId="7559" priority="9048" operator="equal">
      <formula>"Moderado"</formula>
    </cfRule>
    <cfRule type="cellIs" dxfId="7558" priority="9049" operator="equal">
      <formula>"Menor"</formula>
    </cfRule>
    <cfRule type="cellIs" dxfId="7557" priority="9050" operator="equal">
      <formula>"Leve"</formula>
    </cfRule>
  </conditionalFormatting>
  <conditionalFormatting sqref="CR89">
    <cfRule type="cellIs" dxfId="7556" priority="8026" operator="equal">
      <formula>"Catastrófico"</formula>
    </cfRule>
    <cfRule type="cellIs" dxfId="7555" priority="8027" operator="equal">
      <formula>"Mayor"</formula>
    </cfRule>
    <cfRule type="cellIs" dxfId="7554" priority="8028" operator="equal">
      <formula>"Moderado"</formula>
    </cfRule>
    <cfRule type="cellIs" dxfId="7553" priority="8029" operator="equal">
      <formula>"Menor"</formula>
    </cfRule>
    <cfRule type="cellIs" dxfId="7552" priority="8030" operator="equal">
      <formula>"Leve"</formula>
    </cfRule>
  </conditionalFormatting>
  <conditionalFormatting sqref="CS89:CW89">
    <cfRule type="cellIs" dxfId="7551" priority="8021" operator="equal">
      <formula>"Catastrófico"</formula>
    </cfRule>
    <cfRule type="cellIs" dxfId="7550" priority="8022" operator="equal">
      <formula>"Mayor"</formula>
    </cfRule>
    <cfRule type="cellIs" dxfId="7549" priority="8023" operator="equal">
      <formula>"Moderado"</formula>
    </cfRule>
    <cfRule type="cellIs" dxfId="7548" priority="8024" operator="equal">
      <formula>"Menor"</formula>
    </cfRule>
    <cfRule type="cellIs" dxfId="7547" priority="8025" operator="equal">
      <formula>"Leve"</formula>
    </cfRule>
  </conditionalFormatting>
  <conditionalFormatting sqref="DB89:DF89">
    <cfRule type="cellIs" dxfId="7546" priority="8521" operator="equal">
      <formula>"Catastrófico"</formula>
    </cfRule>
    <cfRule type="cellIs" dxfId="7545" priority="8522" operator="equal">
      <formula>"Mayor"</formula>
    </cfRule>
    <cfRule type="cellIs" dxfId="7544" priority="8523" operator="equal">
      <formula>"Moderado"</formula>
    </cfRule>
    <cfRule type="cellIs" dxfId="7543" priority="8524" operator="equal">
      <formula>"Menor"</formula>
    </cfRule>
    <cfRule type="cellIs" dxfId="7542" priority="8525" operator="equal">
      <formula>"Leve"</formula>
    </cfRule>
  </conditionalFormatting>
  <conditionalFormatting sqref="CY101">
    <cfRule type="cellIs" dxfId="7541" priority="8506" operator="equal">
      <formula>"Catastrófico"</formula>
    </cfRule>
    <cfRule type="cellIs" dxfId="7540" priority="8507" operator="equal">
      <formula>"Mayor"</formula>
    </cfRule>
    <cfRule type="cellIs" dxfId="7539" priority="8508" operator="equal">
      <formula>"Moderado"</formula>
    </cfRule>
    <cfRule type="cellIs" dxfId="7538" priority="8509" operator="equal">
      <formula>"Menor"</formula>
    </cfRule>
    <cfRule type="cellIs" dxfId="7537" priority="8510" operator="equal">
      <formula>"Leve"</formula>
    </cfRule>
  </conditionalFormatting>
  <conditionalFormatting sqref="CP162:CW165 CP168:CW171 CP113:CW117 CP173:CW177 CP145:CW147 CP120:CW123 CP138:CW141 CP149:CW153 CP156:CW159">
    <cfRule type="cellIs" dxfId="7536" priority="7996" operator="equal">
      <formula>"Catastrófico"</formula>
    </cfRule>
    <cfRule type="cellIs" dxfId="7535" priority="7997" operator="equal">
      <formula>"Mayor"</formula>
    </cfRule>
    <cfRule type="cellIs" dxfId="7534" priority="7998" operator="equal">
      <formula>"Moderado"</formula>
    </cfRule>
    <cfRule type="cellIs" dxfId="7533" priority="7999" operator="equal">
      <formula>"Menor"</formula>
    </cfRule>
    <cfRule type="cellIs" dxfId="7532" priority="8000" operator="equal">
      <formula>"Leve"</formula>
    </cfRule>
  </conditionalFormatting>
  <conditionalFormatting sqref="CP162:CW165 CP168:CW171 CP113:CW117 CP173:CW177 CP145:CW147 CP120:CW123 CP138:CW141 CP149:CW153 CP156:CW159">
    <cfRule type="cellIs" dxfId="7531" priority="7991" operator="equal">
      <formula>"Catastrófico"</formula>
    </cfRule>
    <cfRule type="cellIs" dxfId="7530" priority="7992" operator="equal">
      <formula>"Mayor"</formula>
    </cfRule>
    <cfRule type="cellIs" dxfId="7529" priority="7993" operator="equal">
      <formula>"Moderado"</formula>
    </cfRule>
    <cfRule type="cellIs" dxfId="7528" priority="7994" operator="equal">
      <formula>"Menor"</formula>
    </cfRule>
    <cfRule type="cellIs" dxfId="7527" priority="7995" operator="equal">
      <formula>"Leve"</formula>
    </cfRule>
  </conditionalFormatting>
  <conditionalFormatting sqref="CP160:CW160">
    <cfRule type="cellIs" dxfId="7526" priority="7976" operator="equal">
      <formula>"Catastrófico"</formula>
    </cfRule>
    <cfRule type="cellIs" dxfId="7525" priority="7977" operator="equal">
      <formula>"Mayor"</formula>
    </cfRule>
    <cfRule type="cellIs" dxfId="7524" priority="7978" operator="equal">
      <formula>"Moderado"</formula>
    </cfRule>
    <cfRule type="cellIs" dxfId="7523" priority="7979" operator="equal">
      <formula>"Menor"</formula>
    </cfRule>
    <cfRule type="cellIs" dxfId="7522" priority="7980" operator="equal">
      <formula>"Leve"</formula>
    </cfRule>
  </conditionalFormatting>
  <conditionalFormatting sqref="CP161:CW161">
    <cfRule type="cellIs" dxfId="7521" priority="7971" operator="equal">
      <formula>"Catastrófico"</formula>
    </cfRule>
    <cfRule type="cellIs" dxfId="7520" priority="7972" operator="equal">
      <formula>"Mayor"</formula>
    </cfRule>
    <cfRule type="cellIs" dxfId="7519" priority="7973" operator="equal">
      <formula>"Moderado"</formula>
    </cfRule>
    <cfRule type="cellIs" dxfId="7518" priority="7974" operator="equal">
      <formula>"Menor"</formula>
    </cfRule>
    <cfRule type="cellIs" dxfId="7517" priority="7975" operator="equal">
      <formula>"Leve"</formula>
    </cfRule>
  </conditionalFormatting>
  <conditionalFormatting sqref="DH166:DO166">
    <cfRule type="cellIs" dxfId="7516" priority="8966" operator="equal">
      <formula>"Catastrófico"</formula>
    </cfRule>
    <cfRule type="cellIs" dxfId="7515" priority="8967" operator="equal">
      <formula>"Mayor"</formula>
    </cfRule>
    <cfRule type="cellIs" dxfId="7514" priority="8968" operator="equal">
      <formula>"Moderado"</formula>
    </cfRule>
    <cfRule type="cellIs" dxfId="7513" priority="8969" operator="equal">
      <formula>"Menor"</formula>
    </cfRule>
    <cfRule type="cellIs" dxfId="7512" priority="8970" operator="equal">
      <formula>"Leve"</formula>
    </cfRule>
  </conditionalFormatting>
  <conditionalFormatting sqref="DH184:DO185">
    <cfRule type="cellIs" dxfId="7511" priority="8961" operator="equal">
      <formula>"Catastrófico"</formula>
    </cfRule>
    <cfRule type="cellIs" dxfId="7510" priority="8962" operator="equal">
      <formula>"Mayor"</formula>
    </cfRule>
    <cfRule type="cellIs" dxfId="7509" priority="8963" operator="equal">
      <formula>"Moderado"</formula>
    </cfRule>
    <cfRule type="cellIs" dxfId="7508" priority="8964" operator="equal">
      <formula>"Menor"</formula>
    </cfRule>
    <cfRule type="cellIs" dxfId="7507" priority="8965" operator="equal">
      <formula>"Leve"</formula>
    </cfRule>
  </conditionalFormatting>
  <conditionalFormatting sqref="DH185:DO185">
    <cfRule type="cellIs" dxfId="7506" priority="8956" operator="equal">
      <formula>"Catastrófico"</formula>
    </cfRule>
    <cfRule type="cellIs" dxfId="7505" priority="8957" operator="equal">
      <formula>"Mayor"</formula>
    </cfRule>
    <cfRule type="cellIs" dxfId="7504" priority="8958" operator="equal">
      <formula>"Moderado"</formula>
    </cfRule>
    <cfRule type="cellIs" dxfId="7503" priority="8959" operator="equal">
      <formula>"Menor"</formula>
    </cfRule>
    <cfRule type="cellIs" dxfId="7502" priority="8960" operator="equal">
      <formula>"Leve"</formula>
    </cfRule>
  </conditionalFormatting>
  <conditionalFormatting sqref="CY106:DF111">
    <cfRule type="cellIs" dxfId="7501" priority="8446" operator="equal">
      <formula>"Catastrófico"</formula>
    </cfRule>
    <cfRule type="cellIs" dxfId="7500" priority="8447" operator="equal">
      <formula>"Mayor"</formula>
    </cfRule>
    <cfRule type="cellIs" dxfId="7499" priority="8448" operator="equal">
      <formula>"Moderado"</formula>
    </cfRule>
    <cfRule type="cellIs" dxfId="7498" priority="8449" operator="equal">
      <formula>"Menor"</formula>
    </cfRule>
    <cfRule type="cellIs" dxfId="7497" priority="8450" operator="equal">
      <formula>"Leve"</formula>
    </cfRule>
  </conditionalFormatting>
  <conditionalFormatting sqref="CY106:DF111">
    <cfRule type="cellIs" dxfId="7496" priority="8441" operator="equal">
      <formula>"Catastrófico"</formula>
    </cfRule>
    <cfRule type="cellIs" dxfId="7495" priority="8442" operator="equal">
      <formula>"Mayor"</formula>
    </cfRule>
    <cfRule type="cellIs" dxfId="7494" priority="8443" operator="equal">
      <formula>"Moderado"</formula>
    </cfRule>
    <cfRule type="cellIs" dxfId="7493" priority="8444" operator="equal">
      <formula>"Menor"</formula>
    </cfRule>
    <cfRule type="cellIs" dxfId="7492" priority="8445" operator="equal">
      <formula>"Leve"</formula>
    </cfRule>
  </conditionalFormatting>
  <conditionalFormatting sqref="DH178:DO183">
    <cfRule type="cellIs" dxfId="7491" priority="8941" operator="equal">
      <formula>"Catastrófico"</formula>
    </cfRule>
    <cfRule type="cellIs" dxfId="7490" priority="8942" operator="equal">
      <formula>"Mayor"</formula>
    </cfRule>
    <cfRule type="cellIs" dxfId="7489" priority="8943" operator="equal">
      <formula>"Moderado"</formula>
    </cfRule>
    <cfRule type="cellIs" dxfId="7488" priority="8944" operator="equal">
      <formula>"Menor"</formula>
    </cfRule>
    <cfRule type="cellIs" dxfId="7487" priority="8945" operator="equal">
      <formula>"Leve"</formula>
    </cfRule>
  </conditionalFormatting>
  <conditionalFormatting sqref="DH178:DO183">
    <cfRule type="cellIs" dxfId="7486" priority="8936" operator="equal">
      <formula>"Catastrófico"</formula>
    </cfRule>
    <cfRule type="cellIs" dxfId="7485" priority="8937" operator="equal">
      <formula>"Mayor"</formula>
    </cfRule>
    <cfRule type="cellIs" dxfId="7484" priority="8938" operator="equal">
      <formula>"Moderado"</formula>
    </cfRule>
    <cfRule type="cellIs" dxfId="7483" priority="8939" operator="equal">
      <formula>"Menor"</formula>
    </cfRule>
    <cfRule type="cellIs" dxfId="7482" priority="8940" operator="equal">
      <formula>"Leve"</formula>
    </cfRule>
  </conditionalFormatting>
  <conditionalFormatting sqref="CY46:CZ46">
    <cfRule type="cellIs" dxfId="7481" priority="8426" operator="equal">
      <formula>"Catastrófico"</formula>
    </cfRule>
    <cfRule type="cellIs" dxfId="7480" priority="8427" operator="equal">
      <formula>"Mayor"</formula>
    </cfRule>
    <cfRule type="cellIs" dxfId="7479" priority="8428" operator="equal">
      <formula>"Moderado"</formula>
    </cfRule>
    <cfRule type="cellIs" dxfId="7478" priority="8429" operator="equal">
      <formula>"Menor"</formula>
    </cfRule>
    <cfRule type="cellIs" dxfId="7477" priority="8430" operator="equal">
      <formula>"Leve"</formula>
    </cfRule>
  </conditionalFormatting>
  <conditionalFormatting sqref="CY46:CZ46">
    <cfRule type="cellIs" dxfId="7476" priority="8421" operator="equal">
      <formula>"Catastrófico"</formula>
    </cfRule>
    <cfRule type="cellIs" dxfId="7475" priority="8422" operator="equal">
      <formula>"Mayor"</formula>
    </cfRule>
    <cfRule type="cellIs" dxfId="7474" priority="8423" operator="equal">
      <formula>"Moderado"</formula>
    </cfRule>
    <cfRule type="cellIs" dxfId="7473" priority="8424" operator="equal">
      <formula>"Menor"</formula>
    </cfRule>
    <cfRule type="cellIs" dxfId="7472" priority="8425" operator="equal">
      <formula>"Leve"</formula>
    </cfRule>
  </conditionalFormatting>
  <conditionalFormatting sqref="DA46:DF46">
    <cfRule type="cellIs" dxfId="7471" priority="8416" operator="equal">
      <formula>"Catastrófico"</formula>
    </cfRule>
    <cfRule type="cellIs" dxfId="7470" priority="8417" operator="equal">
      <formula>"Mayor"</formula>
    </cfRule>
    <cfRule type="cellIs" dxfId="7469" priority="8418" operator="equal">
      <formula>"Moderado"</formula>
    </cfRule>
    <cfRule type="cellIs" dxfId="7468" priority="8419" operator="equal">
      <formula>"Menor"</formula>
    </cfRule>
    <cfRule type="cellIs" dxfId="7467" priority="8420" operator="equal">
      <formula>"Leve"</formula>
    </cfRule>
  </conditionalFormatting>
  <conditionalFormatting sqref="DA46:DF46">
    <cfRule type="cellIs" dxfId="7466" priority="8411" operator="equal">
      <formula>"Catastrófico"</formula>
    </cfRule>
    <cfRule type="cellIs" dxfId="7465" priority="8412" operator="equal">
      <formula>"Mayor"</formula>
    </cfRule>
    <cfRule type="cellIs" dxfId="7464" priority="8413" operator="equal">
      <formula>"Moderado"</formula>
    </cfRule>
    <cfRule type="cellIs" dxfId="7463" priority="8414" operator="equal">
      <formula>"Menor"</formula>
    </cfRule>
    <cfRule type="cellIs" dxfId="7462" priority="8415" operator="equal">
      <formula>"Leve"</formula>
    </cfRule>
  </conditionalFormatting>
  <conditionalFormatting sqref="CY52:CZ52">
    <cfRule type="cellIs" dxfId="7461" priority="8406" operator="equal">
      <formula>"Catastrófico"</formula>
    </cfRule>
    <cfRule type="cellIs" dxfId="7460" priority="8407" operator="equal">
      <formula>"Mayor"</formula>
    </cfRule>
    <cfRule type="cellIs" dxfId="7459" priority="8408" operator="equal">
      <formula>"Moderado"</formula>
    </cfRule>
    <cfRule type="cellIs" dxfId="7458" priority="8409" operator="equal">
      <formula>"Menor"</formula>
    </cfRule>
    <cfRule type="cellIs" dxfId="7457" priority="8410" operator="equal">
      <formula>"Leve"</formula>
    </cfRule>
  </conditionalFormatting>
  <conditionalFormatting sqref="CY52:CZ52">
    <cfRule type="cellIs" dxfId="7456" priority="8401" operator="equal">
      <formula>"Catastrófico"</formula>
    </cfRule>
    <cfRule type="cellIs" dxfId="7455" priority="8402" operator="equal">
      <formula>"Mayor"</formula>
    </cfRule>
    <cfRule type="cellIs" dxfId="7454" priority="8403" operator="equal">
      <formula>"Moderado"</formula>
    </cfRule>
    <cfRule type="cellIs" dxfId="7453" priority="8404" operator="equal">
      <formula>"Menor"</formula>
    </cfRule>
    <cfRule type="cellIs" dxfId="7452" priority="8405" operator="equal">
      <formula>"Leve"</formula>
    </cfRule>
  </conditionalFormatting>
  <conditionalFormatting sqref="CR52:CW52">
    <cfRule type="cellIs" dxfId="7451" priority="7891" operator="equal">
      <formula>"Catastrófico"</formula>
    </cfRule>
    <cfRule type="cellIs" dxfId="7450" priority="7892" operator="equal">
      <formula>"Mayor"</formula>
    </cfRule>
    <cfRule type="cellIs" dxfId="7449" priority="7893" operator="equal">
      <formula>"Moderado"</formula>
    </cfRule>
    <cfRule type="cellIs" dxfId="7448" priority="7894" operator="equal">
      <formula>"Menor"</formula>
    </cfRule>
    <cfRule type="cellIs" dxfId="7447" priority="7895" operator="equal">
      <formula>"Leve"</formula>
    </cfRule>
  </conditionalFormatting>
  <conditionalFormatting sqref="DA52:DF52">
    <cfRule type="cellIs" dxfId="7446" priority="8391" operator="equal">
      <formula>"Catastrófico"</formula>
    </cfRule>
    <cfRule type="cellIs" dxfId="7445" priority="8392" operator="equal">
      <formula>"Mayor"</formula>
    </cfRule>
    <cfRule type="cellIs" dxfId="7444" priority="8393" operator="equal">
      <formula>"Moderado"</formula>
    </cfRule>
    <cfRule type="cellIs" dxfId="7443" priority="8394" operator="equal">
      <formula>"Menor"</formula>
    </cfRule>
    <cfRule type="cellIs" dxfId="7442" priority="8395" operator="equal">
      <formula>"Leve"</formula>
    </cfRule>
  </conditionalFormatting>
  <conditionalFormatting sqref="DH58:DI58">
    <cfRule type="cellIs" dxfId="7441" priority="8891" operator="equal">
      <formula>"Catastrófico"</formula>
    </cfRule>
    <cfRule type="cellIs" dxfId="7440" priority="8892" operator="equal">
      <formula>"Mayor"</formula>
    </cfRule>
    <cfRule type="cellIs" dxfId="7439" priority="8893" operator="equal">
      <formula>"Moderado"</formula>
    </cfRule>
    <cfRule type="cellIs" dxfId="7438" priority="8894" operator="equal">
      <formula>"Menor"</formula>
    </cfRule>
    <cfRule type="cellIs" dxfId="7437" priority="8895" operator="equal">
      <formula>"Leve"</formula>
    </cfRule>
  </conditionalFormatting>
  <conditionalFormatting sqref="DH58:DI58">
    <cfRule type="cellIs" dxfId="7436" priority="8886" operator="equal">
      <formula>"Catastrófico"</formula>
    </cfRule>
    <cfRule type="cellIs" dxfId="7435" priority="8887" operator="equal">
      <formula>"Mayor"</formula>
    </cfRule>
    <cfRule type="cellIs" dxfId="7434" priority="8888" operator="equal">
      <formula>"Moderado"</formula>
    </cfRule>
    <cfRule type="cellIs" dxfId="7433" priority="8889" operator="equal">
      <formula>"Menor"</formula>
    </cfRule>
    <cfRule type="cellIs" dxfId="7432" priority="8890" operator="equal">
      <formula>"Leve"</formula>
    </cfRule>
  </conditionalFormatting>
  <conditionalFormatting sqref="DA58:DF58">
    <cfRule type="cellIs" dxfId="7431" priority="8376" operator="equal">
      <formula>"Catastrófico"</formula>
    </cfRule>
    <cfRule type="cellIs" dxfId="7430" priority="8377" operator="equal">
      <formula>"Mayor"</formula>
    </cfRule>
    <cfRule type="cellIs" dxfId="7429" priority="8378" operator="equal">
      <formula>"Moderado"</formula>
    </cfRule>
    <cfRule type="cellIs" dxfId="7428" priority="8379" operator="equal">
      <formula>"Menor"</formula>
    </cfRule>
    <cfRule type="cellIs" dxfId="7427" priority="8380" operator="equal">
      <formula>"Leve"</formula>
    </cfRule>
  </conditionalFormatting>
  <conditionalFormatting sqref="DJ58:DO58">
    <cfRule type="cellIs" dxfId="7426" priority="8876" operator="equal">
      <formula>"Catastrófico"</formula>
    </cfRule>
    <cfRule type="cellIs" dxfId="7425" priority="8877" operator="equal">
      <formula>"Mayor"</formula>
    </cfRule>
    <cfRule type="cellIs" dxfId="7424" priority="8878" operator="equal">
      <formula>"Moderado"</formula>
    </cfRule>
    <cfRule type="cellIs" dxfId="7423" priority="8879" operator="equal">
      <formula>"Menor"</formula>
    </cfRule>
    <cfRule type="cellIs" dxfId="7422" priority="8880" operator="equal">
      <formula>"Leve"</formula>
    </cfRule>
  </conditionalFormatting>
  <conditionalFormatting sqref="DI82">
    <cfRule type="cellIs" dxfId="7421" priority="8861" operator="equal">
      <formula>"Catastrófico"</formula>
    </cfRule>
    <cfRule type="cellIs" dxfId="7420" priority="8862" operator="equal">
      <formula>"Mayor"</formula>
    </cfRule>
    <cfRule type="cellIs" dxfId="7419" priority="8863" operator="equal">
      <formula>"Moderado"</formula>
    </cfRule>
    <cfRule type="cellIs" dxfId="7418" priority="8864" operator="equal">
      <formula>"Menor"</formula>
    </cfRule>
    <cfRule type="cellIs" dxfId="7417" priority="8865" operator="equal">
      <formula>"Leve"</formula>
    </cfRule>
  </conditionalFormatting>
  <conditionalFormatting sqref="DK82:DO82">
    <cfRule type="cellIs" dxfId="7416" priority="8856" operator="equal">
      <formula>"Catastrófico"</formula>
    </cfRule>
    <cfRule type="cellIs" dxfId="7415" priority="8857" operator="equal">
      <formula>"Mayor"</formula>
    </cfRule>
    <cfRule type="cellIs" dxfId="7414" priority="8858" operator="equal">
      <formula>"Moderado"</formula>
    </cfRule>
    <cfRule type="cellIs" dxfId="7413" priority="8859" operator="equal">
      <formula>"Menor"</formula>
    </cfRule>
    <cfRule type="cellIs" dxfId="7412" priority="8860" operator="equal">
      <formula>"Leve"</formula>
    </cfRule>
  </conditionalFormatting>
  <conditionalFormatting sqref="DI83">
    <cfRule type="cellIs" dxfId="7411" priority="8851" operator="equal">
      <formula>"Catastrófico"</formula>
    </cfRule>
    <cfRule type="cellIs" dxfId="7410" priority="8852" operator="equal">
      <formula>"Mayor"</formula>
    </cfRule>
    <cfRule type="cellIs" dxfId="7409" priority="8853" operator="equal">
      <formula>"Moderado"</formula>
    </cfRule>
    <cfRule type="cellIs" dxfId="7408" priority="8854" operator="equal">
      <formula>"Menor"</formula>
    </cfRule>
    <cfRule type="cellIs" dxfId="7407" priority="8855" operator="equal">
      <formula>"Leve"</formula>
    </cfRule>
  </conditionalFormatting>
  <conditionalFormatting sqref="DB83:DF83">
    <cfRule type="cellIs" dxfId="7406" priority="8341" operator="equal">
      <formula>"Catastrófico"</formula>
    </cfRule>
    <cfRule type="cellIs" dxfId="7405" priority="8342" operator="equal">
      <formula>"Mayor"</formula>
    </cfRule>
    <cfRule type="cellIs" dxfId="7404" priority="8343" operator="equal">
      <formula>"Moderado"</formula>
    </cfRule>
    <cfRule type="cellIs" dxfId="7403" priority="8344" operator="equal">
      <formula>"Menor"</formula>
    </cfRule>
    <cfRule type="cellIs" dxfId="7402" priority="8345" operator="equal">
      <formula>"Leve"</formula>
    </cfRule>
  </conditionalFormatting>
  <conditionalFormatting sqref="CY83">
    <cfRule type="cellIs" dxfId="7401" priority="8336" operator="equal">
      <formula>"Catastrófico"</formula>
    </cfRule>
    <cfRule type="cellIs" dxfId="7400" priority="8337" operator="equal">
      <formula>"Mayor"</formula>
    </cfRule>
    <cfRule type="cellIs" dxfId="7399" priority="8338" operator="equal">
      <formula>"Moderado"</formula>
    </cfRule>
    <cfRule type="cellIs" dxfId="7398" priority="8339" operator="equal">
      <formula>"Menor"</formula>
    </cfRule>
    <cfRule type="cellIs" dxfId="7397" priority="8340" operator="equal">
      <formula>"Leve"</formula>
    </cfRule>
  </conditionalFormatting>
  <conditionalFormatting sqref="DH143:DO144">
    <cfRule type="cellIs" dxfId="7396" priority="8831" operator="equal">
      <formula>"Catastrófico"</formula>
    </cfRule>
    <cfRule type="cellIs" dxfId="7395" priority="8832" operator="equal">
      <formula>"Mayor"</formula>
    </cfRule>
    <cfRule type="cellIs" dxfId="7394" priority="8833" operator="equal">
      <formula>"Moderado"</formula>
    </cfRule>
    <cfRule type="cellIs" dxfId="7393" priority="8834" operator="equal">
      <formula>"Menor"</formula>
    </cfRule>
    <cfRule type="cellIs" dxfId="7392" priority="8835" operator="equal">
      <formula>"Leve"</formula>
    </cfRule>
  </conditionalFormatting>
  <conditionalFormatting sqref="DH118:DO119">
    <cfRule type="cellIs" dxfId="7391" priority="8826" operator="equal">
      <formula>"Catastrófico"</formula>
    </cfRule>
    <cfRule type="cellIs" dxfId="7390" priority="8827" operator="equal">
      <formula>"Mayor"</formula>
    </cfRule>
    <cfRule type="cellIs" dxfId="7389" priority="8828" operator="equal">
      <formula>"Moderado"</formula>
    </cfRule>
    <cfRule type="cellIs" dxfId="7388" priority="8829" operator="equal">
      <formula>"Menor"</formula>
    </cfRule>
    <cfRule type="cellIs" dxfId="7387" priority="8830" operator="equal">
      <formula>"Leve"</formula>
    </cfRule>
  </conditionalFormatting>
  <conditionalFormatting sqref="CP118:CW119">
    <cfRule type="cellIs" dxfId="7386" priority="7811" operator="equal">
      <formula>"Catastrófico"</formula>
    </cfRule>
    <cfRule type="cellIs" dxfId="7385" priority="7812" operator="equal">
      <formula>"Mayor"</formula>
    </cfRule>
    <cfRule type="cellIs" dxfId="7384" priority="7813" operator="equal">
      <formula>"Moderado"</formula>
    </cfRule>
    <cfRule type="cellIs" dxfId="7383" priority="7814" operator="equal">
      <formula>"Menor"</formula>
    </cfRule>
    <cfRule type="cellIs" dxfId="7382" priority="7815" operator="equal">
      <formula>"Leve"</formula>
    </cfRule>
  </conditionalFormatting>
  <conditionalFormatting sqref="CY10:CZ10">
    <cfRule type="cellIs" dxfId="7381" priority="8276" operator="equal">
      <formula>"Catastrófico"</formula>
    </cfRule>
    <cfRule type="cellIs" dxfId="7380" priority="8277" operator="equal">
      <formula>"Mayor"</formula>
    </cfRule>
    <cfRule type="cellIs" dxfId="7379" priority="8278" operator="equal">
      <formula>"Moderado"</formula>
    </cfRule>
    <cfRule type="cellIs" dxfId="7378" priority="8279" operator="equal">
      <formula>"Menor"</formula>
    </cfRule>
    <cfRule type="cellIs" dxfId="7377" priority="8280" operator="equal">
      <formula>"Leve"</formula>
    </cfRule>
  </conditionalFormatting>
  <conditionalFormatting sqref="DJ11:DO11">
    <cfRule type="cellIs" dxfId="7376" priority="8776" operator="equal">
      <formula>"Catastrófico"</formula>
    </cfRule>
    <cfRule type="cellIs" dxfId="7375" priority="8777" operator="equal">
      <formula>"Mayor"</formula>
    </cfRule>
    <cfRule type="cellIs" dxfId="7374" priority="8778" operator="equal">
      <formula>"Moderado"</formula>
    </cfRule>
    <cfRule type="cellIs" dxfId="7373" priority="8779" operator="equal">
      <formula>"Menor"</formula>
    </cfRule>
    <cfRule type="cellIs" dxfId="7372" priority="8780" operator="equal">
      <formula>"Leve"</formula>
    </cfRule>
  </conditionalFormatting>
  <conditionalFormatting sqref="DA11:DF11">
    <cfRule type="cellIs" dxfId="7371" priority="8266" operator="equal">
      <formula>"Catastrófico"</formula>
    </cfRule>
    <cfRule type="cellIs" dxfId="7370" priority="8267" operator="equal">
      <formula>"Mayor"</formula>
    </cfRule>
    <cfRule type="cellIs" dxfId="7369" priority="8268" operator="equal">
      <formula>"Moderado"</formula>
    </cfRule>
    <cfRule type="cellIs" dxfId="7368" priority="8269" operator="equal">
      <formula>"Menor"</formula>
    </cfRule>
    <cfRule type="cellIs" dxfId="7367" priority="8270" operator="equal">
      <formula>"Leve"</formula>
    </cfRule>
  </conditionalFormatting>
  <conditionalFormatting sqref="DJ10:DO10">
    <cfRule type="cellIs" dxfId="7366" priority="8766" operator="equal">
      <formula>"Catastrófico"</formula>
    </cfRule>
    <cfRule type="cellIs" dxfId="7365" priority="8767" operator="equal">
      <formula>"Mayor"</formula>
    </cfRule>
    <cfRule type="cellIs" dxfId="7364" priority="8768" operator="equal">
      <formula>"Moderado"</formula>
    </cfRule>
    <cfRule type="cellIs" dxfId="7363" priority="8769" operator="equal">
      <formula>"Menor"</formula>
    </cfRule>
    <cfRule type="cellIs" dxfId="7362" priority="8770" operator="equal">
      <formula>"Leve"</formula>
    </cfRule>
  </conditionalFormatting>
  <conditionalFormatting sqref="CR10:CW10">
    <cfRule type="cellIs" dxfId="7361" priority="7751" operator="equal">
      <formula>"Catastrófico"</formula>
    </cfRule>
    <cfRule type="cellIs" dxfId="7360" priority="7752" operator="equal">
      <formula>"Mayor"</formula>
    </cfRule>
    <cfRule type="cellIs" dxfId="7359" priority="7753" operator="equal">
      <formula>"Moderado"</formula>
    </cfRule>
    <cfRule type="cellIs" dxfId="7358" priority="7754" operator="equal">
      <formula>"Menor"</formula>
    </cfRule>
    <cfRule type="cellIs" dxfId="7357" priority="7755" operator="equal">
      <formula>"Leve"</formula>
    </cfRule>
  </conditionalFormatting>
  <conditionalFormatting sqref="DH11:DI11">
    <cfRule type="cellIs" dxfId="7356" priority="8756" operator="equal">
      <formula>"Catastrófico"</formula>
    </cfRule>
    <cfRule type="cellIs" dxfId="7355" priority="8757" operator="equal">
      <formula>"Mayor"</formula>
    </cfRule>
    <cfRule type="cellIs" dxfId="7354" priority="8758" operator="equal">
      <formula>"Moderado"</formula>
    </cfRule>
    <cfRule type="cellIs" dxfId="7353" priority="8759" operator="equal">
      <formula>"Menor"</formula>
    </cfRule>
    <cfRule type="cellIs" dxfId="7352" priority="8760" operator="equal">
      <formula>"Leve"</formula>
    </cfRule>
  </conditionalFormatting>
  <conditionalFormatting sqref="DH11:DI11">
    <cfRule type="cellIs" dxfId="7351" priority="8751" operator="equal">
      <formula>"Catastrófico"</formula>
    </cfRule>
    <cfRule type="cellIs" dxfId="7350" priority="8752" operator="equal">
      <formula>"Mayor"</formula>
    </cfRule>
    <cfRule type="cellIs" dxfId="7349" priority="8753" operator="equal">
      <formula>"Moderado"</formula>
    </cfRule>
    <cfRule type="cellIs" dxfId="7348" priority="8754" operator="equal">
      <formula>"Menor"</formula>
    </cfRule>
    <cfRule type="cellIs" dxfId="7347" priority="8755" operator="equal">
      <formula>"Leve"</formula>
    </cfRule>
  </conditionalFormatting>
  <conditionalFormatting sqref="DH16:DH17">
    <cfRule type="cellIs" dxfId="7346" priority="8746" operator="equal">
      <formula>"Catastrófico"</formula>
    </cfRule>
    <cfRule type="cellIs" dxfId="7345" priority="8747" operator="equal">
      <formula>"Mayor"</formula>
    </cfRule>
    <cfRule type="cellIs" dxfId="7344" priority="8748" operator="equal">
      <formula>"Moderado"</formula>
    </cfRule>
    <cfRule type="cellIs" dxfId="7343" priority="8749" operator="equal">
      <formula>"Menor"</formula>
    </cfRule>
    <cfRule type="cellIs" dxfId="7342" priority="8750" operator="equal">
      <formula>"Leve"</formula>
    </cfRule>
  </conditionalFormatting>
  <conditionalFormatting sqref="DI16">
    <cfRule type="cellIs" dxfId="7341" priority="8741" operator="equal">
      <formula>"Catastrófico"</formula>
    </cfRule>
    <cfRule type="cellIs" dxfId="7340" priority="8742" operator="equal">
      <formula>"Mayor"</formula>
    </cfRule>
    <cfRule type="cellIs" dxfId="7339" priority="8743" operator="equal">
      <formula>"Moderado"</formula>
    </cfRule>
    <cfRule type="cellIs" dxfId="7338" priority="8744" operator="equal">
      <formula>"Menor"</formula>
    </cfRule>
    <cfRule type="cellIs" dxfId="7337" priority="8745" operator="equal">
      <formula>"Leve"</formula>
    </cfRule>
  </conditionalFormatting>
  <conditionalFormatting sqref="CZ16">
    <cfRule type="cellIs" dxfId="7336" priority="8231" operator="equal">
      <formula>"Catastrófico"</formula>
    </cfRule>
    <cfRule type="cellIs" dxfId="7335" priority="8232" operator="equal">
      <formula>"Mayor"</formula>
    </cfRule>
    <cfRule type="cellIs" dxfId="7334" priority="8233" operator="equal">
      <formula>"Moderado"</formula>
    </cfRule>
    <cfRule type="cellIs" dxfId="7333" priority="8234" operator="equal">
      <formula>"Menor"</formula>
    </cfRule>
    <cfRule type="cellIs" dxfId="7332" priority="8235" operator="equal">
      <formula>"Leve"</formula>
    </cfRule>
  </conditionalFormatting>
  <conditionalFormatting sqref="CQ17">
    <cfRule type="cellIs" dxfId="7331" priority="7721" operator="equal">
      <formula>"Catastrófico"</formula>
    </cfRule>
    <cfRule type="cellIs" dxfId="7330" priority="7722" operator="equal">
      <formula>"Mayor"</formula>
    </cfRule>
    <cfRule type="cellIs" dxfId="7329" priority="7723" operator="equal">
      <formula>"Moderado"</formula>
    </cfRule>
    <cfRule type="cellIs" dxfId="7328" priority="7724" operator="equal">
      <formula>"Menor"</formula>
    </cfRule>
    <cfRule type="cellIs" dxfId="7327" priority="7725" operator="equal">
      <formula>"Leve"</formula>
    </cfRule>
  </conditionalFormatting>
  <conditionalFormatting sqref="CQ17">
    <cfRule type="cellIs" dxfId="7326" priority="7716" operator="equal">
      <formula>"Catastrófico"</formula>
    </cfRule>
    <cfRule type="cellIs" dxfId="7325" priority="7717" operator="equal">
      <formula>"Mayor"</formula>
    </cfRule>
    <cfRule type="cellIs" dxfId="7324" priority="7718" operator="equal">
      <formula>"Moderado"</formula>
    </cfRule>
    <cfRule type="cellIs" dxfId="7323" priority="7719" operator="equal">
      <formula>"Menor"</formula>
    </cfRule>
    <cfRule type="cellIs" dxfId="7322" priority="7720" operator="equal">
      <formula>"Leve"</formula>
    </cfRule>
  </conditionalFormatting>
  <conditionalFormatting sqref="CI16:CN17">
    <cfRule type="cellIs" dxfId="7321" priority="7206" operator="equal">
      <formula>"Catastrófico"</formula>
    </cfRule>
    <cfRule type="cellIs" dxfId="7320" priority="7207" operator="equal">
      <formula>"Mayor"</formula>
    </cfRule>
    <cfRule type="cellIs" dxfId="7319" priority="7208" operator="equal">
      <formula>"Moderado"</formula>
    </cfRule>
    <cfRule type="cellIs" dxfId="7318" priority="7209" operator="equal">
      <formula>"Menor"</formula>
    </cfRule>
    <cfRule type="cellIs" dxfId="7317" priority="7210" operator="equal">
      <formula>"Leve"</formula>
    </cfRule>
  </conditionalFormatting>
  <conditionalFormatting sqref="CR16:CW17">
    <cfRule type="cellIs" dxfId="7316" priority="7706" operator="equal">
      <formula>"Catastrófico"</formula>
    </cfRule>
    <cfRule type="cellIs" dxfId="7315" priority="7707" operator="equal">
      <formula>"Mayor"</formula>
    </cfRule>
    <cfRule type="cellIs" dxfId="7314" priority="7708" operator="equal">
      <formula>"Moderado"</formula>
    </cfRule>
    <cfRule type="cellIs" dxfId="7313" priority="7709" operator="equal">
      <formula>"Menor"</formula>
    </cfRule>
    <cfRule type="cellIs" dxfId="7312" priority="7710" operator="equal">
      <formula>"Leve"</formula>
    </cfRule>
  </conditionalFormatting>
  <conditionalFormatting sqref="CZ124:DF124 CZ129:DF129 CZ125:CZ128 DB125:DF128">
    <cfRule type="cellIs" dxfId="7311" priority="8206" operator="equal">
      <formula>"Catastrófico"</formula>
    </cfRule>
    <cfRule type="cellIs" dxfId="7310" priority="8207" operator="equal">
      <formula>"Mayor"</formula>
    </cfRule>
    <cfRule type="cellIs" dxfId="7309" priority="8208" operator="equal">
      <formula>"Moderado"</formula>
    </cfRule>
    <cfRule type="cellIs" dxfId="7308" priority="8209" operator="equal">
      <formula>"Menor"</formula>
    </cfRule>
    <cfRule type="cellIs" dxfId="7307" priority="8210" operator="equal">
      <formula>"Leve"</formula>
    </cfRule>
  </conditionalFormatting>
  <conditionalFormatting sqref="CQ125:CQ128 CP129:CW129 CS125:CW128 CP124:CW124">
    <cfRule type="cellIs" dxfId="7306" priority="7696" operator="equal">
      <formula>"Catastrófico"</formula>
    </cfRule>
    <cfRule type="cellIs" dxfId="7305" priority="7697" operator="equal">
      <formula>"Mayor"</formula>
    </cfRule>
    <cfRule type="cellIs" dxfId="7304" priority="7698" operator="equal">
      <formula>"Moderado"</formula>
    </cfRule>
    <cfRule type="cellIs" dxfId="7303" priority="7699" operator="equal">
      <formula>"Menor"</formula>
    </cfRule>
    <cfRule type="cellIs" dxfId="7302" priority="7700" operator="equal">
      <formula>"Leve"</formula>
    </cfRule>
  </conditionalFormatting>
  <conditionalFormatting sqref="CG125:CG128">
    <cfRule type="cellIs" dxfId="7301" priority="7186" operator="equal">
      <formula>"Catastrófico"</formula>
    </cfRule>
    <cfRule type="cellIs" dxfId="7300" priority="7187" operator="equal">
      <formula>"Mayor"</formula>
    </cfRule>
    <cfRule type="cellIs" dxfId="7299" priority="7188" operator="equal">
      <formula>"Moderado"</formula>
    </cfRule>
    <cfRule type="cellIs" dxfId="7298" priority="7189" operator="equal">
      <formula>"Menor"</formula>
    </cfRule>
    <cfRule type="cellIs" dxfId="7297" priority="7190" operator="equal">
      <formula>"Leve"</formula>
    </cfRule>
  </conditionalFormatting>
  <conditionalFormatting sqref="CP125:CP128">
    <cfRule type="cellIs" dxfId="7296" priority="7686" operator="equal">
      <formula>"Catastrófico"</formula>
    </cfRule>
    <cfRule type="cellIs" dxfId="7295" priority="7687" operator="equal">
      <formula>"Mayor"</formula>
    </cfRule>
    <cfRule type="cellIs" dxfId="7294" priority="7688" operator="equal">
      <formula>"Moderado"</formula>
    </cfRule>
    <cfRule type="cellIs" dxfId="7293" priority="7689" operator="equal">
      <formula>"Menor"</formula>
    </cfRule>
    <cfRule type="cellIs" dxfId="7292" priority="7690" operator="equal">
      <formula>"Leve"</formula>
    </cfRule>
  </conditionalFormatting>
  <conditionalFormatting sqref="CP130:CQ130">
    <cfRule type="cellIs" dxfId="7291" priority="7681" operator="equal">
      <formula>"Catastrófico"</formula>
    </cfRule>
    <cfRule type="cellIs" dxfId="7290" priority="7682" operator="equal">
      <formula>"Mayor"</formula>
    </cfRule>
    <cfRule type="cellIs" dxfId="7289" priority="7683" operator="equal">
      <formula>"Moderado"</formula>
    </cfRule>
    <cfRule type="cellIs" dxfId="7288" priority="7684" operator="equal">
      <formula>"Menor"</formula>
    </cfRule>
    <cfRule type="cellIs" dxfId="7287" priority="7685" operator="equal">
      <formula>"Leve"</formula>
    </cfRule>
  </conditionalFormatting>
  <conditionalFormatting sqref="CY130:CZ130">
    <cfRule type="cellIs" dxfId="7286" priority="8181" operator="equal">
      <formula>"Catastrófico"</formula>
    </cfRule>
    <cfRule type="cellIs" dxfId="7285" priority="8182" operator="equal">
      <formula>"Mayor"</formula>
    </cfRule>
    <cfRule type="cellIs" dxfId="7284" priority="8183" operator="equal">
      <formula>"Moderado"</formula>
    </cfRule>
    <cfRule type="cellIs" dxfId="7283" priority="8184" operator="equal">
      <formula>"Menor"</formula>
    </cfRule>
    <cfRule type="cellIs" dxfId="7282" priority="8185" operator="equal">
      <formula>"Leve"</formula>
    </cfRule>
  </conditionalFormatting>
  <conditionalFormatting sqref="DA130:DF130">
    <cfRule type="cellIs" dxfId="7281" priority="8176" operator="equal">
      <formula>"Catastrófico"</formula>
    </cfRule>
    <cfRule type="cellIs" dxfId="7280" priority="8177" operator="equal">
      <formula>"Mayor"</formula>
    </cfRule>
    <cfRule type="cellIs" dxfId="7279" priority="8178" operator="equal">
      <formula>"Moderado"</formula>
    </cfRule>
    <cfRule type="cellIs" dxfId="7278" priority="8179" operator="equal">
      <formula>"Menor"</formula>
    </cfRule>
    <cfRule type="cellIs" dxfId="7277" priority="8180" operator="equal">
      <formula>"Leve"</formula>
    </cfRule>
  </conditionalFormatting>
  <conditionalFormatting sqref="DA130:DF130">
    <cfRule type="cellIs" dxfId="7276" priority="8171" operator="equal">
      <formula>"Catastrófico"</formula>
    </cfRule>
    <cfRule type="cellIs" dxfId="7275" priority="8172" operator="equal">
      <formula>"Mayor"</formula>
    </cfRule>
    <cfRule type="cellIs" dxfId="7274" priority="8173" operator="equal">
      <formula>"Moderado"</formula>
    </cfRule>
    <cfRule type="cellIs" dxfId="7273" priority="8174" operator="equal">
      <formula>"Menor"</formula>
    </cfRule>
    <cfRule type="cellIs" dxfId="7272" priority="8175" operator="equal">
      <formula>"Leve"</formula>
    </cfRule>
  </conditionalFormatting>
  <conditionalFormatting sqref="CP196:CW196">
    <cfRule type="cellIs" dxfId="7271" priority="7661" operator="equal">
      <formula>"Catastrófico"</formula>
    </cfRule>
    <cfRule type="cellIs" dxfId="7270" priority="7662" operator="equal">
      <formula>"Mayor"</formula>
    </cfRule>
    <cfRule type="cellIs" dxfId="7269" priority="7663" operator="equal">
      <formula>"Moderado"</formula>
    </cfRule>
    <cfRule type="cellIs" dxfId="7268" priority="7664" operator="equal">
      <formula>"Menor"</formula>
    </cfRule>
    <cfRule type="cellIs" dxfId="7267" priority="7665" operator="equal">
      <formula>"Leve"</formula>
    </cfRule>
  </conditionalFormatting>
  <conditionalFormatting sqref="CI58:CN58">
    <cfRule type="cellIs" dxfId="7266" priority="7366" operator="equal">
      <formula>"Catastrófico"</formula>
    </cfRule>
    <cfRule type="cellIs" dxfId="7265" priority="7367" operator="equal">
      <formula>"Mayor"</formula>
    </cfRule>
    <cfRule type="cellIs" dxfId="7264" priority="7368" operator="equal">
      <formula>"Moderado"</formula>
    </cfRule>
    <cfRule type="cellIs" dxfId="7263" priority="7369" operator="equal">
      <formula>"Menor"</formula>
    </cfRule>
    <cfRule type="cellIs" dxfId="7262" priority="7370" operator="equal">
      <formula>"Leve"</formula>
    </cfRule>
  </conditionalFormatting>
  <conditionalFormatting sqref="BX208:CE208">
    <cfRule type="cellIs" dxfId="7261" priority="6641" operator="equal">
      <formula>"Catastrófico"</formula>
    </cfRule>
    <cfRule type="cellIs" dxfId="7260" priority="6642" operator="equal">
      <formula>"Mayor"</formula>
    </cfRule>
    <cfRule type="cellIs" dxfId="7259" priority="6643" operator="equal">
      <formula>"Moderado"</formula>
    </cfRule>
    <cfRule type="cellIs" dxfId="7258" priority="6644" operator="equal">
      <formula>"Menor"</formula>
    </cfRule>
    <cfRule type="cellIs" dxfId="7257" priority="6645" operator="equal">
      <formula>"Leve"</formula>
    </cfRule>
  </conditionalFormatting>
  <conditionalFormatting sqref="CG214:CN214">
    <cfRule type="cellIs" dxfId="7256" priority="7141" operator="equal">
      <formula>"Catastrófico"</formula>
    </cfRule>
    <cfRule type="cellIs" dxfId="7255" priority="7142" operator="equal">
      <formula>"Mayor"</formula>
    </cfRule>
    <cfRule type="cellIs" dxfId="7254" priority="7143" operator="equal">
      <formula>"Moderado"</formula>
    </cfRule>
    <cfRule type="cellIs" dxfId="7253" priority="7144" operator="equal">
      <formula>"Menor"</formula>
    </cfRule>
    <cfRule type="cellIs" dxfId="7252" priority="7145" operator="equal">
      <formula>"Leve"</formula>
    </cfRule>
  </conditionalFormatting>
  <conditionalFormatting sqref="CP28:CW28">
    <cfRule type="cellIs" dxfId="7251" priority="7641" operator="equal">
      <formula>"Catastrófico"</formula>
    </cfRule>
    <cfRule type="cellIs" dxfId="7250" priority="7642" operator="equal">
      <formula>"Mayor"</formula>
    </cfRule>
    <cfRule type="cellIs" dxfId="7249" priority="7643" operator="equal">
      <formula>"Moderado"</formula>
    </cfRule>
    <cfRule type="cellIs" dxfId="7248" priority="7644" operator="equal">
      <formula>"Menor"</formula>
    </cfRule>
    <cfRule type="cellIs" dxfId="7247" priority="7645" operator="equal">
      <formula>"Leve"</formula>
    </cfRule>
  </conditionalFormatting>
  <conditionalFormatting sqref="CP35:CR35">
    <cfRule type="cellIs" dxfId="7246" priority="7636" operator="equal">
      <formula>"Catastrófico"</formula>
    </cfRule>
    <cfRule type="cellIs" dxfId="7245" priority="7637" operator="equal">
      <formula>"Mayor"</formula>
    </cfRule>
    <cfRule type="cellIs" dxfId="7244" priority="7638" operator="equal">
      <formula>"Moderado"</formula>
    </cfRule>
    <cfRule type="cellIs" dxfId="7243" priority="7639" operator="equal">
      <formula>"Menor"</formula>
    </cfRule>
    <cfRule type="cellIs" dxfId="7242" priority="7640" operator="equal">
      <formula>"Leve"</formula>
    </cfRule>
  </conditionalFormatting>
  <conditionalFormatting sqref="CS35:CW35">
    <cfRule type="cellIs" dxfId="7241" priority="7631" operator="equal">
      <formula>"Catastrófico"</formula>
    </cfRule>
    <cfRule type="cellIs" dxfId="7240" priority="7632" operator="equal">
      <formula>"Mayor"</formula>
    </cfRule>
    <cfRule type="cellIs" dxfId="7239" priority="7633" operator="equal">
      <formula>"Moderado"</formula>
    </cfRule>
    <cfRule type="cellIs" dxfId="7238" priority="7634" operator="equal">
      <formula>"Menor"</formula>
    </cfRule>
    <cfRule type="cellIs" dxfId="7237" priority="7635" operator="equal">
      <formula>"Leve"</formula>
    </cfRule>
  </conditionalFormatting>
  <conditionalFormatting sqref="CJ35:CN35">
    <cfRule type="cellIs" dxfId="7236" priority="7121" operator="equal">
      <formula>"Catastrófico"</formula>
    </cfRule>
    <cfRule type="cellIs" dxfId="7235" priority="7122" operator="equal">
      <formula>"Mayor"</formula>
    </cfRule>
    <cfRule type="cellIs" dxfId="7234" priority="7123" operator="equal">
      <formula>"Moderado"</formula>
    </cfRule>
    <cfRule type="cellIs" dxfId="7233" priority="7124" operator="equal">
      <formula>"Menor"</formula>
    </cfRule>
    <cfRule type="cellIs" dxfId="7232" priority="7125" operator="equal">
      <formula>"Leve"</formula>
    </cfRule>
  </conditionalFormatting>
  <conditionalFormatting sqref="CP40:CW40">
    <cfRule type="cellIs" dxfId="7231" priority="7621" operator="equal">
      <formula>"Catastrófico"</formula>
    </cfRule>
    <cfRule type="cellIs" dxfId="7230" priority="7622" operator="equal">
      <formula>"Mayor"</formula>
    </cfRule>
    <cfRule type="cellIs" dxfId="7229" priority="7623" operator="equal">
      <formula>"Moderado"</formula>
    </cfRule>
    <cfRule type="cellIs" dxfId="7228" priority="7624" operator="equal">
      <formula>"Menor"</formula>
    </cfRule>
    <cfRule type="cellIs" dxfId="7227" priority="7625" operator="equal">
      <formula>"Leve"</formula>
    </cfRule>
  </conditionalFormatting>
  <conditionalFormatting sqref="CY41:DF42">
    <cfRule type="cellIs" dxfId="7226" priority="8121" operator="equal">
      <formula>"Catastrófico"</formula>
    </cfRule>
    <cfRule type="cellIs" dxfId="7225" priority="8122" operator="equal">
      <formula>"Mayor"</formula>
    </cfRule>
    <cfRule type="cellIs" dxfId="7224" priority="8123" operator="equal">
      <formula>"Moderado"</formula>
    </cfRule>
    <cfRule type="cellIs" dxfId="7223" priority="8124" operator="equal">
      <formula>"Menor"</formula>
    </cfRule>
    <cfRule type="cellIs" dxfId="7222" priority="8125" operator="equal">
      <formula>"Leve"</formula>
    </cfRule>
  </conditionalFormatting>
  <conditionalFormatting sqref="CY172:DF172 CY131:DF137 CY196:DF196 CY12:DF15 CY90:DF93 CY95:DF99 CY103:DF105 CY186:DF190 CY47:DF51 CY53:DF57 CY36:DF40 CY43:DF45 CY18:DF34 CY88:DF88 CY142:DF142 CY148:DF148 CY154:DF155 CY59:DF69 CY202:DF202 CY208:DF208 CY214:DF255">
    <cfRule type="cellIs" dxfId="7221" priority="8621" operator="equal">
      <formula>"Catastrófico"</formula>
    </cfRule>
    <cfRule type="cellIs" dxfId="7220" priority="8622" operator="equal">
      <formula>"Mayor"</formula>
    </cfRule>
    <cfRule type="cellIs" dxfId="7219" priority="8623" operator="equal">
      <formula>"Moderado"</formula>
    </cfRule>
    <cfRule type="cellIs" dxfId="7218" priority="8624" operator="equal">
      <formula>"Menor"</formula>
    </cfRule>
    <cfRule type="cellIs" dxfId="7217" priority="8625" operator="equal">
      <formula>"Leve"</formula>
    </cfRule>
  </conditionalFormatting>
  <conditionalFormatting sqref="DG10 DG16 DG22 DG40 DG64 DG70 DG76 DG82 DG88 DG94 DG100 DG106 DG112 DG118 DG124 DG130 DG136 DG142 DG148 DG154 DG160 DG166 DG172 DG178 DG184 DG190 DG196 DG202 DG208 DG214 DG220">
    <cfRule type="cellIs" dxfId="7216" priority="9121" operator="equal">
      <formula>"Catastrófico"</formula>
    </cfRule>
    <cfRule type="cellIs" dxfId="7215" priority="9122" operator="equal">
      <formula>"Mayor"</formula>
    </cfRule>
    <cfRule type="cellIs" dxfId="7214" priority="9123" operator="equal">
      <formula>"Moderado"</formula>
    </cfRule>
    <cfRule type="cellIs" dxfId="7213" priority="9124" operator="equal">
      <formula>"Menor"</formula>
    </cfRule>
    <cfRule type="cellIs" dxfId="7212" priority="9125" operator="equal">
      <formula>"Leve"</formula>
    </cfRule>
  </conditionalFormatting>
  <conditionalFormatting sqref="CX46 CX52 CX58">
    <cfRule type="cellIs" dxfId="7211" priority="8611" operator="equal">
      <formula>"Catastrófico"</formula>
    </cfRule>
    <cfRule type="cellIs" dxfId="7210" priority="8612" operator="equal">
      <formula>"Mayor"</formula>
    </cfRule>
    <cfRule type="cellIs" dxfId="7209" priority="8613" operator="equal">
      <formula>"Moderado"</formula>
    </cfRule>
    <cfRule type="cellIs" dxfId="7208" priority="8614" operator="equal">
      <formula>"Menor"</formula>
    </cfRule>
    <cfRule type="cellIs" dxfId="7207" priority="8615" operator="equal">
      <formula>"Leve"</formula>
    </cfRule>
  </conditionalFormatting>
  <conditionalFormatting sqref="DG226">
    <cfRule type="cellIs" dxfId="7206" priority="9111" operator="equal">
      <formula>"Catastrófico"</formula>
    </cfRule>
    <cfRule type="cellIs" dxfId="7205" priority="9112" operator="equal">
      <formula>"Mayor"</formula>
    </cfRule>
    <cfRule type="cellIs" dxfId="7204" priority="9113" operator="equal">
      <formula>"Moderado"</formula>
    </cfRule>
    <cfRule type="cellIs" dxfId="7203" priority="9114" operator="equal">
      <formula>"Menor"</formula>
    </cfRule>
    <cfRule type="cellIs" dxfId="7202" priority="9115" operator="equal">
      <formula>"Leve"</formula>
    </cfRule>
  </conditionalFormatting>
  <conditionalFormatting sqref="DG232">
    <cfRule type="cellIs" dxfId="7201" priority="9106" operator="equal">
      <formula>"Catastrófico"</formula>
    </cfRule>
    <cfRule type="cellIs" dxfId="7200" priority="9107" operator="equal">
      <formula>"Mayor"</formula>
    </cfRule>
    <cfRule type="cellIs" dxfId="7199" priority="9108" operator="equal">
      <formula>"Moderado"</formula>
    </cfRule>
    <cfRule type="cellIs" dxfId="7198" priority="9109" operator="equal">
      <formula>"Menor"</formula>
    </cfRule>
    <cfRule type="cellIs" dxfId="7197" priority="9110" operator="equal">
      <formula>"Leve"</formula>
    </cfRule>
  </conditionalFormatting>
  <conditionalFormatting sqref="CX244">
    <cfRule type="cellIs" dxfId="7196" priority="8591" operator="equal">
      <formula>"Catastrófico"</formula>
    </cfRule>
    <cfRule type="cellIs" dxfId="7195" priority="8592" operator="equal">
      <formula>"Mayor"</formula>
    </cfRule>
    <cfRule type="cellIs" dxfId="7194" priority="8593" operator="equal">
      <formula>"Moderado"</formula>
    </cfRule>
    <cfRule type="cellIs" dxfId="7193" priority="8594" operator="equal">
      <formula>"Menor"</formula>
    </cfRule>
    <cfRule type="cellIs" dxfId="7192" priority="8595" operator="equal">
      <formula>"Leve"</formula>
    </cfRule>
  </conditionalFormatting>
  <conditionalFormatting sqref="CO250">
    <cfRule type="cellIs" dxfId="7191" priority="8081" operator="equal">
      <formula>"Catastrófico"</formula>
    </cfRule>
    <cfRule type="cellIs" dxfId="7190" priority="8082" operator="equal">
      <formula>"Mayor"</formula>
    </cfRule>
    <cfRule type="cellIs" dxfId="7189" priority="8083" operator="equal">
      <formula>"Moderado"</formula>
    </cfRule>
    <cfRule type="cellIs" dxfId="7188" priority="8084" operator="equal">
      <formula>"Menor"</formula>
    </cfRule>
    <cfRule type="cellIs" dxfId="7187" priority="8085" operator="equal">
      <formula>"Leve"</formula>
    </cfRule>
  </conditionalFormatting>
  <conditionalFormatting sqref="CO28">
    <cfRule type="cellIs" dxfId="7186" priority="8076" operator="equal">
      <formula>"Catastrófico"</formula>
    </cfRule>
    <cfRule type="cellIs" dxfId="7185" priority="8077" operator="equal">
      <formula>"Mayor"</formula>
    </cfRule>
    <cfRule type="cellIs" dxfId="7184" priority="8078" operator="equal">
      <formula>"Moderado"</formula>
    </cfRule>
    <cfRule type="cellIs" dxfId="7183" priority="8079" operator="equal">
      <formula>"Menor"</formula>
    </cfRule>
    <cfRule type="cellIs" dxfId="7182" priority="8080" operator="equal">
      <formula>"Leve"</formula>
    </cfRule>
  </conditionalFormatting>
  <conditionalFormatting sqref="CO34">
    <cfRule type="cellIs" dxfId="7181" priority="8071" operator="equal">
      <formula>"Catastrófico"</formula>
    </cfRule>
    <cfRule type="cellIs" dxfId="7180" priority="8072" operator="equal">
      <formula>"Mayor"</formula>
    </cfRule>
    <cfRule type="cellIs" dxfId="7179" priority="8073" operator="equal">
      <formula>"Moderado"</formula>
    </cfRule>
    <cfRule type="cellIs" dxfId="7178" priority="8074" operator="equal">
      <formula>"Menor"</formula>
    </cfRule>
    <cfRule type="cellIs" dxfId="7177" priority="8075" operator="equal">
      <formula>"Leve"</formula>
    </cfRule>
  </conditionalFormatting>
  <conditionalFormatting sqref="CP94:CW94">
    <cfRule type="cellIs" dxfId="7176" priority="8066" operator="equal">
      <formula>"Catastrófico"</formula>
    </cfRule>
    <cfRule type="cellIs" dxfId="7175" priority="8067" operator="equal">
      <formula>"Mayor"</formula>
    </cfRule>
    <cfRule type="cellIs" dxfId="7174" priority="8068" operator="equal">
      <formula>"Moderado"</formula>
    </cfRule>
    <cfRule type="cellIs" dxfId="7173" priority="8069" operator="equal">
      <formula>"Menor"</formula>
    </cfRule>
    <cfRule type="cellIs" dxfId="7172" priority="8070" operator="equal">
      <formula>"Leve"</formula>
    </cfRule>
  </conditionalFormatting>
  <conditionalFormatting sqref="CP94:CW94">
    <cfRule type="cellIs" dxfId="7171" priority="8061" operator="equal">
      <formula>"Catastrófico"</formula>
    </cfRule>
    <cfRule type="cellIs" dxfId="7170" priority="8062" operator="equal">
      <formula>"Mayor"</formula>
    </cfRule>
    <cfRule type="cellIs" dxfId="7169" priority="8063" operator="equal">
      <formula>"Moderado"</formula>
    </cfRule>
    <cfRule type="cellIs" dxfId="7168" priority="8064" operator="equal">
      <formula>"Menor"</formula>
    </cfRule>
    <cfRule type="cellIs" dxfId="7167" priority="8065" operator="equal">
      <formula>"Leve"</formula>
    </cfRule>
  </conditionalFormatting>
  <conditionalFormatting sqref="CP191:CW195">
    <cfRule type="cellIs" dxfId="7166" priority="8056" operator="equal">
      <formula>"Catastrófico"</formula>
    </cfRule>
    <cfRule type="cellIs" dxfId="7165" priority="8057" operator="equal">
      <formula>"Mayor"</formula>
    </cfRule>
    <cfRule type="cellIs" dxfId="7164" priority="8058" operator="equal">
      <formula>"Moderado"</formula>
    </cfRule>
    <cfRule type="cellIs" dxfId="7163" priority="8059" operator="equal">
      <formula>"Menor"</formula>
    </cfRule>
    <cfRule type="cellIs" dxfId="7162" priority="8060" operator="equal">
      <formula>"Leve"</formula>
    </cfRule>
  </conditionalFormatting>
  <conditionalFormatting sqref="CP197:CW201">
    <cfRule type="cellIs" dxfId="7161" priority="8051" operator="equal">
      <formula>"Catastrófico"</formula>
    </cfRule>
    <cfRule type="cellIs" dxfId="7160" priority="8052" operator="equal">
      <formula>"Mayor"</formula>
    </cfRule>
    <cfRule type="cellIs" dxfId="7159" priority="8053" operator="equal">
      <formula>"Moderado"</formula>
    </cfRule>
    <cfRule type="cellIs" dxfId="7158" priority="8054" operator="equal">
      <formula>"Menor"</formula>
    </cfRule>
    <cfRule type="cellIs" dxfId="7157" priority="8055" operator="equal">
      <formula>"Leve"</formula>
    </cfRule>
  </conditionalFormatting>
  <conditionalFormatting sqref="CP203:CW207">
    <cfRule type="cellIs" dxfId="7156" priority="8046" operator="equal">
      <formula>"Catastrófico"</formula>
    </cfRule>
    <cfRule type="cellIs" dxfId="7155" priority="8047" operator="equal">
      <formula>"Mayor"</formula>
    </cfRule>
    <cfRule type="cellIs" dxfId="7154" priority="8048" operator="equal">
      <formula>"Moderado"</formula>
    </cfRule>
    <cfRule type="cellIs" dxfId="7153" priority="8049" operator="equal">
      <formula>"Menor"</formula>
    </cfRule>
    <cfRule type="cellIs" dxfId="7152" priority="8050" operator="equal">
      <formula>"Leve"</formula>
    </cfRule>
  </conditionalFormatting>
  <conditionalFormatting sqref="CP209:CW213">
    <cfRule type="cellIs" dxfId="7151" priority="8041" operator="equal">
      <formula>"Catastrófico"</formula>
    </cfRule>
    <cfRule type="cellIs" dxfId="7150" priority="8042" operator="equal">
      <formula>"Mayor"</formula>
    </cfRule>
    <cfRule type="cellIs" dxfId="7149" priority="8043" operator="equal">
      <formula>"Moderado"</formula>
    </cfRule>
    <cfRule type="cellIs" dxfId="7148" priority="8044" operator="equal">
      <formula>"Menor"</formula>
    </cfRule>
    <cfRule type="cellIs" dxfId="7147" priority="8045" operator="equal">
      <formula>"Leve"</formula>
    </cfRule>
  </conditionalFormatting>
  <conditionalFormatting sqref="CY89:CZ89">
    <cfRule type="cellIs" dxfId="7146" priority="8541" operator="equal">
      <formula>"Catastrófico"</formula>
    </cfRule>
    <cfRule type="cellIs" dxfId="7145" priority="8542" operator="equal">
      <formula>"Mayor"</formula>
    </cfRule>
    <cfRule type="cellIs" dxfId="7144" priority="8543" operator="equal">
      <formula>"Moderado"</formula>
    </cfRule>
    <cfRule type="cellIs" dxfId="7143" priority="8544" operator="equal">
      <formula>"Menor"</formula>
    </cfRule>
    <cfRule type="cellIs" dxfId="7142" priority="8545" operator="equal">
      <formula>"Leve"</formula>
    </cfRule>
  </conditionalFormatting>
  <conditionalFormatting sqref="DA89">
    <cfRule type="cellIs" dxfId="7141" priority="8536" operator="equal">
      <formula>"Catastrófico"</formula>
    </cfRule>
    <cfRule type="cellIs" dxfId="7140" priority="8537" operator="equal">
      <formula>"Mayor"</formula>
    </cfRule>
    <cfRule type="cellIs" dxfId="7139" priority="8538" operator="equal">
      <formula>"Moderado"</formula>
    </cfRule>
    <cfRule type="cellIs" dxfId="7138" priority="8539" operator="equal">
      <formula>"Menor"</formula>
    </cfRule>
    <cfRule type="cellIs" dxfId="7137" priority="8540" operator="equal">
      <formula>"Leve"</formula>
    </cfRule>
  </conditionalFormatting>
  <conditionalFormatting sqref="CI89">
    <cfRule type="cellIs" dxfId="7136" priority="7521" operator="equal">
      <formula>"Catastrófico"</formula>
    </cfRule>
    <cfRule type="cellIs" dxfId="7135" priority="7522" operator="equal">
      <formula>"Mayor"</formula>
    </cfRule>
    <cfRule type="cellIs" dxfId="7134" priority="7523" operator="equal">
      <formula>"Moderado"</formula>
    </cfRule>
    <cfRule type="cellIs" dxfId="7133" priority="7524" operator="equal">
      <formula>"Menor"</formula>
    </cfRule>
    <cfRule type="cellIs" dxfId="7132" priority="7525" operator="equal">
      <formula>"Leve"</formula>
    </cfRule>
  </conditionalFormatting>
  <conditionalFormatting sqref="CJ89:CN89">
    <cfRule type="cellIs" dxfId="7131" priority="7516" operator="equal">
      <formula>"Catastrófico"</formula>
    </cfRule>
    <cfRule type="cellIs" dxfId="7130" priority="7517" operator="equal">
      <formula>"Mayor"</formula>
    </cfRule>
    <cfRule type="cellIs" dxfId="7129" priority="7518" operator="equal">
      <formula>"Moderado"</formula>
    </cfRule>
    <cfRule type="cellIs" dxfId="7128" priority="7519" operator="equal">
      <formula>"Menor"</formula>
    </cfRule>
    <cfRule type="cellIs" dxfId="7127" priority="7520" operator="equal">
      <formula>"Leve"</formula>
    </cfRule>
  </conditionalFormatting>
  <conditionalFormatting sqref="CS89:CW89">
    <cfRule type="cellIs" dxfId="7126" priority="8016" operator="equal">
      <formula>"Catastrófico"</formula>
    </cfRule>
    <cfRule type="cellIs" dxfId="7125" priority="8017" operator="equal">
      <formula>"Mayor"</formula>
    </cfRule>
    <cfRule type="cellIs" dxfId="7124" priority="8018" operator="equal">
      <formula>"Moderado"</formula>
    </cfRule>
    <cfRule type="cellIs" dxfId="7123" priority="8019" operator="equal">
      <formula>"Menor"</formula>
    </cfRule>
    <cfRule type="cellIs" dxfId="7122" priority="8020" operator="equal">
      <formula>"Leve"</formula>
    </cfRule>
  </conditionalFormatting>
  <conditionalFormatting sqref="DI102:DO102 DI100:DJ101">
    <cfRule type="cellIs" dxfId="7121" priority="9021" operator="equal">
      <formula>"Catastrófico"</formula>
    </cfRule>
    <cfRule type="cellIs" dxfId="7120" priority="9022" operator="equal">
      <formula>"Mayor"</formula>
    </cfRule>
    <cfRule type="cellIs" dxfId="7119" priority="9023" operator="equal">
      <formula>"Moderado"</formula>
    </cfRule>
    <cfRule type="cellIs" dxfId="7118" priority="9024" operator="equal">
      <formula>"Menor"</formula>
    </cfRule>
    <cfRule type="cellIs" dxfId="7117" priority="9025" operator="equal">
      <formula>"Leve"</formula>
    </cfRule>
  </conditionalFormatting>
  <conditionalFormatting sqref="DI101:DJ101 DH102:DO102 DH100:DJ100">
    <cfRule type="cellIs" dxfId="7116" priority="9016" operator="equal">
      <formula>"Catastrófico"</formula>
    </cfRule>
    <cfRule type="cellIs" dxfId="7115" priority="9017" operator="equal">
      <formula>"Mayor"</formula>
    </cfRule>
    <cfRule type="cellIs" dxfId="7114" priority="9018" operator="equal">
      <formula>"Moderado"</formula>
    </cfRule>
    <cfRule type="cellIs" dxfId="7113" priority="9019" operator="equal">
      <formula>"Menor"</formula>
    </cfRule>
    <cfRule type="cellIs" dxfId="7112" priority="9020" operator="equal">
      <formula>"Leve"</formula>
    </cfRule>
  </conditionalFormatting>
  <conditionalFormatting sqref="CP101">
    <cfRule type="cellIs" dxfId="7111" priority="8001" operator="equal">
      <formula>"Catastrófico"</formula>
    </cfRule>
    <cfRule type="cellIs" dxfId="7110" priority="8002" operator="equal">
      <formula>"Mayor"</formula>
    </cfRule>
    <cfRule type="cellIs" dxfId="7109" priority="8003" operator="equal">
      <formula>"Moderado"</formula>
    </cfRule>
    <cfRule type="cellIs" dxfId="7108" priority="8004" operator="equal">
      <formula>"Menor"</formula>
    </cfRule>
    <cfRule type="cellIs" dxfId="7107" priority="8005" operator="equal">
      <formula>"Leve"</formula>
    </cfRule>
  </conditionalFormatting>
  <conditionalFormatting sqref="CG162:CN165 CG168:CN171 CG113:CN117 CG173:CN177 CG145:CN147 CG120:CN123 CG138:CN141 CG149:CN153 CG156:CN159">
    <cfRule type="cellIs" dxfId="7106" priority="7491" operator="equal">
      <formula>"Catastrófico"</formula>
    </cfRule>
    <cfRule type="cellIs" dxfId="7105" priority="7492" operator="equal">
      <formula>"Mayor"</formula>
    </cfRule>
    <cfRule type="cellIs" dxfId="7104" priority="7493" operator="equal">
      <formula>"Moderado"</formula>
    </cfRule>
    <cfRule type="cellIs" dxfId="7103" priority="7494" operator="equal">
      <formula>"Menor"</formula>
    </cfRule>
    <cfRule type="cellIs" dxfId="7102" priority="7495" operator="equal">
      <formula>"Leve"</formula>
    </cfRule>
  </conditionalFormatting>
  <conditionalFormatting sqref="CG162:CN165 CG168:CN171 CG113:CN117 CG173:CN177 CG145:CN147 CG120:CN123 CG138:CN141 CG149:CN153 CG156:CN159">
    <cfRule type="cellIs" dxfId="7101" priority="7486" operator="equal">
      <formula>"Catastrófico"</formula>
    </cfRule>
    <cfRule type="cellIs" dxfId="7100" priority="7487" operator="equal">
      <formula>"Mayor"</formula>
    </cfRule>
    <cfRule type="cellIs" dxfId="7099" priority="7488" operator="equal">
      <formula>"Moderado"</formula>
    </cfRule>
    <cfRule type="cellIs" dxfId="7098" priority="7489" operator="equal">
      <formula>"Menor"</formula>
    </cfRule>
    <cfRule type="cellIs" dxfId="7097" priority="7490" operator="equal">
      <formula>"Leve"</formula>
    </cfRule>
  </conditionalFormatting>
  <conditionalFormatting sqref="CG112:CN112">
    <cfRule type="cellIs" dxfId="7096" priority="7481" operator="equal">
      <formula>"Catastrófico"</formula>
    </cfRule>
    <cfRule type="cellIs" dxfId="7095" priority="7482" operator="equal">
      <formula>"Mayor"</formula>
    </cfRule>
    <cfRule type="cellIs" dxfId="7094" priority="7483" operator="equal">
      <formula>"Moderado"</formula>
    </cfRule>
    <cfRule type="cellIs" dxfId="7093" priority="7484" operator="equal">
      <formula>"Menor"</formula>
    </cfRule>
    <cfRule type="cellIs" dxfId="7092" priority="7485" operator="equal">
      <formula>"Leve"</formula>
    </cfRule>
  </conditionalFormatting>
  <conditionalFormatting sqref="CG112:CN112">
    <cfRule type="cellIs" dxfId="7091" priority="7476" operator="equal">
      <formula>"Catastrófico"</formula>
    </cfRule>
    <cfRule type="cellIs" dxfId="7090" priority="7477" operator="equal">
      <formula>"Mayor"</formula>
    </cfRule>
    <cfRule type="cellIs" dxfId="7089" priority="7478" operator="equal">
      <formula>"Moderado"</formula>
    </cfRule>
    <cfRule type="cellIs" dxfId="7088" priority="7479" operator="equal">
      <formula>"Menor"</formula>
    </cfRule>
    <cfRule type="cellIs" dxfId="7087" priority="7480" operator="equal">
      <formula>"Leve"</formula>
    </cfRule>
  </conditionalFormatting>
  <conditionalFormatting sqref="CG160:CN160">
    <cfRule type="cellIs" dxfId="7086" priority="7471" operator="equal">
      <formula>"Catastrófico"</formula>
    </cfRule>
    <cfRule type="cellIs" dxfId="7085" priority="7472" operator="equal">
      <formula>"Mayor"</formula>
    </cfRule>
    <cfRule type="cellIs" dxfId="7084" priority="7473" operator="equal">
      <formula>"Moderado"</formula>
    </cfRule>
    <cfRule type="cellIs" dxfId="7083" priority="7474" operator="equal">
      <formula>"Menor"</formula>
    </cfRule>
    <cfRule type="cellIs" dxfId="7082" priority="7475" operator="equal">
      <formula>"Leve"</formula>
    </cfRule>
  </conditionalFormatting>
  <conditionalFormatting sqref="CG161:CN161">
    <cfRule type="cellIs" dxfId="7081" priority="7466" operator="equal">
      <formula>"Catastrófico"</formula>
    </cfRule>
    <cfRule type="cellIs" dxfId="7080" priority="7467" operator="equal">
      <formula>"Mayor"</formula>
    </cfRule>
    <cfRule type="cellIs" dxfId="7079" priority="7468" operator="equal">
      <formula>"Moderado"</formula>
    </cfRule>
    <cfRule type="cellIs" dxfId="7078" priority="7469" operator="equal">
      <formula>"Menor"</formula>
    </cfRule>
    <cfRule type="cellIs" dxfId="7077" priority="7470" operator="equal">
      <formula>"Leve"</formula>
    </cfRule>
  </conditionalFormatting>
  <conditionalFormatting sqref="CG167:CN167">
    <cfRule type="cellIs" dxfId="7076" priority="7461" operator="equal">
      <formula>"Catastrófico"</formula>
    </cfRule>
    <cfRule type="cellIs" dxfId="7075" priority="7462" operator="equal">
      <formula>"Mayor"</formula>
    </cfRule>
    <cfRule type="cellIs" dxfId="7074" priority="7463" operator="equal">
      <formula>"Moderado"</formula>
    </cfRule>
    <cfRule type="cellIs" dxfId="7073" priority="7464" operator="equal">
      <formula>"Menor"</formula>
    </cfRule>
    <cfRule type="cellIs" dxfId="7072" priority="7465" operator="equal">
      <formula>"Leve"</formula>
    </cfRule>
  </conditionalFormatting>
  <conditionalFormatting sqref="CP167:CW167">
    <cfRule type="cellIs" dxfId="7071" priority="7961" operator="equal">
      <formula>"Catastrófico"</formula>
    </cfRule>
    <cfRule type="cellIs" dxfId="7070" priority="7962" operator="equal">
      <formula>"Mayor"</formula>
    </cfRule>
    <cfRule type="cellIs" dxfId="7069" priority="7963" operator="equal">
      <formula>"Moderado"</formula>
    </cfRule>
    <cfRule type="cellIs" dxfId="7068" priority="7964" operator="equal">
      <formula>"Menor"</formula>
    </cfRule>
    <cfRule type="cellIs" dxfId="7067" priority="7965" operator="equal">
      <formula>"Leve"</formula>
    </cfRule>
  </conditionalFormatting>
  <conditionalFormatting sqref="CY166:DF166">
    <cfRule type="cellIs" dxfId="7066" priority="8461" operator="equal">
      <formula>"Catastrófico"</formula>
    </cfRule>
    <cfRule type="cellIs" dxfId="7065" priority="8462" operator="equal">
      <formula>"Mayor"</formula>
    </cfRule>
    <cfRule type="cellIs" dxfId="7064" priority="8463" operator="equal">
      <formula>"Moderado"</formula>
    </cfRule>
    <cfRule type="cellIs" dxfId="7063" priority="8464" operator="equal">
      <formula>"Menor"</formula>
    </cfRule>
    <cfRule type="cellIs" dxfId="7062" priority="8465" operator="equal">
      <formula>"Leve"</formula>
    </cfRule>
  </conditionalFormatting>
  <conditionalFormatting sqref="CY184:DF185">
    <cfRule type="cellIs" dxfId="7061" priority="8456" operator="equal">
      <formula>"Catastrófico"</formula>
    </cfRule>
    <cfRule type="cellIs" dxfId="7060" priority="8457" operator="equal">
      <formula>"Mayor"</formula>
    </cfRule>
    <cfRule type="cellIs" dxfId="7059" priority="8458" operator="equal">
      <formula>"Moderado"</formula>
    </cfRule>
    <cfRule type="cellIs" dxfId="7058" priority="8459" operator="equal">
      <formula>"Menor"</formula>
    </cfRule>
    <cfRule type="cellIs" dxfId="7057" priority="8460" operator="equal">
      <formula>"Leve"</formula>
    </cfRule>
  </conditionalFormatting>
  <conditionalFormatting sqref="CY185:DF185">
    <cfRule type="cellIs" dxfId="7056" priority="8451" operator="equal">
      <formula>"Catastrófico"</formula>
    </cfRule>
    <cfRule type="cellIs" dxfId="7055" priority="8452" operator="equal">
      <formula>"Mayor"</formula>
    </cfRule>
    <cfRule type="cellIs" dxfId="7054" priority="8453" operator="equal">
      <formula>"Moderado"</formula>
    </cfRule>
    <cfRule type="cellIs" dxfId="7053" priority="8454" operator="equal">
      <formula>"Menor"</formula>
    </cfRule>
    <cfRule type="cellIs" dxfId="7052" priority="8455" operator="equal">
      <formula>"Leve"</formula>
    </cfRule>
  </conditionalFormatting>
  <conditionalFormatting sqref="CP106:CW111">
    <cfRule type="cellIs" dxfId="7051" priority="7941" operator="equal">
      <formula>"Catastrófico"</formula>
    </cfRule>
    <cfRule type="cellIs" dxfId="7050" priority="7942" operator="equal">
      <formula>"Mayor"</formula>
    </cfRule>
    <cfRule type="cellIs" dxfId="7049" priority="7943" operator="equal">
      <formula>"Moderado"</formula>
    </cfRule>
    <cfRule type="cellIs" dxfId="7048" priority="7944" operator="equal">
      <formula>"Menor"</formula>
    </cfRule>
    <cfRule type="cellIs" dxfId="7047" priority="7945" operator="equal">
      <formula>"Leve"</formula>
    </cfRule>
  </conditionalFormatting>
  <conditionalFormatting sqref="CP106:CW111">
    <cfRule type="cellIs" dxfId="7046" priority="7936" operator="equal">
      <formula>"Catastrófico"</formula>
    </cfRule>
    <cfRule type="cellIs" dxfId="7045" priority="7937" operator="equal">
      <formula>"Mayor"</formula>
    </cfRule>
    <cfRule type="cellIs" dxfId="7044" priority="7938" operator="equal">
      <formula>"Moderado"</formula>
    </cfRule>
    <cfRule type="cellIs" dxfId="7043" priority="7939" operator="equal">
      <formula>"Menor"</formula>
    </cfRule>
    <cfRule type="cellIs" dxfId="7042" priority="7940" operator="equal">
      <formula>"Leve"</formula>
    </cfRule>
  </conditionalFormatting>
  <conditionalFormatting sqref="CY178:DF183">
    <cfRule type="cellIs" dxfId="7041" priority="8436" operator="equal">
      <formula>"Catastrófico"</formula>
    </cfRule>
    <cfRule type="cellIs" dxfId="7040" priority="8437" operator="equal">
      <formula>"Mayor"</formula>
    </cfRule>
    <cfRule type="cellIs" dxfId="7039" priority="8438" operator="equal">
      <formula>"Moderado"</formula>
    </cfRule>
    <cfRule type="cellIs" dxfId="7038" priority="8439" operator="equal">
      <formula>"Menor"</formula>
    </cfRule>
    <cfRule type="cellIs" dxfId="7037" priority="8440" operator="equal">
      <formula>"Leve"</formula>
    </cfRule>
  </conditionalFormatting>
  <conditionalFormatting sqref="CY178:DF183">
    <cfRule type="cellIs" dxfId="7036" priority="8431" operator="equal">
      <formula>"Catastrófico"</formula>
    </cfRule>
    <cfRule type="cellIs" dxfId="7035" priority="8432" operator="equal">
      <formula>"Mayor"</formula>
    </cfRule>
    <cfRule type="cellIs" dxfId="7034" priority="8433" operator="equal">
      <formula>"Moderado"</formula>
    </cfRule>
    <cfRule type="cellIs" dxfId="7033" priority="8434" operator="equal">
      <formula>"Menor"</formula>
    </cfRule>
    <cfRule type="cellIs" dxfId="7032" priority="8435" operator="equal">
      <formula>"Leve"</formula>
    </cfRule>
  </conditionalFormatting>
  <conditionalFormatting sqref="CP46:CQ46">
    <cfRule type="cellIs" dxfId="7031" priority="7921" operator="equal">
      <formula>"Catastrófico"</formula>
    </cfRule>
    <cfRule type="cellIs" dxfId="7030" priority="7922" operator="equal">
      <formula>"Mayor"</formula>
    </cfRule>
    <cfRule type="cellIs" dxfId="7029" priority="7923" operator="equal">
      <formula>"Moderado"</formula>
    </cfRule>
    <cfRule type="cellIs" dxfId="7028" priority="7924" operator="equal">
      <formula>"Menor"</formula>
    </cfRule>
    <cfRule type="cellIs" dxfId="7027" priority="7925" operator="equal">
      <formula>"Leve"</formula>
    </cfRule>
  </conditionalFormatting>
  <conditionalFormatting sqref="CP46:CQ46">
    <cfRule type="cellIs" dxfId="7026" priority="7916" operator="equal">
      <formula>"Catastrófico"</formula>
    </cfRule>
    <cfRule type="cellIs" dxfId="7025" priority="7917" operator="equal">
      <formula>"Mayor"</formula>
    </cfRule>
    <cfRule type="cellIs" dxfId="7024" priority="7918" operator="equal">
      <formula>"Moderado"</formula>
    </cfRule>
    <cfRule type="cellIs" dxfId="7023" priority="7919" operator="equal">
      <formula>"Menor"</formula>
    </cfRule>
    <cfRule type="cellIs" dxfId="7022" priority="7920" operator="equal">
      <formula>"Leve"</formula>
    </cfRule>
  </conditionalFormatting>
  <conditionalFormatting sqref="CR46:CW46">
    <cfRule type="cellIs" dxfId="7021" priority="7911" operator="equal">
      <formula>"Catastrófico"</formula>
    </cfRule>
    <cfRule type="cellIs" dxfId="7020" priority="7912" operator="equal">
      <formula>"Mayor"</formula>
    </cfRule>
    <cfRule type="cellIs" dxfId="7019" priority="7913" operator="equal">
      <formula>"Moderado"</formula>
    </cfRule>
    <cfRule type="cellIs" dxfId="7018" priority="7914" operator="equal">
      <formula>"Menor"</formula>
    </cfRule>
    <cfRule type="cellIs" dxfId="7017" priority="7915" operator="equal">
      <formula>"Leve"</formula>
    </cfRule>
  </conditionalFormatting>
  <conditionalFormatting sqref="CR46:CW46">
    <cfRule type="cellIs" dxfId="7016" priority="7906" operator="equal">
      <formula>"Catastrófico"</formula>
    </cfRule>
    <cfRule type="cellIs" dxfId="7015" priority="7907" operator="equal">
      <formula>"Mayor"</formula>
    </cfRule>
    <cfRule type="cellIs" dxfId="7014" priority="7908" operator="equal">
      <formula>"Moderado"</formula>
    </cfRule>
    <cfRule type="cellIs" dxfId="7013" priority="7909" operator="equal">
      <formula>"Menor"</formula>
    </cfRule>
    <cfRule type="cellIs" dxfId="7012" priority="7910" operator="equal">
      <formula>"Leve"</formula>
    </cfRule>
  </conditionalFormatting>
  <conditionalFormatting sqref="CP52:CQ52">
    <cfRule type="cellIs" dxfId="7011" priority="7901" operator="equal">
      <formula>"Catastrófico"</formula>
    </cfRule>
    <cfRule type="cellIs" dxfId="7010" priority="7902" operator="equal">
      <formula>"Mayor"</formula>
    </cfRule>
    <cfRule type="cellIs" dxfId="7009" priority="7903" operator="equal">
      <formula>"Moderado"</formula>
    </cfRule>
    <cfRule type="cellIs" dxfId="7008" priority="7904" operator="equal">
      <formula>"Menor"</formula>
    </cfRule>
    <cfRule type="cellIs" dxfId="7007" priority="7905" operator="equal">
      <formula>"Leve"</formula>
    </cfRule>
  </conditionalFormatting>
  <conditionalFormatting sqref="CP52:CQ52">
    <cfRule type="cellIs" dxfId="7006" priority="7896" operator="equal">
      <formula>"Catastrófico"</formula>
    </cfRule>
    <cfRule type="cellIs" dxfId="7005" priority="7897" operator="equal">
      <formula>"Mayor"</formula>
    </cfRule>
    <cfRule type="cellIs" dxfId="7004" priority="7898" operator="equal">
      <formula>"Moderado"</formula>
    </cfRule>
    <cfRule type="cellIs" dxfId="7003" priority="7899" operator="equal">
      <formula>"Menor"</formula>
    </cfRule>
    <cfRule type="cellIs" dxfId="7002" priority="7900" operator="equal">
      <formula>"Leve"</formula>
    </cfRule>
  </conditionalFormatting>
  <conditionalFormatting sqref="CI52:CN52">
    <cfRule type="cellIs" dxfId="7001" priority="7386" operator="equal">
      <formula>"Catastrófico"</formula>
    </cfRule>
    <cfRule type="cellIs" dxfId="7000" priority="7387" operator="equal">
      <formula>"Mayor"</formula>
    </cfRule>
    <cfRule type="cellIs" dxfId="6999" priority="7388" operator="equal">
      <formula>"Moderado"</formula>
    </cfRule>
    <cfRule type="cellIs" dxfId="6998" priority="7389" operator="equal">
      <formula>"Menor"</formula>
    </cfRule>
    <cfRule type="cellIs" dxfId="6997" priority="7390" operator="equal">
      <formula>"Leve"</formula>
    </cfRule>
  </conditionalFormatting>
  <conditionalFormatting sqref="CR52:CW52">
    <cfRule type="cellIs" dxfId="6996" priority="7886" operator="equal">
      <formula>"Catastrófico"</formula>
    </cfRule>
    <cfRule type="cellIs" dxfId="6995" priority="7887" operator="equal">
      <formula>"Mayor"</formula>
    </cfRule>
    <cfRule type="cellIs" dxfId="6994" priority="7888" operator="equal">
      <formula>"Moderado"</formula>
    </cfRule>
    <cfRule type="cellIs" dxfId="6993" priority="7889" operator="equal">
      <formula>"Menor"</formula>
    </cfRule>
    <cfRule type="cellIs" dxfId="6992" priority="7890" operator="equal">
      <formula>"Leve"</formula>
    </cfRule>
  </conditionalFormatting>
  <conditionalFormatting sqref="CY58:CZ58">
    <cfRule type="cellIs" dxfId="6991" priority="8386" operator="equal">
      <formula>"Catastrófico"</formula>
    </cfRule>
    <cfRule type="cellIs" dxfId="6990" priority="8387" operator="equal">
      <formula>"Mayor"</formula>
    </cfRule>
    <cfRule type="cellIs" dxfId="6989" priority="8388" operator="equal">
      <formula>"Moderado"</formula>
    </cfRule>
    <cfRule type="cellIs" dxfId="6988" priority="8389" operator="equal">
      <formula>"Menor"</formula>
    </cfRule>
    <cfRule type="cellIs" dxfId="6987" priority="8390" operator="equal">
      <formula>"Leve"</formula>
    </cfRule>
  </conditionalFormatting>
  <conditionalFormatting sqref="CY58:CZ58">
    <cfRule type="cellIs" dxfId="6986" priority="8381" operator="equal">
      <formula>"Catastrófico"</formula>
    </cfRule>
    <cfRule type="cellIs" dxfId="6985" priority="8382" operator="equal">
      <formula>"Mayor"</formula>
    </cfRule>
    <cfRule type="cellIs" dxfId="6984" priority="8383" operator="equal">
      <formula>"Moderado"</formula>
    </cfRule>
    <cfRule type="cellIs" dxfId="6983" priority="8384" operator="equal">
      <formula>"Menor"</formula>
    </cfRule>
    <cfRule type="cellIs" dxfId="6982" priority="8385" operator="equal">
      <formula>"Leve"</formula>
    </cfRule>
  </conditionalFormatting>
  <conditionalFormatting sqref="CR58:CW58">
    <cfRule type="cellIs" dxfId="6981" priority="7871" operator="equal">
      <formula>"Catastrófico"</formula>
    </cfRule>
    <cfRule type="cellIs" dxfId="6980" priority="7872" operator="equal">
      <formula>"Mayor"</formula>
    </cfRule>
    <cfRule type="cellIs" dxfId="6979" priority="7873" operator="equal">
      <formula>"Moderado"</formula>
    </cfRule>
    <cfRule type="cellIs" dxfId="6978" priority="7874" operator="equal">
      <formula>"Menor"</formula>
    </cfRule>
    <cfRule type="cellIs" dxfId="6977" priority="7875" operator="equal">
      <formula>"Leve"</formula>
    </cfRule>
  </conditionalFormatting>
  <conditionalFormatting sqref="DA58:DF58">
    <cfRule type="cellIs" dxfId="6976" priority="8371" operator="equal">
      <formula>"Catastrófico"</formula>
    </cfRule>
    <cfRule type="cellIs" dxfId="6975" priority="8372" operator="equal">
      <formula>"Mayor"</formula>
    </cfRule>
    <cfRule type="cellIs" dxfId="6974" priority="8373" operator="equal">
      <formula>"Moderado"</formula>
    </cfRule>
    <cfRule type="cellIs" dxfId="6973" priority="8374" operator="equal">
      <formula>"Menor"</formula>
    </cfRule>
    <cfRule type="cellIs" dxfId="6972" priority="8375" operator="equal">
      <formula>"Leve"</formula>
    </cfRule>
  </conditionalFormatting>
  <conditionalFormatting sqref="DH82">
    <cfRule type="cellIs" dxfId="6971" priority="8871" operator="equal">
      <formula>"Catastrófico"</formula>
    </cfRule>
    <cfRule type="cellIs" dxfId="6970" priority="8872" operator="equal">
      <formula>"Mayor"</formula>
    </cfRule>
    <cfRule type="cellIs" dxfId="6969" priority="8873" operator="equal">
      <formula>"Moderado"</formula>
    </cfRule>
    <cfRule type="cellIs" dxfId="6968" priority="8874" operator="equal">
      <formula>"Menor"</formula>
    </cfRule>
    <cfRule type="cellIs" dxfId="6967" priority="8875" operator="equal">
      <formula>"Leve"</formula>
    </cfRule>
  </conditionalFormatting>
  <conditionalFormatting sqref="DJ82">
    <cfRule type="cellIs" dxfId="6966" priority="8866" operator="equal">
      <formula>"Catastrófico"</formula>
    </cfRule>
    <cfRule type="cellIs" dxfId="6965" priority="8867" operator="equal">
      <formula>"Mayor"</formula>
    </cfRule>
    <cfRule type="cellIs" dxfId="6964" priority="8868" operator="equal">
      <formula>"Moderado"</formula>
    </cfRule>
    <cfRule type="cellIs" dxfId="6963" priority="8869" operator="equal">
      <formula>"Menor"</formula>
    </cfRule>
    <cfRule type="cellIs" dxfId="6962" priority="8870" operator="equal">
      <formula>"Leve"</formula>
    </cfRule>
  </conditionalFormatting>
  <conditionalFormatting sqref="CZ82">
    <cfRule type="cellIs" dxfId="6961" priority="8356" operator="equal">
      <formula>"Catastrófico"</formula>
    </cfRule>
    <cfRule type="cellIs" dxfId="6960" priority="8357" operator="equal">
      <formula>"Mayor"</formula>
    </cfRule>
    <cfRule type="cellIs" dxfId="6959" priority="8358" operator="equal">
      <formula>"Moderado"</formula>
    </cfRule>
    <cfRule type="cellIs" dxfId="6958" priority="8359" operator="equal">
      <formula>"Menor"</formula>
    </cfRule>
    <cfRule type="cellIs" dxfId="6957" priority="8360" operator="equal">
      <formula>"Leve"</formula>
    </cfRule>
  </conditionalFormatting>
  <conditionalFormatting sqref="DB82:DF82">
    <cfRule type="cellIs" dxfId="6956" priority="8351" operator="equal">
      <formula>"Catastrófico"</formula>
    </cfRule>
    <cfRule type="cellIs" dxfId="6955" priority="8352" operator="equal">
      <formula>"Mayor"</formula>
    </cfRule>
    <cfRule type="cellIs" dxfId="6954" priority="8353" operator="equal">
      <formula>"Moderado"</formula>
    </cfRule>
    <cfRule type="cellIs" dxfId="6953" priority="8354" operator="equal">
      <formula>"Menor"</formula>
    </cfRule>
    <cfRule type="cellIs" dxfId="6952" priority="8355" operator="equal">
      <formula>"Leve"</formula>
    </cfRule>
  </conditionalFormatting>
  <conditionalFormatting sqref="CZ83">
    <cfRule type="cellIs" dxfId="6951" priority="8346" operator="equal">
      <formula>"Catastrófico"</formula>
    </cfRule>
    <cfRule type="cellIs" dxfId="6950" priority="8347" operator="equal">
      <formula>"Mayor"</formula>
    </cfRule>
    <cfRule type="cellIs" dxfId="6949" priority="8348" operator="equal">
      <formula>"Moderado"</formula>
    </cfRule>
    <cfRule type="cellIs" dxfId="6948" priority="8349" operator="equal">
      <formula>"Menor"</formula>
    </cfRule>
    <cfRule type="cellIs" dxfId="6947" priority="8350" operator="equal">
      <formula>"Leve"</formula>
    </cfRule>
  </conditionalFormatting>
  <conditionalFormatting sqref="CS83:CW83">
    <cfRule type="cellIs" dxfId="6946" priority="7836" operator="equal">
      <formula>"Catastrófico"</formula>
    </cfRule>
    <cfRule type="cellIs" dxfId="6945" priority="7837" operator="equal">
      <formula>"Mayor"</formula>
    </cfRule>
    <cfRule type="cellIs" dxfId="6944" priority="7838" operator="equal">
      <formula>"Moderado"</formula>
    </cfRule>
    <cfRule type="cellIs" dxfId="6943" priority="7839" operator="equal">
      <formula>"Menor"</formula>
    </cfRule>
    <cfRule type="cellIs" dxfId="6942" priority="7840" operator="equal">
      <formula>"Leve"</formula>
    </cfRule>
  </conditionalFormatting>
  <conditionalFormatting sqref="CP83">
    <cfRule type="cellIs" dxfId="6941" priority="7831" operator="equal">
      <formula>"Catastrófico"</formula>
    </cfRule>
    <cfRule type="cellIs" dxfId="6940" priority="7832" operator="equal">
      <formula>"Mayor"</formula>
    </cfRule>
    <cfRule type="cellIs" dxfId="6939" priority="7833" operator="equal">
      <formula>"Moderado"</formula>
    </cfRule>
    <cfRule type="cellIs" dxfId="6938" priority="7834" operator="equal">
      <formula>"Menor"</formula>
    </cfRule>
    <cfRule type="cellIs" dxfId="6937" priority="7835" operator="equal">
      <formula>"Leve"</formula>
    </cfRule>
  </conditionalFormatting>
  <conditionalFormatting sqref="DJ83">
    <cfRule type="cellIs" dxfId="6936" priority="8836" operator="equal">
      <formula>"Catastrófico"</formula>
    </cfRule>
    <cfRule type="cellIs" dxfId="6935" priority="8837" operator="equal">
      <formula>"Mayor"</formula>
    </cfRule>
    <cfRule type="cellIs" dxfId="6934" priority="8838" operator="equal">
      <formula>"Moderado"</formula>
    </cfRule>
    <cfRule type="cellIs" dxfId="6933" priority="8839" operator="equal">
      <formula>"Menor"</formula>
    </cfRule>
    <cfRule type="cellIs" dxfId="6932" priority="8840" operator="equal">
      <formula>"Leve"</formula>
    </cfRule>
  </conditionalFormatting>
  <conditionalFormatting sqref="CY143:DF144">
    <cfRule type="cellIs" dxfId="6931" priority="8326" operator="equal">
      <formula>"Catastrófico"</formula>
    </cfRule>
    <cfRule type="cellIs" dxfId="6930" priority="8327" operator="equal">
      <formula>"Mayor"</formula>
    </cfRule>
    <cfRule type="cellIs" dxfId="6929" priority="8328" operator="equal">
      <formula>"Moderado"</formula>
    </cfRule>
    <cfRule type="cellIs" dxfId="6928" priority="8329" operator="equal">
      <formula>"Menor"</formula>
    </cfRule>
    <cfRule type="cellIs" dxfId="6927" priority="8330" operator="equal">
      <formula>"Leve"</formula>
    </cfRule>
  </conditionalFormatting>
  <conditionalFormatting sqref="CY118:DF119">
    <cfRule type="cellIs" dxfId="6926" priority="8321" operator="equal">
      <formula>"Catastrófico"</formula>
    </cfRule>
    <cfRule type="cellIs" dxfId="6925" priority="8322" operator="equal">
      <formula>"Mayor"</formula>
    </cfRule>
    <cfRule type="cellIs" dxfId="6924" priority="8323" operator="equal">
      <formula>"Moderado"</formula>
    </cfRule>
    <cfRule type="cellIs" dxfId="6923" priority="8324" operator="equal">
      <formula>"Menor"</formula>
    </cfRule>
    <cfRule type="cellIs" dxfId="6922" priority="8325" operator="equal">
      <formula>"Leve"</formula>
    </cfRule>
  </conditionalFormatting>
  <conditionalFormatting sqref="CG118:CN119">
    <cfRule type="cellIs" dxfId="6921" priority="7306" operator="equal">
      <formula>"Catastrófico"</formula>
    </cfRule>
    <cfRule type="cellIs" dxfId="6920" priority="7307" operator="equal">
      <formula>"Mayor"</formula>
    </cfRule>
    <cfRule type="cellIs" dxfId="6919" priority="7308" operator="equal">
      <formula>"Moderado"</formula>
    </cfRule>
    <cfRule type="cellIs" dxfId="6918" priority="7309" operator="equal">
      <formula>"Menor"</formula>
    </cfRule>
    <cfRule type="cellIs" dxfId="6917" priority="7310" operator="equal">
      <formula>"Leve"</formula>
    </cfRule>
  </conditionalFormatting>
  <conditionalFormatting sqref="DI10">
    <cfRule type="cellIs" dxfId="6916" priority="8786" operator="equal">
      <formula>"Catastrófico"</formula>
    </cfRule>
    <cfRule type="cellIs" dxfId="6915" priority="8787" operator="equal">
      <formula>"Mayor"</formula>
    </cfRule>
    <cfRule type="cellIs" dxfId="6914" priority="8788" operator="equal">
      <formula>"Moderado"</formula>
    </cfRule>
    <cfRule type="cellIs" dxfId="6913" priority="8789" operator="equal">
      <formula>"Menor"</formula>
    </cfRule>
    <cfRule type="cellIs" dxfId="6912" priority="8790" operator="equal">
      <formula>"Leve"</formula>
    </cfRule>
  </conditionalFormatting>
  <conditionalFormatting sqref="CP10:CQ10">
    <cfRule type="cellIs" dxfId="6911" priority="7771" operator="equal">
      <formula>"Catastrófico"</formula>
    </cfRule>
    <cfRule type="cellIs" dxfId="6910" priority="7772" operator="equal">
      <formula>"Mayor"</formula>
    </cfRule>
    <cfRule type="cellIs" dxfId="6909" priority="7773" operator="equal">
      <formula>"Moderado"</formula>
    </cfRule>
    <cfRule type="cellIs" dxfId="6908" priority="7774" operator="equal">
      <formula>"Menor"</formula>
    </cfRule>
    <cfRule type="cellIs" dxfId="6907" priority="7775" operator="equal">
      <formula>"Leve"</formula>
    </cfRule>
  </conditionalFormatting>
  <conditionalFormatting sqref="DA11:DF11">
    <cfRule type="cellIs" dxfId="6906" priority="8271" operator="equal">
      <formula>"Catastrófico"</formula>
    </cfRule>
    <cfRule type="cellIs" dxfId="6905" priority="8272" operator="equal">
      <formula>"Mayor"</formula>
    </cfRule>
    <cfRule type="cellIs" dxfId="6904" priority="8273" operator="equal">
      <formula>"Moderado"</formula>
    </cfRule>
    <cfRule type="cellIs" dxfId="6903" priority="8274" operator="equal">
      <formula>"Menor"</formula>
    </cfRule>
    <cfRule type="cellIs" dxfId="6902" priority="8275" operator="equal">
      <formula>"Leve"</formula>
    </cfRule>
  </conditionalFormatting>
  <conditionalFormatting sqref="CR11:CW11">
    <cfRule type="cellIs" dxfId="6901" priority="7761" operator="equal">
      <formula>"Catastrófico"</formula>
    </cfRule>
    <cfRule type="cellIs" dxfId="6900" priority="7762" operator="equal">
      <formula>"Mayor"</formula>
    </cfRule>
    <cfRule type="cellIs" dxfId="6899" priority="7763" operator="equal">
      <formula>"Moderado"</formula>
    </cfRule>
    <cfRule type="cellIs" dxfId="6898" priority="7764" operator="equal">
      <formula>"Menor"</formula>
    </cfRule>
    <cfRule type="cellIs" dxfId="6897" priority="7765" operator="equal">
      <formula>"Leve"</formula>
    </cfRule>
  </conditionalFormatting>
  <conditionalFormatting sqref="DA10:DF10">
    <cfRule type="cellIs" dxfId="6896" priority="8261" operator="equal">
      <formula>"Catastrófico"</formula>
    </cfRule>
    <cfRule type="cellIs" dxfId="6895" priority="8262" operator="equal">
      <formula>"Mayor"</formula>
    </cfRule>
    <cfRule type="cellIs" dxfId="6894" priority="8263" operator="equal">
      <formula>"Moderado"</formula>
    </cfRule>
    <cfRule type="cellIs" dxfId="6893" priority="8264" operator="equal">
      <formula>"Menor"</formula>
    </cfRule>
    <cfRule type="cellIs" dxfId="6892" priority="8265" operator="equal">
      <formula>"Leve"</formula>
    </cfRule>
  </conditionalFormatting>
  <conditionalFormatting sqref="CI10:CN10">
    <cfRule type="cellIs" dxfId="6891" priority="7246" operator="equal">
      <formula>"Catastrófico"</formula>
    </cfRule>
    <cfRule type="cellIs" dxfId="6890" priority="7247" operator="equal">
      <formula>"Mayor"</formula>
    </cfRule>
    <cfRule type="cellIs" dxfId="6889" priority="7248" operator="equal">
      <formula>"Moderado"</formula>
    </cfRule>
    <cfRule type="cellIs" dxfId="6888" priority="7249" operator="equal">
      <formula>"Menor"</formula>
    </cfRule>
    <cfRule type="cellIs" dxfId="6887" priority="7250" operator="equal">
      <formula>"Leve"</formula>
    </cfRule>
  </conditionalFormatting>
  <conditionalFormatting sqref="CY11:CZ11">
    <cfRule type="cellIs" dxfId="6886" priority="8251" operator="equal">
      <formula>"Catastrófico"</formula>
    </cfRule>
    <cfRule type="cellIs" dxfId="6885" priority="8252" operator="equal">
      <formula>"Mayor"</formula>
    </cfRule>
    <cfRule type="cellIs" dxfId="6884" priority="8253" operator="equal">
      <formula>"Moderado"</formula>
    </cfRule>
    <cfRule type="cellIs" dxfId="6883" priority="8254" operator="equal">
      <formula>"Menor"</formula>
    </cfRule>
    <cfRule type="cellIs" dxfId="6882" priority="8255" operator="equal">
      <formula>"Leve"</formula>
    </cfRule>
  </conditionalFormatting>
  <conditionalFormatting sqref="CY11:CZ11">
    <cfRule type="cellIs" dxfId="6881" priority="8246" operator="equal">
      <formula>"Catastrófico"</formula>
    </cfRule>
    <cfRule type="cellIs" dxfId="6880" priority="8247" operator="equal">
      <formula>"Mayor"</formula>
    </cfRule>
    <cfRule type="cellIs" dxfId="6879" priority="8248" operator="equal">
      <formula>"Moderado"</formula>
    </cfRule>
    <cfRule type="cellIs" dxfId="6878" priority="8249" operator="equal">
      <formula>"Menor"</formula>
    </cfRule>
    <cfRule type="cellIs" dxfId="6877" priority="8250" operator="equal">
      <formula>"Leve"</formula>
    </cfRule>
  </conditionalFormatting>
  <conditionalFormatting sqref="CY16:CY17">
    <cfRule type="cellIs" dxfId="6876" priority="8241" operator="equal">
      <formula>"Catastrófico"</formula>
    </cfRule>
    <cfRule type="cellIs" dxfId="6875" priority="8242" operator="equal">
      <formula>"Mayor"</formula>
    </cfRule>
    <cfRule type="cellIs" dxfId="6874" priority="8243" operator="equal">
      <formula>"Moderado"</formula>
    </cfRule>
    <cfRule type="cellIs" dxfId="6873" priority="8244" operator="equal">
      <formula>"Menor"</formula>
    </cfRule>
    <cfRule type="cellIs" dxfId="6872" priority="8245" operator="equal">
      <formula>"Leve"</formula>
    </cfRule>
  </conditionalFormatting>
  <conditionalFormatting sqref="CZ16">
    <cfRule type="cellIs" dxfId="6871" priority="8236" operator="equal">
      <formula>"Catastrófico"</formula>
    </cfRule>
    <cfRule type="cellIs" dxfId="6870" priority="8237" operator="equal">
      <formula>"Mayor"</formula>
    </cfRule>
    <cfRule type="cellIs" dxfId="6869" priority="8238" operator="equal">
      <formula>"Moderado"</formula>
    </cfRule>
    <cfRule type="cellIs" dxfId="6868" priority="8239" operator="equal">
      <formula>"Menor"</formula>
    </cfRule>
    <cfRule type="cellIs" dxfId="6867" priority="8240" operator="equal">
      <formula>"Leve"</formula>
    </cfRule>
  </conditionalFormatting>
  <conditionalFormatting sqref="CQ16">
    <cfRule type="cellIs" dxfId="6866" priority="7726" operator="equal">
      <formula>"Catastrófico"</formula>
    </cfRule>
    <cfRule type="cellIs" dxfId="6865" priority="7727" operator="equal">
      <formula>"Mayor"</formula>
    </cfRule>
    <cfRule type="cellIs" dxfId="6864" priority="7728" operator="equal">
      <formula>"Moderado"</formula>
    </cfRule>
    <cfRule type="cellIs" dxfId="6863" priority="7729" operator="equal">
      <formula>"Menor"</formula>
    </cfRule>
    <cfRule type="cellIs" dxfId="6862" priority="7730" operator="equal">
      <formula>"Leve"</formula>
    </cfRule>
  </conditionalFormatting>
  <conditionalFormatting sqref="CH17">
    <cfRule type="cellIs" dxfId="6861" priority="7216" operator="equal">
      <formula>"Catastrófico"</formula>
    </cfRule>
    <cfRule type="cellIs" dxfId="6860" priority="7217" operator="equal">
      <formula>"Mayor"</formula>
    </cfRule>
    <cfRule type="cellIs" dxfId="6859" priority="7218" operator="equal">
      <formula>"Moderado"</formula>
    </cfRule>
    <cfRule type="cellIs" dxfId="6858" priority="7219" operator="equal">
      <formula>"Menor"</formula>
    </cfRule>
    <cfRule type="cellIs" dxfId="6857" priority="7220" operator="equal">
      <formula>"Leve"</formula>
    </cfRule>
  </conditionalFormatting>
  <conditionalFormatting sqref="CH17">
    <cfRule type="cellIs" dxfId="6856" priority="7211" operator="equal">
      <formula>"Catastrófico"</formula>
    </cfRule>
    <cfRule type="cellIs" dxfId="6855" priority="7212" operator="equal">
      <formula>"Mayor"</formula>
    </cfRule>
    <cfRule type="cellIs" dxfId="6854" priority="7213" operator="equal">
      <formula>"Moderado"</formula>
    </cfRule>
    <cfRule type="cellIs" dxfId="6853" priority="7214" operator="equal">
      <formula>"Menor"</formula>
    </cfRule>
    <cfRule type="cellIs" dxfId="6852" priority="7215" operator="equal">
      <formula>"Leve"</formula>
    </cfRule>
  </conditionalFormatting>
  <conditionalFormatting sqref="BZ16:CE17">
    <cfRule type="cellIs" dxfId="6851" priority="6701" operator="equal">
      <formula>"Catastrófico"</formula>
    </cfRule>
    <cfRule type="cellIs" dxfId="6850" priority="6702" operator="equal">
      <formula>"Mayor"</formula>
    </cfRule>
    <cfRule type="cellIs" dxfId="6849" priority="6703" operator="equal">
      <formula>"Moderado"</formula>
    </cfRule>
    <cfRule type="cellIs" dxfId="6848" priority="6704" operator="equal">
      <formula>"Menor"</formula>
    </cfRule>
    <cfRule type="cellIs" dxfId="6847" priority="6705" operator="equal">
      <formula>"Leve"</formula>
    </cfRule>
  </conditionalFormatting>
  <conditionalFormatting sqref="CI16:CN17">
    <cfRule type="cellIs" dxfId="6846" priority="7201" operator="equal">
      <formula>"Catastrófico"</formula>
    </cfRule>
    <cfRule type="cellIs" dxfId="6845" priority="7202" operator="equal">
      <formula>"Mayor"</formula>
    </cfRule>
    <cfRule type="cellIs" dxfId="6844" priority="7203" operator="equal">
      <formula>"Moderado"</formula>
    </cfRule>
    <cfRule type="cellIs" dxfId="6843" priority="7204" operator="equal">
      <formula>"Menor"</formula>
    </cfRule>
    <cfRule type="cellIs" dxfId="6842" priority="7205" operator="equal">
      <formula>"Leve"</formula>
    </cfRule>
  </conditionalFormatting>
  <conditionalFormatting sqref="CQ124:CW124 CQ129:CW129 CQ125:CQ128 CS125:CW128">
    <cfRule type="cellIs" dxfId="6841" priority="7701" operator="equal">
      <formula>"Catastrófico"</formula>
    </cfRule>
    <cfRule type="cellIs" dxfId="6840" priority="7702" operator="equal">
      <formula>"Mayor"</formula>
    </cfRule>
    <cfRule type="cellIs" dxfId="6839" priority="7703" operator="equal">
      <formula>"Moderado"</formula>
    </cfRule>
    <cfRule type="cellIs" dxfId="6838" priority="7704" operator="equal">
      <formula>"Menor"</formula>
    </cfRule>
    <cfRule type="cellIs" dxfId="6837" priority="7705" operator="equal">
      <formula>"Leve"</formula>
    </cfRule>
  </conditionalFormatting>
  <conditionalFormatting sqref="CH125:CH128 CG129:CN129 CJ125:CN128 CG124:CN124">
    <cfRule type="cellIs" dxfId="6836" priority="7191" operator="equal">
      <formula>"Catastrófico"</formula>
    </cfRule>
    <cfRule type="cellIs" dxfId="6835" priority="7192" operator="equal">
      <formula>"Mayor"</formula>
    </cfRule>
    <cfRule type="cellIs" dxfId="6834" priority="7193" operator="equal">
      <formula>"Moderado"</formula>
    </cfRule>
    <cfRule type="cellIs" dxfId="6833" priority="7194" operator="equal">
      <formula>"Menor"</formula>
    </cfRule>
    <cfRule type="cellIs" dxfId="6832" priority="7195" operator="equal">
      <formula>"Leve"</formula>
    </cfRule>
  </conditionalFormatting>
  <conditionalFormatting sqref="BX125:BX128">
    <cfRule type="cellIs" dxfId="6831" priority="6681" operator="equal">
      <formula>"Catastrófico"</formula>
    </cfRule>
    <cfRule type="cellIs" dxfId="6830" priority="6682" operator="equal">
      <formula>"Mayor"</formula>
    </cfRule>
    <cfRule type="cellIs" dxfId="6829" priority="6683" operator="equal">
      <formula>"Moderado"</formula>
    </cfRule>
    <cfRule type="cellIs" dxfId="6828" priority="6684" operator="equal">
      <formula>"Menor"</formula>
    </cfRule>
    <cfRule type="cellIs" dxfId="6827" priority="6685" operator="equal">
      <formula>"Leve"</formula>
    </cfRule>
  </conditionalFormatting>
  <conditionalFormatting sqref="CG125:CG128">
    <cfRule type="cellIs" dxfId="6826" priority="7181" operator="equal">
      <formula>"Catastrófico"</formula>
    </cfRule>
    <cfRule type="cellIs" dxfId="6825" priority="7182" operator="equal">
      <formula>"Mayor"</formula>
    </cfRule>
    <cfRule type="cellIs" dxfId="6824" priority="7183" operator="equal">
      <formula>"Moderado"</formula>
    </cfRule>
    <cfRule type="cellIs" dxfId="6823" priority="7184" operator="equal">
      <formula>"Menor"</formula>
    </cfRule>
    <cfRule type="cellIs" dxfId="6822" priority="7185" operator="equal">
      <formula>"Leve"</formula>
    </cfRule>
  </conditionalFormatting>
  <conditionalFormatting sqref="CG130:CH130">
    <cfRule type="cellIs" dxfId="6821" priority="7176" operator="equal">
      <formula>"Catastrófico"</formula>
    </cfRule>
    <cfRule type="cellIs" dxfId="6820" priority="7177" operator="equal">
      <formula>"Mayor"</formula>
    </cfRule>
    <cfRule type="cellIs" dxfId="6819" priority="7178" operator="equal">
      <formula>"Moderado"</formula>
    </cfRule>
    <cfRule type="cellIs" dxfId="6818" priority="7179" operator="equal">
      <formula>"Menor"</formula>
    </cfRule>
    <cfRule type="cellIs" dxfId="6817" priority="7180" operator="equal">
      <formula>"Leve"</formula>
    </cfRule>
  </conditionalFormatting>
  <conditionalFormatting sqref="CP130:CQ130">
    <cfRule type="cellIs" dxfId="6816" priority="7676" operator="equal">
      <formula>"Catastrófico"</formula>
    </cfRule>
    <cfRule type="cellIs" dxfId="6815" priority="7677" operator="equal">
      <formula>"Mayor"</formula>
    </cfRule>
    <cfRule type="cellIs" dxfId="6814" priority="7678" operator="equal">
      <formula>"Moderado"</formula>
    </cfRule>
    <cfRule type="cellIs" dxfId="6813" priority="7679" operator="equal">
      <formula>"Menor"</formula>
    </cfRule>
    <cfRule type="cellIs" dxfId="6812" priority="7680" operator="equal">
      <formula>"Leve"</formula>
    </cfRule>
  </conditionalFormatting>
  <conditionalFormatting sqref="CR130:CW130">
    <cfRule type="cellIs" dxfId="6811" priority="7671" operator="equal">
      <formula>"Catastrófico"</formula>
    </cfRule>
    <cfRule type="cellIs" dxfId="6810" priority="7672" operator="equal">
      <formula>"Mayor"</formula>
    </cfRule>
    <cfRule type="cellIs" dxfId="6809" priority="7673" operator="equal">
      <formula>"Moderado"</formula>
    </cfRule>
    <cfRule type="cellIs" dxfId="6808" priority="7674" operator="equal">
      <formula>"Menor"</formula>
    </cfRule>
    <cfRule type="cellIs" dxfId="6807" priority="7675" operator="equal">
      <formula>"Leve"</formula>
    </cfRule>
  </conditionalFormatting>
  <conditionalFormatting sqref="CR130:CW130">
    <cfRule type="cellIs" dxfId="6806" priority="7666" operator="equal">
      <formula>"Catastrófico"</formula>
    </cfRule>
    <cfRule type="cellIs" dxfId="6805" priority="7667" operator="equal">
      <formula>"Mayor"</formula>
    </cfRule>
    <cfRule type="cellIs" dxfId="6804" priority="7668" operator="equal">
      <formula>"Moderado"</formula>
    </cfRule>
    <cfRule type="cellIs" dxfId="6803" priority="7669" operator="equal">
      <formula>"Menor"</formula>
    </cfRule>
    <cfRule type="cellIs" dxfId="6802" priority="7670" operator="equal">
      <formula>"Leve"</formula>
    </cfRule>
  </conditionalFormatting>
  <conditionalFormatting sqref="CG196:CN196">
    <cfRule type="cellIs" dxfId="6801" priority="7156" operator="equal">
      <formula>"Catastrófico"</formula>
    </cfRule>
    <cfRule type="cellIs" dxfId="6800" priority="7157" operator="equal">
      <formula>"Mayor"</formula>
    </cfRule>
    <cfRule type="cellIs" dxfId="6799" priority="7158" operator="equal">
      <formula>"Moderado"</formula>
    </cfRule>
    <cfRule type="cellIs" dxfId="6798" priority="7159" operator="equal">
      <formula>"Menor"</formula>
    </cfRule>
    <cfRule type="cellIs" dxfId="6797" priority="7160" operator="equal">
      <formula>"Leve"</formula>
    </cfRule>
  </conditionalFormatting>
  <conditionalFormatting sqref="CG202:CN202">
    <cfRule type="cellIs" dxfId="6796" priority="7151" operator="equal">
      <formula>"Catastrófico"</formula>
    </cfRule>
    <cfRule type="cellIs" dxfId="6795" priority="7152" operator="equal">
      <formula>"Mayor"</formula>
    </cfRule>
    <cfRule type="cellIs" dxfId="6794" priority="7153" operator="equal">
      <formula>"Moderado"</formula>
    </cfRule>
    <cfRule type="cellIs" dxfId="6793" priority="7154" operator="equal">
      <formula>"Menor"</formula>
    </cfRule>
    <cfRule type="cellIs" dxfId="6792" priority="7155" operator="equal">
      <formula>"Leve"</formula>
    </cfRule>
  </conditionalFormatting>
  <conditionalFormatting sqref="FJ208:FR208">
    <cfRule type="cellIs" dxfId="6791" priority="6136" operator="equal">
      <formula>"Catastrófico"</formula>
    </cfRule>
    <cfRule type="cellIs" dxfId="6790" priority="6137" operator="equal">
      <formula>"Mayor"</formula>
    </cfRule>
    <cfRule type="cellIs" dxfId="6789" priority="6138" operator="equal">
      <formula>"Moderado"</formula>
    </cfRule>
    <cfRule type="cellIs" dxfId="6788" priority="6139" operator="equal">
      <formula>"Menor"</formula>
    </cfRule>
    <cfRule type="cellIs" dxfId="6787" priority="6140" operator="equal">
      <formula>"Leve"</formula>
    </cfRule>
  </conditionalFormatting>
  <conditionalFormatting sqref="BX214:CE214">
    <cfRule type="cellIs" dxfId="6786" priority="6636" operator="equal">
      <formula>"Catastrófico"</formula>
    </cfRule>
    <cfRule type="cellIs" dxfId="6785" priority="6637" operator="equal">
      <formula>"Mayor"</formula>
    </cfRule>
    <cfRule type="cellIs" dxfId="6784" priority="6638" operator="equal">
      <formula>"Moderado"</formula>
    </cfRule>
    <cfRule type="cellIs" dxfId="6783" priority="6639" operator="equal">
      <formula>"Menor"</formula>
    </cfRule>
    <cfRule type="cellIs" dxfId="6782" priority="6640" operator="equal">
      <formula>"Leve"</formula>
    </cfRule>
  </conditionalFormatting>
  <conditionalFormatting sqref="CG28:CN28">
    <cfRule type="cellIs" dxfId="6781" priority="7136" operator="equal">
      <formula>"Catastrófico"</formula>
    </cfRule>
    <cfRule type="cellIs" dxfId="6780" priority="7137" operator="equal">
      <formula>"Mayor"</formula>
    </cfRule>
    <cfRule type="cellIs" dxfId="6779" priority="7138" operator="equal">
      <formula>"Moderado"</formula>
    </cfRule>
    <cfRule type="cellIs" dxfId="6778" priority="7139" operator="equal">
      <formula>"Menor"</formula>
    </cfRule>
    <cfRule type="cellIs" dxfId="6777" priority="7140" operator="equal">
      <formula>"Leve"</formula>
    </cfRule>
  </conditionalFormatting>
  <conditionalFormatting sqref="CG35:CI35">
    <cfRule type="cellIs" dxfId="6776" priority="7131" operator="equal">
      <formula>"Catastrófico"</formula>
    </cfRule>
    <cfRule type="cellIs" dxfId="6775" priority="7132" operator="equal">
      <formula>"Mayor"</formula>
    </cfRule>
    <cfRule type="cellIs" dxfId="6774" priority="7133" operator="equal">
      <formula>"Moderado"</formula>
    </cfRule>
    <cfRule type="cellIs" dxfId="6773" priority="7134" operator="equal">
      <formula>"Menor"</formula>
    </cfRule>
    <cfRule type="cellIs" dxfId="6772" priority="7135" operator="equal">
      <formula>"Leve"</formula>
    </cfRule>
  </conditionalFormatting>
  <conditionalFormatting sqref="CJ35:CN35">
    <cfRule type="cellIs" dxfId="6771" priority="7126" operator="equal">
      <formula>"Catastrófico"</formula>
    </cfRule>
    <cfRule type="cellIs" dxfId="6770" priority="7127" operator="equal">
      <formula>"Mayor"</formula>
    </cfRule>
    <cfRule type="cellIs" dxfId="6769" priority="7128" operator="equal">
      <formula>"Moderado"</formula>
    </cfRule>
    <cfRule type="cellIs" dxfId="6768" priority="7129" operator="equal">
      <formula>"Menor"</formula>
    </cfRule>
    <cfRule type="cellIs" dxfId="6767" priority="7130" operator="equal">
      <formula>"Leve"</formula>
    </cfRule>
  </conditionalFormatting>
  <conditionalFormatting sqref="CA35:CE35">
    <cfRule type="cellIs" dxfId="6766" priority="6616" operator="equal">
      <formula>"Catastrófico"</formula>
    </cfRule>
    <cfRule type="cellIs" dxfId="6765" priority="6617" operator="equal">
      <formula>"Mayor"</formula>
    </cfRule>
    <cfRule type="cellIs" dxfId="6764" priority="6618" operator="equal">
      <formula>"Moderado"</formula>
    </cfRule>
    <cfRule type="cellIs" dxfId="6763" priority="6619" operator="equal">
      <formula>"Menor"</formula>
    </cfRule>
    <cfRule type="cellIs" dxfId="6762" priority="6620" operator="equal">
      <formula>"Leve"</formula>
    </cfRule>
  </conditionalFormatting>
  <conditionalFormatting sqref="CG40:CN40">
    <cfRule type="cellIs" dxfId="6761" priority="7116" operator="equal">
      <formula>"Catastrófico"</formula>
    </cfRule>
    <cfRule type="cellIs" dxfId="6760" priority="7117" operator="equal">
      <formula>"Mayor"</formula>
    </cfRule>
    <cfRule type="cellIs" dxfId="6759" priority="7118" operator="equal">
      <formula>"Moderado"</formula>
    </cfRule>
    <cfRule type="cellIs" dxfId="6758" priority="7119" operator="equal">
      <formula>"Menor"</formula>
    </cfRule>
    <cfRule type="cellIs" dxfId="6757" priority="7120" operator="equal">
      <formula>"Leve"</formula>
    </cfRule>
  </conditionalFormatting>
  <conditionalFormatting sqref="CP41:CW42">
    <cfRule type="cellIs" dxfId="6756" priority="7616" operator="equal">
      <formula>"Catastrófico"</formula>
    </cfRule>
    <cfRule type="cellIs" dxfId="6755" priority="7617" operator="equal">
      <formula>"Mayor"</formula>
    </cfRule>
    <cfRule type="cellIs" dxfId="6754" priority="7618" operator="equal">
      <formula>"Moderado"</formula>
    </cfRule>
    <cfRule type="cellIs" dxfId="6753" priority="7619" operator="equal">
      <formula>"Menor"</formula>
    </cfRule>
    <cfRule type="cellIs" dxfId="6752" priority="7620" operator="equal">
      <formula>"Leve"</formula>
    </cfRule>
  </conditionalFormatting>
  <conditionalFormatting sqref="CP172:CW172 CP131:CW137 CP196:CW196 CP12:CW15 CP90:CW93 CP95:CW99 CP103:CW105 CP186:CW190 CP47:CW51 CP53:CW57 CP36:CW40 CP43:CW45 CP18:CW34 CP88:CW88 CP142:CW142 CP148:CW148 CP154:CW155 CP59:CW69 CP202:CW202 CP208:CW208 CP214:CW255">
    <cfRule type="cellIs" dxfId="6751" priority="8116" operator="equal">
      <formula>"Catastrófico"</formula>
    </cfRule>
    <cfRule type="cellIs" dxfId="6750" priority="8117" operator="equal">
      <formula>"Mayor"</formula>
    </cfRule>
    <cfRule type="cellIs" dxfId="6749" priority="8118" operator="equal">
      <formula>"Moderado"</formula>
    </cfRule>
    <cfRule type="cellIs" dxfId="6748" priority="8119" operator="equal">
      <formula>"Menor"</formula>
    </cfRule>
    <cfRule type="cellIs" dxfId="6747" priority="8120" operator="equal">
      <formula>"Leve"</formula>
    </cfRule>
  </conditionalFormatting>
  <conditionalFormatting sqref="CX10 CX16 CX22 CX40 CX64 CX70 CX76 CX82 CX88 CX94 CX100 CX106 CX112 CX118 CX124 CX130 CX136 CX142 CX148 CX154 CX160 CX166 CX172 CX178 CX184 CX190 CX196 CX202 CX208 CX214 CX220">
    <cfRule type="cellIs" dxfId="6746" priority="8616" operator="equal">
      <formula>"Catastrófico"</formula>
    </cfRule>
    <cfRule type="cellIs" dxfId="6745" priority="8617" operator="equal">
      <formula>"Mayor"</formula>
    </cfRule>
    <cfRule type="cellIs" dxfId="6744" priority="8618" operator="equal">
      <formula>"Moderado"</formula>
    </cfRule>
    <cfRule type="cellIs" dxfId="6743" priority="8619" operator="equal">
      <formula>"Menor"</formula>
    </cfRule>
    <cfRule type="cellIs" dxfId="6742" priority="8620" operator="equal">
      <formula>"Leve"</formula>
    </cfRule>
  </conditionalFormatting>
  <conditionalFormatting sqref="CO46 CO52 CO58">
    <cfRule type="cellIs" dxfId="6741" priority="8106" operator="equal">
      <formula>"Catastrófico"</formula>
    </cfRule>
    <cfRule type="cellIs" dxfId="6740" priority="8107" operator="equal">
      <formula>"Mayor"</formula>
    </cfRule>
    <cfRule type="cellIs" dxfId="6739" priority="8108" operator="equal">
      <formula>"Moderado"</formula>
    </cfRule>
    <cfRule type="cellIs" dxfId="6738" priority="8109" operator="equal">
      <formula>"Menor"</formula>
    </cfRule>
    <cfRule type="cellIs" dxfId="6737" priority="8110" operator="equal">
      <formula>"Leve"</formula>
    </cfRule>
  </conditionalFormatting>
  <conditionalFormatting sqref="CX226">
    <cfRule type="cellIs" dxfId="6736" priority="8606" operator="equal">
      <formula>"Catastrófico"</formula>
    </cfRule>
    <cfRule type="cellIs" dxfId="6735" priority="8607" operator="equal">
      <formula>"Mayor"</formula>
    </cfRule>
    <cfRule type="cellIs" dxfId="6734" priority="8608" operator="equal">
      <formula>"Moderado"</formula>
    </cfRule>
    <cfRule type="cellIs" dxfId="6733" priority="8609" operator="equal">
      <formula>"Menor"</formula>
    </cfRule>
    <cfRule type="cellIs" dxfId="6732" priority="8610" operator="equal">
      <formula>"Leve"</formula>
    </cfRule>
  </conditionalFormatting>
  <conditionalFormatting sqref="CX232">
    <cfRule type="cellIs" dxfId="6731" priority="8601" operator="equal">
      <formula>"Catastrófico"</formula>
    </cfRule>
    <cfRule type="cellIs" dxfId="6730" priority="8602" operator="equal">
      <formula>"Mayor"</formula>
    </cfRule>
    <cfRule type="cellIs" dxfId="6729" priority="8603" operator="equal">
      <formula>"Moderado"</formula>
    </cfRule>
    <cfRule type="cellIs" dxfId="6728" priority="8604" operator="equal">
      <formula>"Menor"</formula>
    </cfRule>
    <cfRule type="cellIs" dxfId="6727" priority="8605" operator="equal">
      <formula>"Leve"</formula>
    </cfRule>
  </conditionalFormatting>
  <conditionalFormatting sqref="CO244">
    <cfRule type="cellIs" dxfId="6726" priority="8086" operator="equal">
      <formula>"Catastrófico"</formula>
    </cfRule>
    <cfRule type="cellIs" dxfId="6725" priority="8087" operator="equal">
      <formula>"Mayor"</formula>
    </cfRule>
    <cfRule type="cellIs" dxfId="6724" priority="8088" operator="equal">
      <formula>"Moderado"</formula>
    </cfRule>
    <cfRule type="cellIs" dxfId="6723" priority="8089" operator="equal">
      <formula>"Menor"</formula>
    </cfRule>
    <cfRule type="cellIs" dxfId="6722" priority="8090" operator="equal">
      <formula>"Leve"</formula>
    </cfRule>
  </conditionalFormatting>
  <conditionalFormatting sqref="CF250">
    <cfRule type="cellIs" dxfId="6721" priority="7576" operator="equal">
      <formula>"Catastrófico"</formula>
    </cfRule>
    <cfRule type="cellIs" dxfId="6720" priority="7577" operator="equal">
      <formula>"Mayor"</formula>
    </cfRule>
    <cfRule type="cellIs" dxfId="6719" priority="7578" operator="equal">
      <formula>"Moderado"</formula>
    </cfRule>
    <cfRule type="cellIs" dxfId="6718" priority="7579" operator="equal">
      <formula>"Menor"</formula>
    </cfRule>
    <cfRule type="cellIs" dxfId="6717" priority="7580" operator="equal">
      <formula>"Leve"</formula>
    </cfRule>
  </conditionalFormatting>
  <conditionalFormatting sqref="CF28">
    <cfRule type="cellIs" dxfId="6716" priority="7571" operator="equal">
      <formula>"Catastrófico"</formula>
    </cfRule>
    <cfRule type="cellIs" dxfId="6715" priority="7572" operator="equal">
      <formula>"Mayor"</formula>
    </cfRule>
    <cfRule type="cellIs" dxfId="6714" priority="7573" operator="equal">
      <formula>"Moderado"</formula>
    </cfRule>
    <cfRule type="cellIs" dxfId="6713" priority="7574" operator="equal">
      <formula>"Menor"</formula>
    </cfRule>
    <cfRule type="cellIs" dxfId="6712" priority="7575" operator="equal">
      <formula>"Leve"</formula>
    </cfRule>
  </conditionalFormatting>
  <conditionalFormatting sqref="CF34">
    <cfRule type="cellIs" dxfId="6711" priority="7566" operator="equal">
      <formula>"Catastrófico"</formula>
    </cfRule>
    <cfRule type="cellIs" dxfId="6710" priority="7567" operator="equal">
      <formula>"Mayor"</formula>
    </cfRule>
    <cfRule type="cellIs" dxfId="6709" priority="7568" operator="equal">
      <formula>"Moderado"</formula>
    </cfRule>
    <cfRule type="cellIs" dxfId="6708" priority="7569" operator="equal">
      <formula>"Menor"</formula>
    </cfRule>
    <cfRule type="cellIs" dxfId="6707" priority="7570" operator="equal">
      <formula>"Leve"</formula>
    </cfRule>
  </conditionalFormatting>
  <conditionalFormatting sqref="CP89:CQ89">
    <cfRule type="cellIs" dxfId="6706" priority="8036" operator="equal">
      <formula>"Catastrófico"</formula>
    </cfRule>
    <cfRule type="cellIs" dxfId="6705" priority="8037" operator="equal">
      <formula>"Mayor"</formula>
    </cfRule>
    <cfRule type="cellIs" dxfId="6704" priority="8038" operator="equal">
      <formula>"Moderado"</formula>
    </cfRule>
    <cfRule type="cellIs" dxfId="6703" priority="8039" operator="equal">
      <formula>"Menor"</formula>
    </cfRule>
    <cfRule type="cellIs" dxfId="6702" priority="8040" operator="equal">
      <formula>"Leve"</formula>
    </cfRule>
  </conditionalFormatting>
  <conditionalFormatting sqref="CR89">
    <cfRule type="cellIs" dxfId="6701" priority="8031" operator="equal">
      <formula>"Catastrófico"</formula>
    </cfRule>
    <cfRule type="cellIs" dxfId="6700" priority="8032" operator="equal">
      <formula>"Mayor"</formula>
    </cfRule>
    <cfRule type="cellIs" dxfId="6699" priority="8033" operator="equal">
      <formula>"Moderado"</formula>
    </cfRule>
    <cfRule type="cellIs" dxfId="6698" priority="8034" operator="equal">
      <formula>"Menor"</formula>
    </cfRule>
    <cfRule type="cellIs" dxfId="6697" priority="8035" operator="equal">
      <formula>"Leve"</formula>
    </cfRule>
  </conditionalFormatting>
  <conditionalFormatting sqref="BZ89">
    <cfRule type="cellIs" dxfId="6696" priority="7016" operator="equal">
      <formula>"Catastrófico"</formula>
    </cfRule>
    <cfRule type="cellIs" dxfId="6695" priority="7017" operator="equal">
      <formula>"Mayor"</formula>
    </cfRule>
    <cfRule type="cellIs" dxfId="6694" priority="7018" operator="equal">
      <formula>"Moderado"</formula>
    </cfRule>
    <cfRule type="cellIs" dxfId="6693" priority="7019" operator="equal">
      <formula>"Menor"</formula>
    </cfRule>
    <cfRule type="cellIs" dxfId="6692" priority="7020" operator="equal">
      <formula>"Leve"</formula>
    </cfRule>
  </conditionalFormatting>
  <conditionalFormatting sqref="CA89:CE89">
    <cfRule type="cellIs" dxfId="6691" priority="7011" operator="equal">
      <formula>"Catastrófico"</formula>
    </cfRule>
    <cfRule type="cellIs" dxfId="6690" priority="7012" operator="equal">
      <formula>"Mayor"</formula>
    </cfRule>
    <cfRule type="cellIs" dxfId="6689" priority="7013" operator="equal">
      <formula>"Moderado"</formula>
    </cfRule>
    <cfRule type="cellIs" dxfId="6688" priority="7014" operator="equal">
      <formula>"Menor"</formula>
    </cfRule>
    <cfRule type="cellIs" dxfId="6687" priority="7015" operator="equal">
      <formula>"Leve"</formula>
    </cfRule>
  </conditionalFormatting>
  <conditionalFormatting sqref="CJ89:CN89">
    <cfRule type="cellIs" dxfId="6686" priority="7511" operator="equal">
      <formula>"Catastrófico"</formula>
    </cfRule>
    <cfRule type="cellIs" dxfId="6685" priority="7512" operator="equal">
      <formula>"Mayor"</formula>
    </cfRule>
    <cfRule type="cellIs" dxfId="6684" priority="7513" operator="equal">
      <formula>"Moderado"</formula>
    </cfRule>
    <cfRule type="cellIs" dxfId="6683" priority="7514" operator="equal">
      <formula>"Menor"</formula>
    </cfRule>
    <cfRule type="cellIs" dxfId="6682" priority="7515" operator="equal">
      <formula>"Leve"</formula>
    </cfRule>
  </conditionalFormatting>
  <conditionalFormatting sqref="CZ102:DF102 CZ100:DA101">
    <cfRule type="cellIs" dxfId="6681" priority="8516" operator="equal">
      <formula>"Catastrófico"</formula>
    </cfRule>
    <cfRule type="cellIs" dxfId="6680" priority="8517" operator="equal">
      <formula>"Mayor"</formula>
    </cfRule>
    <cfRule type="cellIs" dxfId="6679" priority="8518" operator="equal">
      <formula>"Moderado"</formula>
    </cfRule>
    <cfRule type="cellIs" dxfId="6678" priority="8519" operator="equal">
      <formula>"Menor"</formula>
    </cfRule>
    <cfRule type="cellIs" dxfId="6677" priority="8520" operator="equal">
      <formula>"Leve"</formula>
    </cfRule>
  </conditionalFormatting>
  <conditionalFormatting sqref="CZ101:DA101 CY102:DF102 CY100:DA100">
    <cfRule type="cellIs" dxfId="6676" priority="8511" operator="equal">
      <formula>"Catastrófico"</formula>
    </cfRule>
    <cfRule type="cellIs" dxfId="6675" priority="8512" operator="equal">
      <formula>"Mayor"</formula>
    </cfRule>
    <cfRule type="cellIs" dxfId="6674" priority="8513" operator="equal">
      <formula>"Moderado"</formula>
    </cfRule>
    <cfRule type="cellIs" dxfId="6673" priority="8514" operator="equal">
      <formula>"Menor"</formula>
    </cfRule>
    <cfRule type="cellIs" dxfId="6672" priority="8515" operator="equal">
      <formula>"Leve"</formula>
    </cfRule>
  </conditionalFormatting>
  <conditionalFormatting sqref="CG101">
    <cfRule type="cellIs" dxfId="6671" priority="7496" operator="equal">
      <formula>"Catastrófico"</formula>
    </cfRule>
    <cfRule type="cellIs" dxfId="6670" priority="7497" operator="equal">
      <formula>"Mayor"</formula>
    </cfRule>
    <cfRule type="cellIs" dxfId="6669" priority="7498" operator="equal">
      <formula>"Moderado"</formula>
    </cfRule>
    <cfRule type="cellIs" dxfId="6668" priority="7499" operator="equal">
      <formula>"Menor"</formula>
    </cfRule>
    <cfRule type="cellIs" dxfId="6667" priority="7500" operator="equal">
      <formula>"Leve"</formula>
    </cfRule>
  </conditionalFormatting>
  <conditionalFormatting sqref="CG94:CN94">
    <cfRule type="cellIs" dxfId="6666" priority="7561" operator="equal">
      <formula>"Catastrófico"</formula>
    </cfRule>
    <cfRule type="cellIs" dxfId="6665" priority="7562" operator="equal">
      <formula>"Mayor"</formula>
    </cfRule>
    <cfRule type="cellIs" dxfId="6664" priority="7563" operator="equal">
      <formula>"Moderado"</formula>
    </cfRule>
    <cfRule type="cellIs" dxfId="6663" priority="7564" operator="equal">
      <formula>"Menor"</formula>
    </cfRule>
    <cfRule type="cellIs" dxfId="6662" priority="7565" operator="equal">
      <formula>"Leve"</formula>
    </cfRule>
  </conditionalFormatting>
  <conditionalFormatting sqref="CG94:CN94">
    <cfRule type="cellIs" dxfId="6661" priority="7556" operator="equal">
      <formula>"Catastrófico"</formula>
    </cfRule>
    <cfRule type="cellIs" dxfId="6660" priority="7557" operator="equal">
      <formula>"Mayor"</formula>
    </cfRule>
    <cfRule type="cellIs" dxfId="6659" priority="7558" operator="equal">
      <formula>"Moderado"</formula>
    </cfRule>
    <cfRule type="cellIs" dxfId="6658" priority="7559" operator="equal">
      <formula>"Menor"</formula>
    </cfRule>
    <cfRule type="cellIs" dxfId="6657" priority="7560" operator="equal">
      <formula>"Leve"</formula>
    </cfRule>
  </conditionalFormatting>
  <conditionalFormatting sqref="BX162:CE165 BX168:CE171 BX113:CE117 BX173:CE177 BX145:CE147 BX120:CE123 BX138:CE141 BX149:CE153 BX156:CE159">
    <cfRule type="cellIs" dxfId="6656" priority="6986" operator="equal">
      <formula>"Catastrófico"</formula>
    </cfRule>
    <cfRule type="cellIs" dxfId="6655" priority="6987" operator="equal">
      <formula>"Mayor"</formula>
    </cfRule>
    <cfRule type="cellIs" dxfId="6654" priority="6988" operator="equal">
      <formula>"Moderado"</formula>
    </cfRule>
    <cfRule type="cellIs" dxfId="6653" priority="6989" operator="equal">
      <formula>"Menor"</formula>
    </cfRule>
    <cfRule type="cellIs" dxfId="6652" priority="6990" operator="equal">
      <formula>"Leve"</formula>
    </cfRule>
  </conditionalFormatting>
  <conditionalFormatting sqref="BX162:CE165 BX168:CE171 BX113:CE117 BX173:CE177 BX145:CE147 BX120:CE123 BX138:CE141 BX149:CE153 BX156:CE159">
    <cfRule type="cellIs" dxfId="6651" priority="6981" operator="equal">
      <formula>"Catastrófico"</formula>
    </cfRule>
    <cfRule type="cellIs" dxfId="6650" priority="6982" operator="equal">
      <formula>"Mayor"</formula>
    </cfRule>
    <cfRule type="cellIs" dxfId="6649" priority="6983" operator="equal">
      <formula>"Moderado"</formula>
    </cfRule>
    <cfRule type="cellIs" dxfId="6648" priority="6984" operator="equal">
      <formula>"Menor"</formula>
    </cfRule>
    <cfRule type="cellIs" dxfId="6647" priority="6985" operator="equal">
      <formula>"Leve"</formula>
    </cfRule>
  </conditionalFormatting>
  <conditionalFormatting sqref="BX160:CE160">
    <cfRule type="cellIs" dxfId="6646" priority="6966" operator="equal">
      <formula>"Catastrófico"</formula>
    </cfRule>
    <cfRule type="cellIs" dxfId="6645" priority="6967" operator="equal">
      <formula>"Mayor"</formula>
    </cfRule>
    <cfRule type="cellIs" dxfId="6644" priority="6968" operator="equal">
      <formula>"Moderado"</formula>
    </cfRule>
    <cfRule type="cellIs" dxfId="6643" priority="6969" operator="equal">
      <formula>"Menor"</formula>
    </cfRule>
    <cfRule type="cellIs" dxfId="6642" priority="6970" operator="equal">
      <formula>"Leve"</formula>
    </cfRule>
  </conditionalFormatting>
  <conditionalFormatting sqref="BX161:CE161">
    <cfRule type="cellIs" dxfId="6641" priority="6961" operator="equal">
      <formula>"Catastrófico"</formula>
    </cfRule>
    <cfRule type="cellIs" dxfId="6640" priority="6962" operator="equal">
      <formula>"Mayor"</formula>
    </cfRule>
    <cfRule type="cellIs" dxfId="6639" priority="6963" operator="equal">
      <formula>"Moderado"</formula>
    </cfRule>
    <cfRule type="cellIs" dxfId="6638" priority="6964" operator="equal">
      <formula>"Menor"</formula>
    </cfRule>
    <cfRule type="cellIs" dxfId="6637" priority="6965" operator="equal">
      <formula>"Leve"</formula>
    </cfRule>
  </conditionalFormatting>
  <conditionalFormatting sqref="CP185:CW185">
    <cfRule type="cellIs" dxfId="6636" priority="7946" operator="equal">
      <formula>"Catastrófico"</formula>
    </cfRule>
    <cfRule type="cellIs" dxfId="6635" priority="7947" operator="equal">
      <formula>"Mayor"</formula>
    </cfRule>
    <cfRule type="cellIs" dxfId="6634" priority="7948" operator="equal">
      <formula>"Moderado"</formula>
    </cfRule>
    <cfRule type="cellIs" dxfId="6633" priority="7949" operator="equal">
      <formula>"Menor"</formula>
    </cfRule>
    <cfRule type="cellIs" dxfId="6632" priority="7950" operator="equal">
      <formula>"Leve"</formula>
    </cfRule>
  </conditionalFormatting>
  <conditionalFormatting sqref="CG106:CN111">
    <cfRule type="cellIs" dxfId="6631" priority="7436" operator="equal">
      <formula>"Catastrófico"</formula>
    </cfRule>
    <cfRule type="cellIs" dxfId="6630" priority="7437" operator="equal">
      <formula>"Mayor"</formula>
    </cfRule>
    <cfRule type="cellIs" dxfId="6629" priority="7438" operator="equal">
      <formula>"Moderado"</formula>
    </cfRule>
    <cfRule type="cellIs" dxfId="6628" priority="7439" operator="equal">
      <formula>"Menor"</formula>
    </cfRule>
    <cfRule type="cellIs" dxfId="6627" priority="7440" operator="equal">
      <formula>"Leve"</formula>
    </cfRule>
  </conditionalFormatting>
  <conditionalFormatting sqref="CG191:CN195">
    <cfRule type="cellIs" dxfId="6626" priority="7551" operator="equal">
      <formula>"Catastrófico"</formula>
    </cfRule>
    <cfRule type="cellIs" dxfId="6625" priority="7552" operator="equal">
      <formula>"Mayor"</formula>
    </cfRule>
    <cfRule type="cellIs" dxfId="6624" priority="7553" operator="equal">
      <formula>"Moderado"</formula>
    </cfRule>
    <cfRule type="cellIs" dxfId="6623" priority="7554" operator="equal">
      <formula>"Menor"</formula>
    </cfRule>
    <cfRule type="cellIs" dxfId="6622" priority="7555" operator="equal">
      <formula>"Leve"</formula>
    </cfRule>
  </conditionalFormatting>
  <conditionalFormatting sqref="CG197:CN201">
    <cfRule type="cellIs" dxfId="6621" priority="7546" operator="equal">
      <formula>"Catastrófico"</formula>
    </cfRule>
    <cfRule type="cellIs" dxfId="6620" priority="7547" operator="equal">
      <formula>"Mayor"</formula>
    </cfRule>
    <cfRule type="cellIs" dxfId="6619" priority="7548" operator="equal">
      <formula>"Moderado"</formula>
    </cfRule>
    <cfRule type="cellIs" dxfId="6618" priority="7549" operator="equal">
      <formula>"Menor"</formula>
    </cfRule>
    <cfRule type="cellIs" dxfId="6617" priority="7550" operator="equal">
      <formula>"Leve"</formula>
    </cfRule>
  </conditionalFormatting>
  <conditionalFormatting sqref="CG203:CN207">
    <cfRule type="cellIs" dxfId="6616" priority="7541" operator="equal">
      <formula>"Catastrófico"</formula>
    </cfRule>
    <cfRule type="cellIs" dxfId="6615" priority="7542" operator="equal">
      <formula>"Mayor"</formula>
    </cfRule>
    <cfRule type="cellIs" dxfId="6614" priority="7543" operator="equal">
      <formula>"Moderado"</formula>
    </cfRule>
    <cfRule type="cellIs" dxfId="6613" priority="7544" operator="equal">
      <formula>"Menor"</formula>
    </cfRule>
    <cfRule type="cellIs" dxfId="6612" priority="7545" operator="equal">
      <formula>"Leve"</formula>
    </cfRule>
  </conditionalFormatting>
  <conditionalFormatting sqref="CG46:CH46">
    <cfRule type="cellIs" dxfId="6611" priority="7416" operator="equal">
      <formula>"Catastrófico"</formula>
    </cfRule>
    <cfRule type="cellIs" dxfId="6610" priority="7417" operator="equal">
      <formula>"Mayor"</formula>
    </cfRule>
    <cfRule type="cellIs" dxfId="6609" priority="7418" operator="equal">
      <formula>"Moderado"</formula>
    </cfRule>
    <cfRule type="cellIs" dxfId="6608" priority="7419" operator="equal">
      <formula>"Menor"</formula>
    </cfRule>
    <cfRule type="cellIs" dxfId="6607" priority="7420" operator="equal">
      <formula>"Leve"</formula>
    </cfRule>
  </conditionalFormatting>
  <conditionalFormatting sqref="CG209:CN213">
    <cfRule type="cellIs" dxfId="6606" priority="7536" operator="equal">
      <formula>"Catastrófico"</formula>
    </cfRule>
    <cfRule type="cellIs" dxfId="6605" priority="7537" operator="equal">
      <formula>"Mayor"</formula>
    </cfRule>
    <cfRule type="cellIs" dxfId="6604" priority="7538" operator="equal">
      <formula>"Moderado"</formula>
    </cfRule>
    <cfRule type="cellIs" dxfId="6603" priority="7539" operator="equal">
      <formula>"Menor"</formula>
    </cfRule>
    <cfRule type="cellIs" dxfId="6602" priority="7540" operator="equal">
      <formula>"Leve"</formula>
    </cfRule>
  </conditionalFormatting>
  <conditionalFormatting sqref="CI46:CN46">
    <cfRule type="cellIs" dxfId="6601" priority="7406" operator="equal">
      <formula>"Catastrófico"</formula>
    </cfRule>
    <cfRule type="cellIs" dxfId="6600" priority="7407" operator="equal">
      <formula>"Mayor"</formula>
    </cfRule>
    <cfRule type="cellIs" dxfId="6599" priority="7408" operator="equal">
      <formula>"Moderado"</formula>
    </cfRule>
    <cfRule type="cellIs" dxfId="6598" priority="7409" operator="equal">
      <formula>"Menor"</formula>
    </cfRule>
    <cfRule type="cellIs" dxfId="6597" priority="7410" operator="equal">
      <formula>"Leve"</formula>
    </cfRule>
  </conditionalFormatting>
  <conditionalFormatting sqref="CG52:CH52">
    <cfRule type="cellIs" dxfId="6596" priority="7396" operator="equal">
      <formula>"Catastrófico"</formula>
    </cfRule>
    <cfRule type="cellIs" dxfId="6595" priority="7397" operator="equal">
      <formula>"Mayor"</formula>
    </cfRule>
    <cfRule type="cellIs" dxfId="6594" priority="7398" operator="equal">
      <formula>"Moderado"</formula>
    </cfRule>
    <cfRule type="cellIs" dxfId="6593" priority="7399" operator="equal">
      <formula>"Menor"</formula>
    </cfRule>
    <cfRule type="cellIs" dxfId="6592" priority="7400" operator="equal">
      <formula>"Leve"</formula>
    </cfRule>
  </conditionalFormatting>
  <conditionalFormatting sqref="CG52:CH52">
    <cfRule type="cellIs" dxfId="6591" priority="7391" operator="equal">
      <formula>"Catastrófico"</formula>
    </cfRule>
    <cfRule type="cellIs" dxfId="6590" priority="7392" operator="equal">
      <formula>"Mayor"</formula>
    </cfRule>
    <cfRule type="cellIs" dxfId="6589" priority="7393" operator="equal">
      <formula>"Moderado"</formula>
    </cfRule>
    <cfRule type="cellIs" dxfId="6588" priority="7394" operator="equal">
      <formula>"Menor"</formula>
    </cfRule>
    <cfRule type="cellIs" dxfId="6587" priority="7395" operator="equal">
      <formula>"Leve"</formula>
    </cfRule>
  </conditionalFormatting>
  <conditionalFormatting sqref="CP58:CQ58">
    <cfRule type="cellIs" dxfId="6586" priority="7881" operator="equal">
      <formula>"Catastrófico"</formula>
    </cfRule>
    <cfRule type="cellIs" dxfId="6585" priority="7882" operator="equal">
      <formula>"Mayor"</formula>
    </cfRule>
    <cfRule type="cellIs" dxfId="6584" priority="7883" operator="equal">
      <formula>"Moderado"</formula>
    </cfRule>
    <cfRule type="cellIs" dxfId="6583" priority="7884" operator="equal">
      <formula>"Menor"</formula>
    </cfRule>
    <cfRule type="cellIs" dxfId="6582" priority="7885" operator="equal">
      <formula>"Leve"</formula>
    </cfRule>
  </conditionalFormatting>
  <conditionalFormatting sqref="CP58:CQ58">
    <cfRule type="cellIs" dxfId="6581" priority="7876" operator="equal">
      <formula>"Catastrófico"</formula>
    </cfRule>
    <cfRule type="cellIs" dxfId="6580" priority="7877" operator="equal">
      <formula>"Mayor"</formula>
    </cfRule>
    <cfRule type="cellIs" dxfId="6579" priority="7878" operator="equal">
      <formula>"Moderado"</formula>
    </cfRule>
    <cfRule type="cellIs" dxfId="6578" priority="7879" operator="equal">
      <formula>"Menor"</formula>
    </cfRule>
    <cfRule type="cellIs" dxfId="6577" priority="7880" operator="equal">
      <formula>"Leve"</formula>
    </cfRule>
  </conditionalFormatting>
  <conditionalFormatting sqref="CY82">
    <cfRule type="cellIs" dxfId="6576" priority="8366" operator="equal">
      <formula>"Catastrófico"</formula>
    </cfRule>
    <cfRule type="cellIs" dxfId="6575" priority="8367" operator="equal">
      <formula>"Mayor"</formula>
    </cfRule>
    <cfRule type="cellIs" dxfId="6574" priority="8368" operator="equal">
      <formula>"Moderado"</formula>
    </cfRule>
    <cfRule type="cellIs" dxfId="6573" priority="8369" operator="equal">
      <formula>"Menor"</formula>
    </cfRule>
    <cfRule type="cellIs" dxfId="6572" priority="8370" operator="equal">
      <formula>"Leve"</formula>
    </cfRule>
  </conditionalFormatting>
  <conditionalFormatting sqref="DA82">
    <cfRule type="cellIs" dxfId="6571" priority="8361" operator="equal">
      <formula>"Catastrófico"</formula>
    </cfRule>
    <cfRule type="cellIs" dxfId="6570" priority="8362" operator="equal">
      <formula>"Mayor"</formula>
    </cfRule>
    <cfRule type="cellIs" dxfId="6569" priority="8363" operator="equal">
      <formula>"Moderado"</formula>
    </cfRule>
    <cfRule type="cellIs" dxfId="6568" priority="8364" operator="equal">
      <formula>"Menor"</formula>
    </cfRule>
    <cfRule type="cellIs" dxfId="6567" priority="8365" operator="equal">
      <formula>"Leve"</formula>
    </cfRule>
  </conditionalFormatting>
  <conditionalFormatting sqref="CQ82">
    <cfRule type="cellIs" dxfId="6566" priority="7851" operator="equal">
      <formula>"Catastrófico"</formula>
    </cfRule>
    <cfRule type="cellIs" dxfId="6565" priority="7852" operator="equal">
      <formula>"Mayor"</formula>
    </cfRule>
    <cfRule type="cellIs" dxfId="6564" priority="7853" operator="equal">
      <formula>"Moderado"</formula>
    </cfRule>
    <cfRule type="cellIs" dxfId="6563" priority="7854" operator="equal">
      <formula>"Menor"</formula>
    </cfRule>
    <cfRule type="cellIs" dxfId="6562" priority="7855" operator="equal">
      <formula>"Leve"</formula>
    </cfRule>
  </conditionalFormatting>
  <conditionalFormatting sqref="CS82:CW82">
    <cfRule type="cellIs" dxfId="6561" priority="7846" operator="equal">
      <formula>"Catastrófico"</formula>
    </cfRule>
    <cfRule type="cellIs" dxfId="6560" priority="7847" operator="equal">
      <formula>"Mayor"</formula>
    </cfRule>
    <cfRule type="cellIs" dxfId="6559" priority="7848" operator="equal">
      <formula>"Moderado"</formula>
    </cfRule>
    <cfRule type="cellIs" dxfId="6558" priority="7849" operator="equal">
      <formula>"Menor"</formula>
    </cfRule>
    <cfRule type="cellIs" dxfId="6557" priority="7850" operator="equal">
      <formula>"Leve"</formula>
    </cfRule>
  </conditionalFormatting>
  <conditionalFormatting sqref="CQ83">
    <cfRule type="cellIs" dxfId="6556" priority="7841" operator="equal">
      <formula>"Catastrófico"</formula>
    </cfRule>
    <cfRule type="cellIs" dxfId="6555" priority="7842" operator="equal">
      <formula>"Mayor"</formula>
    </cfRule>
    <cfRule type="cellIs" dxfId="6554" priority="7843" operator="equal">
      <formula>"Moderado"</formula>
    </cfRule>
    <cfRule type="cellIs" dxfId="6553" priority="7844" operator="equal">
      <formula>"Menor"</formula>
    </cfRule>
    <cfRule type="cellIs" dxfId="6552" priority="7845" operator="equal">
      <formula>"Leve"</formula>
    </cfRule>
  </conditionalFormatting>
  <conditionalFormatting sqref="DA83">
    <cfRule type="cellIs" dxfId="6551" priority="8331" operator="equal">
      <formula>"Catastrófico"</formula>
    </cfRule>
    <cfRule type="cellIs" dxfId="6550" priority="8332" operator="equal">
      <formula>"Mayor"</formula>
    </cfRule>
    <cfRule type="cellIs" dxfId="6549" priority="8333" operator="equal">
      <formula>"Moderado"</formula>
    </cfRule>
    <cfRule type="cellIs" dxfId="6548" priority="8334" operator="equal">
      <formula>"Menor"</formula>
    </cfRule>
    <cfRule type="cellIs" dxfId="6547" priority="8335" operator="equal">
      <formula>"Leve"</formula>
    </cfRule>
  </conditionalFormatting>
  <conditionalFormatting sqref="BX112:CE112">
    <cfRule type="cellIs" dxfId="6546" priority="6976" operator="equal">
      <formula>"Catastrófico"</formula>
    </cfRule>
    <cfRule type="cellIs" dxfId="6545" priority="6977" operator="equal">
      <formula>"Mayor"</formula>
    </cfRule>
    <cfRule type="cellIs" dxfId="6544" priority="6978" operator="equal">
      <formula>"Moderado"</formula>
    </cfRule>
    <cfRule type="cellIs" dxfId="6543" priority="6979" operator="equal">
      <formula>"Menor"</formula>
    </cfRule>
    <cfRule type="cellIs" dxfId="6542" priority="6980" operator="equal">
      <formula>"Leve"</formula>
    </cfRule>
  </conditionalFormatting>
  <conditionalFormatting sqref="BX112:CE112">
    <cfRule type="cellIs" dxfId="6541" priority="6971" operator="equal">
      <formula>"Catastrófico"</formula>
    </cfRule>
    <cfRule type="cellIs" dxfId="6540" priority="6972" operator="equal">
      <formula>"Mayor"</formula>
    </cfRule>
    <cfRule type="cellIs" dxfId="6539" priority="6973" operator="equal">
      <formula>"Moderado"</formula>
    </cfRule>
    <cfRule type="cellIs" dxfId="6538" priority="6974" operator="equal">
      <formula>"Menor"</formula>
    </cfRule>
    <cfRule type="cellIs" dxfId="6537" priority="6975" operator="equal">
      <formula>"Leve"</formula>
    </cfRule>
  </conditionalFormatting>
  <conditionalFormatting sqref="BX167:CE167">
    <cfRule type="cellIs" dxfId="6536" priority="6956" operator="equal">
      <formula>"Catastrófico"</formula>
    </cfRule>
    <cfRule type="cellIs" dxfId="6535" priority="6957" operator="equal">
      <formula>"Mayor"</formula>
    </cfRule>
    <cfRule type="cellIs" dxfId="6534" priority="6958" operator="equal">
      <formula>"Moderado"</formula>
    </cfRule>
    <cfRule type="cellIs" dxfId="6533" priority="6959" operator="equal">
      <formula>"Menor"</formula>
    </cfRule>
    <cfRule type="cellIs" dxfId="6532" priority="6960" operator="equal">
      <formula>"Leve"</formula>
    </cfRule>
  </conditionalFormatting>
  <conditionalFormatting sqref="CG167:CN167">
    <cfRule type="cellIs" dxfId="6531" priority="7456" operator="equal">
      <formula>"Catastrófico"</formula>
    </cfRule>
    <cfRule type="cellIs" dxfId="6530" priority="7457" operator="equal">
      <formula>"Mayor"</formula>
    </cfRule>
    <cfRule type="cellIs" dxfId="6529" priority="7458" operator="equal">
      <formula>"Moderado"</formula>
    </cfRule>
    <cfRule type="cellIs" dxfId="6528" priority="7459" operator="equal">
      <formula>"Menor"</formula>
    </cfRule>
    <cfRule type="cellIs" dxfId="6527" priority="7460" operator="equal">
      <formula>"Leve"</formula>
    </cfRule>
  </conditionalFormatting>
  <conditionalFormatting sqref="CP166:CW166">
    <cfRule type="cellIs" dxfId="6526" priority="7956" operator="equal">
      <formula>"Catastrófico"</formula>
    </cfRule>
    <cfRule type="cellIs" dxfId="6525" priority="7957" operator="equal">
      <formula>"Mayor"</formula>
    </cfRule>
    <cfRule type="cellIs" dxfId="6524" priority="7958" operator="equal">
      <formula>"Moderado"</formula>
    </cfRule>
    <cfRule type="cellIs" dxfId="6523" priority="7959" operator="equal">
      <formula>"Menor"</formula>
    </cfRule>
    <cfRule type="cellIs" dxfId="6522" priority="7960" operator="equal">
      <formula>"Leve"</formula>
    </cfRule>
  </conditionalFormatting>
  <conditionalFormatting sqref="CP184:CW185">
    <cfRule type="cellIs" dxfId="6521" priority="7951" operator="equal">
      <formula>"Catastrófico"</formula>
    </cfRule>
    <cfRule type="cellIs" dxfId="6520" priority="7952" operator="equal">
      <formula>"Mayor"</formula>
    </cfRule>
    <cfRule type="cellIs" dxfId="6519" priority="7953" operator="equal">
      <formula>"Moderado"</formula>
    </cfRule>
    <cfRule type="cellIs" dxfId="6518" priority="7954" operator="equal">
      <formula>"Menor"</formula>
    </cfRule>
    <cfRule type="cellIs" dxfId="6517" priority="7955" operator="equal">
      <formula>"Leve"</formula>
    </cfRule>
  </conditionalFormatting>
  <conditionalFormatting sqref="CG106:CN111">
    <cfRule type="cellIs" dxfId="6516" priority="7431" operator="equal">
      <formula>"Catastrófico"</formula>
    </cfRule>
    <cfRule type="cellIs" dxfId="6515" priority="7432" operator="equal">
      <formula>"Mayor"</formula>
    </cfRule>
    <cfRule type="cellIs" dxfId="6514" priority="7433" operator="equal">
      <formula>"Moderado"</formula>
    </cfRule>
    <cfRule type="cellIs" dxfId="6513" priority="7434" operator="equal">
      <formula>"Menor"</formula>
    </cfRule>
    <cfRule type="cellIs" dxfId="6512" priority="7435" operator="equal">
      <formula>"Leve"</formula>
    </cfRule>
  </conditionalFormatting>
  <conditionalFormatting sqref="CP178:CW183">
    <cfRule type="cellIs" dxfId="6511" priority="7931" operator="equal">
      <formula>"Catastrófico"</formula>
    </cfRule>
    <cfRule type="cellIs" dxfId="6510" priority="7932" operator="equal">
      <formula>"Mayor"</formula>
    </cfRule>
    <cfRule type="cellIs" dxfId="6509" priority="7933" operator="equal">
      <formula>"Moderado"</formula>
    </cfRule>
    <cfRule type="cellIs" dxfId="6508" priority="7934" operator="equal">
      <formula>"Menor"</formula>
    </cfRule>
    <cfRule type="cellIs" dxfId="6507" priority="7935" operator="equal">
      <formula>"Leve"</formula>
    </cfRule>
  </conditionalFormatting>
  <conditionalFormatting sqref="CP178:CW183">
    <cfRule type="cellIs" dxfId="6506" priority="7926" operator="equal">
      <formula>"Catastrófico"</formula>
    </cfRule>
    <cfRule type="cellIs" dxfId="6505" priority="7927" operator="equal">
      <formula>"Mayor"</formula>
    </cfRule>
    <cfRule type="cellIs" dxfId="6504" priority="7928" operator="equal">
      <formula>"Moderado"</formula>
    </cfRule>
    <cfRule type="cellIs" dxfId="6503" priority="7929" operator="equal">
      <formula>"Menor"</formula>
    </cfRule>
    <cfRule type="cellIs" dxfId="6502" priority="7930" operator="equal">
      <formula>"Leve"</formula>
    </cfRule>
  </conditionalFormatting>
  <conditionalFormatting sqref="BX118:CE119">
    <cfRule type="cellIs" dxfId="6501" priority="6801" operator="equal">
      <formula>"Catastrófico"</formula>
    </cfRule>
    <cfRule type="cellIs" dxfId="6500" priority="6802" operator="equal">
      <formula>"Mayor"</formula>
    </cfRule>
    <cfRule type="cellIs" dxfId="6499" priority="6803" operator="equal">
      <formula>"Moderado"</formula>
    </cfRule>
    <cfRule type="cellIs" dxfId="6498" priority="6804" operator="equal">
      <formula>"Menor"</formula>
    </cfRule>
    <cfRule type="cellIs" dxfId="6497" priority="6805" operator="equal">
      <formula>"Leve"</formula>
    </cfRule>
  </conditionalFormatting>
  <conditionalFormatting sqref="CG46:CH46">
    <cfRule type="cellIs" dxfId="6496" priority="7411" operator="equal">
      <formula>"Catastrófico"</formula>
    </cfRule>
    <cfRule type="cellIs" dxfId="6495" priority="7412" operator="equal">
      <formula>"Mayor"</formula>
    </cfRule>
    <cfRule type="cellIs" dxfId="6494" priority="7413" operator="equal">
      <formula>"Moderado"</formula>
    </cfRule>
    <cfRule type="cellIs" dxfId="6493" priority="7414" operator="equal">
      <formula>"Menor"</formula>
    </cfRule>
    <cfRule type="cellIs" dxfId="6492" priority="7415" operator="equal">
      <formula>"Leve"</formula>
    </cfRule>
  </conditionalFormatting>
  <conditionalFormatting sqref="CI46:CN46">
    <cfRule type="cellIs" dxfId="6491" priority="7401" operator="equal">
      <formula>"Catastrófico"</formula>
    </cfRule>
    <cfRule type="cellIs" dxfId="6490" priority="7402" operator="equal">
      <formula>"Mayor"</formula>
    </cfRule>
    <cfRule type="cellIs" dxfId="6489" priority="7403" operator="equal">
      <formula>"Moderado"</formula>
    </cfRule>
    <cfRule type="cellIs" dxfId="6488" priority="7404" operator="equal">
      <formula>"Menor"</formula>
    </cfRule>
    <cfRule type="cellIs" dxfId="6487" priority="7405" operator="equal">
      <formula>"Leve"</formula>
    </cfRule>
  </conditionalFormatting>
  <conditionalFormatting sqref="BZ52:CE52">
    <cfRule type="cellIs" dxfId="6486" priority="6881" operator="equal">
      <formula>"Catastrófico"</formula>
    </cfRule>
    <cfRule type="cellIs" dxfId="6485" priority="6882" operator="equal">
      <formula>"Mayor"</formula>
    </cfRule>
    <cfRule type="cellIs" dxfId="6484" priority="6883" operator="equal">
      <formula>"Moderado"</formula>
    </cfRule>
    <cfRule type="cellIs" dxfId="6483" priority="6884" operator="equal">
      <formula>"Menor"</formula>
    </cfRule>
    <cfRule type="cellIs" dxfId="6482" priority="6885" operator="equal">
      <formula>"Leve"</formula>
    </cfRule>
  </conditionalFormatting>
  <conditionalFormatting sqref="CI52:CN52">
    <cfRule type="cellIs" dxfId="6481" priority="7381" operator="equal">
      <formula>"Catastrófico"</formula>
    </cfRule>
    <cfRule type="cellIs" dxfId="6480" priority="7382" operator="equal">
      <formula>"Mayor"</formula>
    </cfRule>
    <cfRule type="cellIs" dxfId="6479" priority="7383" operator="equal">
      <formula>"Moderado"</formula>
    </cfRule>
    <cfRule type="cellIs" dxfId="6478" priority="7384" operator="equal">
      <formula>"Menor"</formula>
    </cfRule>
    <cfRule type="cellIs" dxfId="6477" priority="7385" operator="equal">
      <formula>"Leve"</formula>
    </cfRule>
  </conditionalFormatting>
  <conditionalFormatting sqref="CI83">
    <cfRule type="cellIs" dxfId="6476" priority="7321" operator="equal">
      <formula>"Catastrófico"</formula>
    </cfRule>
    <cfRule type="cellIs" dxfId="6475" priority="7322" operator="equal">
      <formula>"Mayor"</formula>
    </cfRule>
    <cfRule type="cellIs" dxfId="6474" priority="7323" operator="equal">
      <formula>"Moderado"</formula>
    </cfRule>
    <cfRule type="cellIs" dxfId="6473" priority="7324" operator="equal">
      <formula>"Menor"</formula>
    </cfRule>
    <cfRule type="cellIs" dxfId="6472" priority="7325" operator="equal">
      <formula>"Leve"</formula>
    </cfRule>
  </conditionalFormatting>
  <conditionalFormatting sqref="CR58:CW58">
    <cfRule type="cellIs" dxfId="6471" priority="7866" operator="equal">
      <formula>"Catastrófico"</formula>
    </cfRule>
    <cfRule type="cellIs" dxfId="6470" priority="7867" operator="equal">
      <formula>"Mayor"</formula>
    </cfRule>
    <cfRule type="cellIs" dxfId="6469" priority="7868" operator="equal">
      <formula>"Moderado"</formula>
    </cfRule>
    <cfRule type="cellIs" dxfId="6468" priority="7869" operator="equal">
      <formula>"Menor"</formula>
    </cfRule>
    <cfRule type="cellIs" dxfId="6467" priority="7870" operator="equal">
      <formula>"Leve"</formula>
    </cfRule>
  </conditionalFormatting>
  <conditionalFormatting sqref="CJ83:CN83">
    <cfRule type="cellIs" dxfId="6466" priority="7331" operator="equal">
      <formula>"Catastrófico"</formula>
    </cfRule>
    <cfRule type="cellIs" dxfId="6465" priority="7332" operator="equal">
      <formula>"Mayor"</formula>
    </cfRule>
    <cfRule type="cellIs" dxfId="6464" priority="7333" operator="equal">
      <formula>"Moderado"</formula>
    </cfRule>
    <cfRule type="cellIs" dxfId="6463" priority="7334" operator="equal">
      <formula>"Menor"</formula>
    </cfRule>
    <cfRule type="cellIs" dxfId="6462" priority="7335" operator="equal">
      <formula>"Leve"</formula>
    </cfRule>
  </conditionalFormatting>
  <conditionalFormatting sqref="CG83">
    <cfRule type="cellIs" dxfId="6461" priority="7326" operator="equal">
      <formula>"Catastrófico"</formula>
    </cfRule>
    <cfRule type="cellIs" dxfId="6460" priority="7327" operator="equal">
      <formula>"Mayor"</formula>
    </cfRule>
    <cfRule type="cellIs" dxfId="6459" priority="7328" operator="equal">
      <formula>"Moderado"</formula>
    </cfRule>
    <cfRule type="cellIs" dxfId="6458" priority="7329" operator="equal">
      <formula>"Menor"</formula>
    </cfRule>
    <cfRule type="cellIs" dxfId="6457" priority="7330" operator="equal">
      <formula>"Leve"</formula>
    </cfRule>
  </conditionalFormatting>
  <conditionalFormatting sqref="BX130:BY130">
    <cfRule type="cellIs" dxfId="6456" priority="6671" operator="equal">
      <formula>"Catastrófico"</formula>
    </cfRule>
    <cfRule type="cellIs" dxfId="6455" priority="6672" operator="equal">
      <formula>"Mayor"</formula>
    </cfRule>
    <cfRule type="cellIs" dxfId="6454" priority="6673" operator="equal">
      <formula>"Moderado"</formula>
    </cfRule>
    <cfRule type="cellIs" dxfId="6453" priority="6674" operator="equal">
      <formula>"Menor"</formula>
    </cfRule>
    <cfRule type="cellIs" dxfId="6452" priority="6675" operator="equal">
      <formula>"Leve"</formula>
    </cfRule>
  </conditionalFormatting>
  <conditionalFormatting sqref="CG130:CH130">
    <cfRule type="cellIs" dxfId="6451" priority="7171" operator="equal">
      <formula>"Catastrófico"</formula>
    </cfRule>
    <cfRule type="cellIs" dxfId="6450" priority="7172" operator="equal">
      <formula>"Mayor"</formula>
    </cfRule>
    <cfRule type="cellIs" dxfId="6449" priority="7173" operator="equal">
      <formula>"Moderado"</formula>
    </cfRule>
    <cfRule type="cellIs" dxfId="6448" priority="7174" operator="equal">
      <formula>"Menor"</formula>
    </cfRule>
    <cfRule type="cellIs" dxfId="6447" priority="7175" operator="equal">
      <formula>"Leve"</formula>
    </cfRule>
  </conditionalFormatting>
  <conditionalFormatting sqref="CI130:CN130">
    <cfRule type="cellIs" dxfId="6446" priority="7166" operator="equal">
      <formula>"Catastrófico"</formula>
    </cfRule>
    <cfRule type="cellIs" dxfId="6445" priority="7167" operator="equal">
      <formula>"Mayor"</formula>
    </cfRule>
    <cfRule type="cellIs" dxfId="6444" priority="7168" operator="equal">
      <formula>"Moderado"</formula>
    </cfRule>
    <cfRule type="cellIs" dxfId="6443" priority="7169" operator="equal">
      <formula>"Menor"</formula>
    </cfRule>
    <cfRule type="cellIs" dxfId="6442" priority="7170" operator="equal">
      <formula>"Leve"</formula>
    </cfRule>
  </conditionalFormatting>
  <conditionalFormatting sqref="CI130:CN130">
    <cfRule type="cellIs" dxfId="6441" priority="7161" operator="equal">
      <formula>"Catastrófico"</formula>
    </cfRule>
    <cfRule type="cellIs" dxfId="6440" priority="7162" operator="equal">
      <formula>"Mayor"</formula>
    </cfRule>
    <cfRule type="cellIs" dxfId="6439" priority="7163" operator="equal">
      <formula>"Moderado"</formula>
    </cfRule>
    <cfRule type="cellIs" dxfId="6438" priority="7164" operator="equal">
      <formula>"Menor"</formula>
    </cfRule>
    <cfRule type="cellIs" dxfId="6437" priority="7165" operator="equal">
      <formula>"Leve"</formula>
    </cfRule>
  </conditionalFormatting>
  <conditionalFormatting sqref="CP143:CW144">
    <cfRule type="cellIs" dxfId="6436" priority="7821" operator="equal">
      <formula>"Catastrófico"</formula>
    </cfRule>
    <cfRule type="cellIs" dxfId="6435" priority="7822" operator="equal">
      <formula>"Mayor"</formula>
    </cfRule>
    <cfRule type="cellIs" dxfId="6434" priority="7823" operator="equal">
      <formula>"Moderado"</formula>
    </cfRule>
    <cfRule type="cellIs" dxfId="6433" priority="7824" operator="equal">
      <formula>"Menor"</formula>
    </cfRule>
    <cfRule type="cellIs" dxfId="6432" priority="7825" operator="equal">
      <formula>"Leve"</formula>
    </cfRule>
  </conditionalFormatting>
  <conditionalFormatting sqref="BX196:CE196">
    <cfRule type="cellIs" dxfId="6431" priority="6651" operator="equal">
      <formula>"Catastrófico"</formula>
    </cfRule>
    <cfRule type="cellIs" dxfId="6430" priority="6652" operator="equal">
      <formula>"Mayor"</formula>
    </cfRule>
    <cfRule type="cellIs" dxfId="6429" priority="6653" operator="equal">
      <formula>"Moderado"</formula>
    </cfRule>
    <cfRule type="cellIs" dxfId="6428" priority="6654" operator="equal">
      <formula>"Menor"</formula>
    </cfRule>
    <cfRule type="cellIs" dxfId="6427" priority="6655" operator="equal">
      <formula>"Leve"</formula>
    </cfRule>
  </conditionalFormatting>
  <conditionalFormatting sqref="CP118:CW119">
    <cfRule type="cellIs" dxfId="6426" priority="7816" operator="equal">
      <formula>"Catastrófico"</formula>
    </cfRule>
    <cfRule type="cellIs" dxfId="6425" priority="7817" operator="equal">
      <formula>"Mayor"</formula>
    </cfRule>
    <cfRule type="cellIs" dxfId="6424" priority="7818" operator="equal">
      <formula>"Moderado"</formula>
    </cfRule>
    <cfRule type="cellIs" dxfId="6423" priority="7819" operator="equal">
      <formula>"Menor"</formula>
    </cfRule>
    <cfRule type="cellIs" dxfId="6422" priority="7820" operator="equal">
      <formula>"Leve"</formula>
    </cfRule>
  </conditionalFormatting>
  <conditionalFormatting sqref="CZ10">
    <cfRule type="cellIs" dxfId="6421" priority="8281" operator="equal">
      <formula>"Catastrófico"</formula>
    </cfRule>
    <cfRule type="cellIs" dxfId="6420" priority="8282" operator="equal">
      <formula>"Mayor"</formula>
    </cfRule>
    <cfRule type="cellIs" dxfId="6419" priority="8283" operator="equal">
      <formula>"Moderado"</formula>
    </cfRule>
    <cfRule type="cellIs" dxfId="6418" priority="8284" operator="equal">
      <formula>"Menor"</formula>
    </cfRule>
    <cfRule type="cellIs" dxfId="6417" priority="8285" operator="equal">
      <formula>"Leve"</formula>
    </cfRule>
  </conditionalFormatting>
  <conditionalFormatting sqref="CG10:CH10">
    <cfRule type="cellIs" dxfId="6416" priority="7266" operator="equal">
      <formula>"Catastrófico"</formula>
    </cfRule>
    <cfRule type="cellIs" dxfId="6415" priority="7267" operator="equal">
      <formula>"Mayor"</formula>
    </cfRule>
    <cfRule type="cellIs" dxfId="6414" priority="7268" operator="equal">
      <formula>"Moderado"</formula>
    </cfRule>
    <cfRule type="cellIs" dxfId="6413" priority="7269" operator="equal">
      <formula>"Menor"</formula>
    </cfRule>
    <cfRule type="cellIs" dxfId="6412" priority="7270" operator="equal">
      <formula>"Leve"</formula>
    </cfRule>
  </conditionalFormatting>
  <conditionalFormatting sqref="CR11:CW11">
    <cfRule type="cellIs" dxfId="6411" priority="7766" operator="equal">
      <formula>"Catastrófico"</formula>
    </cfRule>
    <cfRule type="cellIs" dxfId="6410" priority="7767" operator="equal">
      <formula>"Mayor"</formula>
    </cfRule>
    <cfRule type="cellIs" dxfId="6409" priority="7768" operator="equal">
      <formula>"Moderado"</formula>
    </cfRule>
    <cfRule type="cellIs" dxfId="6408" priority="7769" operator="equal">
      <formula>"Menor"</formula>
    </cfRule>
    <cfRule type="cellIs" dxfId="6407" priority="7770" operator="equal">
      <formula>"Leve"</formula>
    </cfRule>
  </conditionalFormatting>
  <conditionalFormatting sqref="CI11:CN11">
    <cfRule type="cellIs" dxfId="6406" priority="7256" operator="equal">
      <formula>"Catastrófico"</formula>
    </cfRule>
    <cfRule type="cellIs" dxfId="6405" priority="7257" operator="equal">
      <formula>"Mayor"</formula>
    </cfRule>
    <cfRule type="cellIs" dxfId="6404" priority="7258" operator="equal">
      <formula>"Moderado"</formula>
    </cfRule>
    <cfRule type="cellIs" dxfId="6403" priority="7259" operator="equal">
      <formula>"Menor"</formula>
    </cfRule>
    <cfRule type="cellIs" dxfId="6402" priority="7260" operator="equal">
      <formula>"Leve"</formula>
    </cfRule>
  </conditionalFormatting>
  <conditionalFormatting sqref="BX28:CE28">
    <cfRule type="cellIs" dxfId="6401" priority="6631" operator="equal">
      <formula>"Catastrófico"</formula>
    </cfRule>
    <cfRule type="cellIs" dxfId="6400" priority="6632" operator="equal">
      <formula>"Mayor"</formula>
    </cfRule>
    <cfRule type="cellIs" dxfId="6399" priority="6633" operator="equal">
      <formula>"Moderado"</formula>
    </cfRule>
    <cfRule type="cellIs" dxfId="6398" priority="6634" operator="equal">
      <formula>"Menor"</formula>
    </cfRule>
    <cfRule type="cellIs" dxfId="6397" priority="6635" operator="equal">
      <formula>"Leve"</formula>
    </cfRule>
  </conditionalFormatting>
  <conditionalFormatting sqref="CR10:CW10">
    <cfRule type="cellIs" dxfId="6396" priority="7756" operator="equal">
      <formula>"Catastrófico"</formula>
    </cfRule>
    <cfRule type="cellIs" dxfId="6395" priority="7757" operator="equal">
      <formula>"Mayor"</formula>
    </cfRule>
    <cfRule type="cellIs" dxfId="6394" priority="7758" operator="equal">
      <formula>"Moderado"</formula>
    </cfRule>
    <cfRule type="cellIs" dxfId="6393" priority="7759" operator="equal">
      <formula>"Menor"</formula>
    </cfRule>
    <cfRule type="cellIs" dxfId="6392" priority="7760" operator="equal">
      <formula>"Leve"</formula>
    </cfRule>
  </conditionalFormatting>
  <conditionalFormatting sqref="BZ10:CE10">
    <cfRule type="cellIs" dxfId="6391" priority="6741" operator="equal">
      <formula>"Catastrófico"</formula>
    </cfRule>
    <cfRule type="cellIs" dxfId="6390" priority="6742" operator="equal">
      <formula>"Mayor"</formula>
    </cfRule>
    <cfRule type="cellIs" dxfId="6389" priority="6743" operator="equal">
      <formula>"Moderado"</formula>
    </cfRule>
    <cfRule type="cellIs" dxfId="6388" priority="6744" operator="equal">
      <formula>"Menor"</formula>
    </cfRule>
    <cfRule type="cellIs" dxfId="6387" priority="6745" operator="equal">
      <formula>"Leve"</formula>
    </cfRule>
  </conditionalFormatting>
  <conditionalFormatting sqref="CP11:CQ11">
    <cfRule type="cellIs" dxfId="6386" priority="7746" operator="equal">
      <formula>"Catastrófico"</formula>
    </cfRule>
    <cfRule type="cellIs" dxfId="6385" priority="7747" operator="equal">
      <formula>"Mayor"</formula>
    </cfRule>
    <cfRule type="cellIs" dxfId="6384" priority="7748" operator="equal">
      <formula>"Moderado"</formula>
    </cfRule>
    <cfRule type="cellIs" dxfId="6383" priority="7749" operator="equal">
      <formula>"Menor"</formula>
    </cfRule>
    <cfRule type="cellIs" dxfId="6382" priority="7750" operator="equal">
      <formula>"Leve"</formula>
    </cfRule>
  </conditionalFormatting>
  <conditionalFormatting sqref="CP11:CQ11">
    <cfRule type="cellIs" dxfId="6381" priority="7741" operator="equal">
      <formula>"Catastrófico"</formula>
    </cfRule>
    <cfRule type="cellIs" dxfId="6380" priority="7742" operator="equal">
      <formula>"Mayor"</formula>
    </cfRule>
    <cfRule type="cellIs" dxfId="6379" priority="7743" operator="equal">
      <formula>"Moderado"</formula>
    </cfRule>
    <cfRule type="cellIs" dxfId="6378" priority="7744" operator="equal">
      <formula>"Menor"</formula>
    </cfRule>
    <cfRule type="cellIs" dxfId="6377" priority="7745" operator="equal">
      <formula>"Leve"</formula>
    </cfRule>
  </conditionalFormatting>
  <conditionalFormatting sqref="CP16:CP17">
    <cfRule type="cellIs" dxfId="6376" priority="7736" operator="equal">
      <formula>"Catastrófico"</formula>
    </cfRule>
    <cfRule type="cellIs" dxfId="6375" priority="7737" operator="equal">
      <formula>"Mayor"</formula>
    </cfRule>
    <cfRule type="cellIs" dxfId="6374" priority="7738" operator="equal">
      <formula>"Moderado"</formula>
    </cfRule>
    <cfRule type="cellIs" dxfId="6373" priority="7739" operator="equal">
      <formula>"Menor"</formula>
    </cfRule>
    <cfRule type="cellIs" dxfId="6372" priority="7740" operator="equal">
      <formula>"Leve"</formula>
    </cfRule>
  </conditionalFormatting>
  <conditionalFormatting sqref="CQ16">
    <cfRule type="cellIs" dxfId="6371" priority="7731" operator="equal">
      <formula>"Catastrófico"</formula>
    </cfRule>
    <cfRule type="cellIs" dxfId="6370" priority="7732" operator="equal">
      <formula>"Mayor"</formula>
    </cfRule>
    <cfRule type="cellIs" dxfId="6369" priority="7733" operator="equal">
      <formula>"Moderado"</formula>
    </cfRule>
    <cfRule type="cellIs" dxfId="6368" priority="7734" operator="equal">
      <formula>"Menor"</formula>
    </cfRule>
    <cfRule type="cellIs" dxfId="6367" priority="7735" operator="equal">
      <formula>"Leve"</formula>
    </cfRule>
  </conditionalFormatting>
  <conditionalFormatting sqref="CH16">
    <cfRule type="cellIs" dxfId="6366" priority="7221" operator="equal">
      <formula>"Catastrófico"</formula>
    </cfRule>
    <cfRule type="cellIs" dxfId="6365" priority="7222" operator="equal">
      <formula>"Mayor"</formula>
    </cfRule>
    <cfRule type="cellIs" dxfId="6364" priority="7223" operator="equal">
      <formula>"Moderado"</formula>
    </cfRule>
    <cfRule type="cellIs" dxfId="6363" priority="7224" operator="equal">
      <formula>"Menor"</formula>
    </cfRule>
    <cfRule type="cellIs" dxfId="6362" priority="7225" operator="equal">
      <formula>"Leve"</formula>
    </cfRule>
  </conditionalFormatting>
  <conditionalFormatting sqref="BY17">
    <cfRule type="cellIs" dxfId="6361" priority="6711" operator="equal">
      <formula>"Catastrófico"</formula>
    </cfRule>
    <cfRule type="cellIs" dxfId="6360" priority="6712" operator="equal">
      <formula>"Mayor"</formula>
    </cfRule>
    <cfRule type="cellIs" dxfId="6359" priority="6713" operator="equal">
      <formula>"Moderado"</formula>
    </cfRule>
    <cfRule type="cellIs" dxfId="6358" priority="6714" operator="equal">
      <formula>"Menor"</formula>
    </cfRule>
    <cfRule type="cellIs" dxfId="6357" priority="6715" operator="equal">
      <formula>"Leve"</formula>
    </cfRule>
  </conditionalFormatting>
  <conditionalFormatting sqref="BY17">
    <cfRule type="cellIs" dxfId="6356" priority="6706" operator="equal">
      <formula>"Catastrófico"</formula>
    </cfRule>
    <cfRule type="cellIs" dxfId="6355" priority="6707" operator="equal">
      <formula>"Mayor"</formula>
    </cfRule>
    <cfRule type="cellIs" dxfId="6354" priority="6708" operator="equal">
      <formula>"Moderado"</formula>
    </cfRule>
    <cfRule type="cellIs" dxfId="6353" priority="6709" operator="equal">
      <formula>"Menor"</formula>
    </cfRule>
    <cfRule type="cellIs" dxfId="6352" priority="6710" operator="equal">
      <formula>"Leve"</formula>
    </cfRule>
  </conditionalFormatting>
  <conditionalFormatting sqref="FL16:FR17">
    <cfRule type="cellIs" dxfId="6351" priority="6196" operator="equal">
      <formula>"Catastrófico"</formula>
    </cfRule>
    <cfRule type="cellIs" dxfId="6350" priority="6197" operator="equal">
      <formula>"Mayor"</formula>
    </cfRule>
    <cfRule type="cellIs" dxfId="6349" priority="6198" operator="equal">
      <formula>"Moderado"</formula>
    </cfRule>
    <cfRule type="cellIs" dxfId="6348" priority="6199" operator="equal">
      <formula>"Menor"</formula>
    </cfRule>
    <cfRule type="cellIs" dxfId="6347" priority="6200" operator="equal">
      <formula>"Leve"</formula>
    </cfRule>
  </conditionalFormatting>
  <conditionalFormatting sqref="BZ16:CE17">
    <cfRule type="cellIs" dxfId="6346" priority="6696" operator="equal">
      <formula>"Catastrófico"</formula>
    </cfRule>
    <cfRule type="cellIs" dxfId="6345" priority="6697" operator="equal">
      <formula>"Mayor"</formula>
    </cfRule>
    <cfRule type="cellIs" dxfId="6344" priority="6698" operator="equal">
      <formula>"Moderado"</formula>
    </cfRule>
    <cfRule type="cellIs" dxfId="6343" priority="6699" operator="equal">
      <formula>"Menor"</formula>
    </cfRule>
    <cfRule type="cellIs" dxfId="6342" priority="6700" operator="equal">
      <formula>"Leve"</formula>
    </cfRule>
  </conditionalFormatting>
  <conditionalFormatting sqref="CH124:CN124 CH129:CN129 CH125:CH128 CJ125:CN128">
    <cfRule type="cellIs" dxfId="6341" priority="7196" operator="equal">
      <formula>"Catastrófico"</formula>
    </cfRule>
    <cfRule type="cellIs" dxfId="6340" priority="7197" operator="equal">
      <formula>"Mayor"</formula>
    </cfRule>
    <cfRule type="cellIs" dxfId="6339" priority="7198" operator="equal">
      <formula>"Moderado"</formula>
    </cfRule>
    <cfRule type="cellIs" dxfId="6338" priority="7199" operator="equal">
      <formula>"Menor"</formula>
    </cfRule>
    <cfRule type="cellIs" dxfId="6337" priority="7200" operator="equal">
      <formula>"Leve"</formula>
    </cfRule>
  </conditionalFormatting>
  <conditionalFormatting sqref="BY125:BY128 BX129:CE129 CA125:CE128 BX124:CE124">
    <cfRule type="cellIs" dxfId="6336" priority="6686" operator="equal">
      <formula>"Catastrófico"</formula>
    </cfRule>
    <cfRule type="cellIs" dxfId="6335" priority="6687" operator="equal">
      <formula>"Mayor"</formula>
    </cfRule>
    <cfRule type="cellIs" dxfId="6334" priority="6688" operator="equal">
      <formula>"Moderado"</formula>
    </cfRule>
    <cfRule type="cellIs" dxfId="6333" priority="6689" operator="equal">
      <formula>"Menor"</formula>
    </cfRule>
    <cfRule type="cellIs" dxfId="6332" priority="6690" operator="equal">
      <formula>"Leve"</formula>
    </cfRule>
  </conditionalFormatting>
  <conditionalFormatting sqref="FJ125:FJ128">
    <cfRule type="cellIs" dxfId="6331" priority="6176" operator="equal">
      <formula>"Catastrófico"</formula>
    </cfRule>
    <cfRule type="cellIs" dxfId="6330" priority="6177" operator="equal">
      <formula>"Mayor"</formula>
    </cfRule>
    <cfRule type="cellIs" dxfId="6329" priority="6178" operator="equal">
      <formula>"Moderado"</formula>
    </cfRule>
    <cfRule type="cellIs" dxfId="6328" priority="6179" operator="equal">
      <formula>"Menor"</formula>
    </cfRule>
    <cfRule type="cellIs" dxfId="6327" priority="6180" operator="equal">
      <formula>"Leve"</formula>
    </cfRule>
  </conditionalFormatting>
  <conditionalFormatting sqref="BX125:BX128">
    <cfRule type="cellIs" dxfId="6326" priority="6676" operator="equal">
      <formula>"Catastrófico"</formula>
    </cfRule>
    <cfRule type="cellIs" dxfId="6325" priority="6677" operator="equal">
      <formula>"Mayor"</formula>
    </cfRule>
    <cfRule type="cellIs" dxfId="6324" priority="6678" operator="equal">
      <formula>"Moderado"</formula>
    </cfRule>
    <cfRule type="cellIs" dxfId="6323" priority="6679" operator="equal">
      <formula>"Menor"</formula>
    </cfRule>
    <cfRule type="cellIs" dxfId="6322" priority="6680" operator="equal">
      <formula>"Leve"</formula>
    </cfRule>
  </conditionalFormatting>
  <conditionalFormatting sqref="BX202:CE202">
    <cfRule type="cellIs" dxfId="6321" priority="6646" operator="equal">
      <formula>"Catastrófico"</formula>
    </cfRule>
    <cfRule type="cellIs" dxfId="6320" priority="6647" operator="equal">
      <formula>"Mayor"</formula>
    </cfRule>
    <cfRule type="cellIs" dxfId="6319" priority="6648" operator="equal">
      <formula>"Moderado"</formula>
    </cfRule>
    <cfRule type="cellIs" dxfId="6318" priority="6649" operator="equal">
      <formula>"Menor"</formula>
    </cfRule>
    <cfRule type="cellIs" dxfId="6317" priority="6650" operator="equal">
      <formula>"Leve"</formula>
    </cfRule>
  </conditionalFormatting>
  <conditionalFormatting sqref="FC58:FH58">
    <cfRule type="cellIs" dxfId="6316" priority="5846" operator="equal">
      <formula>"Catastrófico"</formula>
    </cfRule>
    <cfRule type="cellIs" dxfId="6315" priority="5847" operator="equal">
      <formula>"Mayor"</formula>
    </cfRule>
    <cfRule type="cellIs" dxfId="6314" priority="5848" operator="equal">
      <formula>"Moderado"</formula>
    </cfRule>
    <cfRule type="cellIs" dxfId="6313" priority="5849" operator="equal">
      <formula>"Menor"</formula>
    </cfRule>
    <cfRule type="cellIs" dxfId="6312" priority="5850" operator="equal">
      <formula>"Leve"</formula>
    </cfRule>
  </conditionalFormatting>
  <conditionalFormatting sqref="FJ214:FR214">
    <cfRule type="cellIs" dxfId="6311" priority="6131" operator="equal">
      <formula>"Catastrófico"</formula>
    </cfRule>
    <cfRule type="cellIs" dxfId="6310" priority="6132" operator="equal">
      <formula>"Mayor"</formula>
    </cfRule>
    <cfRule type="cellIs" dxfId="6309" priority="6133" operator="equal">
      <formula>"Moderado"</formula>
    </cfRule>
    <cfRule type="cellIs" dxfId="6308" priority="6134" operator="equal">
      <formula>"Menor"</formula>
    </cfRule>
    <cfRule type="cellIs" dxfId="6307" priority="6135" operator="equal">
      <formula>"Leve"</formula>
    </cfRule>
  </conditionalFormatting>
  <conditionalFormatting sqref="BX35:BZ35">
    <cfRule type="cellIs" dxfId="6306" priority="6626" operator="equal">
      <formula>"Catastrófico"</formula>
    </cfRule>
    <cfRule type="cellIs" dxfId="6305" priority="6627" operator="equal">
      <formula>"Mayor"</formula>
    </cfRule>
    <cfRule type="cellIs" dxfId="6304" priority="6628" operator="equal">
      <formula>"Moderado"</formula>
    </cfRule>
    <cfRule type="cellIs" dxfId="6303" priority="6629" operator="equal">
      <formula>"Menor"</formula>
    </cfRule>
    <cfRule type="cellIs" dxfId="6302" priority="6630" operator="equal">
      <formula>"Leve"</formula>
    </cfRule>
  </conditionalFormatting>
  <conditionalFormatting sqref="CA35:CE35">
    <cfRule type="cellIs" dxfId="6301" priority="6621" operator="equal">
      <formula>"Catastrófico"</formula>
    </cfRule>
    <cfRule type="cellIs" dxfId="6300" priority="6622" operator="equal">
      <formula>"Mayor"</formula>
    </cfRule>
    <cfRule type="cellIs" dxfId="6299" priority="6623" operator="equal">
      <formula>"Moderado"</formula>
    </cfRule>
    <cfRule type="cellIs" dxfId="6298" priority="6624" operator="equal">
      <formula>"Menor"</formula>
    </cfRule>
    <cfRule type="cellIs" dxfId="6297" priority="6625" operator="equal">
      <formula>"Leve"</formula>
    </cfRule>
  </conditionalFormatting>
  <conditionalFormatting sqref="FM35:FR35">
    <cfRule type="cellIs" dxfId="6296" priority="6111" operator="equal">
      <formula>"Catastrófico"</formula>
    </cfRule>
    <cfRule type="cellIs" dxfId="6295" priority="6112" operator="equal">
      <formula>"Mayor"</formula>
    </cfRule>
    <cfRule type="cellIs" dxfId="6294" priority="6113" operator="equal">
      <formula>"Moderado"</formula>
    </cfRule>
    <cfRule type="cellIs" dxfId="6293" priority="6114" operator="equal">
      <formula>"Menor"</formula>
    </cfRule>
    <cfRule type="cellIs" dxfId="6292" priority="6115" operator="equal">
      <formula>"Leve"</formula>
    </cfRule>
  </conditionalFormatting>
  <conditionalFormatting sqref="BX40:CE40">
    <cfRule type="cellIs" dxfId="6291" priority="6611" operator="equal">
      <formula>"Catastrófico"</formula>
    </cfRule>
    <cfRule type="cellIs" dxfId="6290" priority="6612" operator="equal">
      <formula>"Mayor"</formula>
    </cfRule>
    <cfRule type="cellIs" dxfId="6289" priority="6613" operator="equal">
      <formula>"Moderado"</formula>
    </cfRule>
    <cfRule type="cellIs" dxfId="6288" priority="6614" operator="equal">
      <formula>"Menor"</formula>
    </cfRule>
    <cfRule type="cellIs" dxfId="6287" priority="6615" operator="equal">
      <formula>"Leve"</formula>
    </cfRule>
  </conditionalFormatting>
  <conditionalFormatting sqref="CG41:CN42">
    <cfRule type="cellIs" dxfId="6286" priority="7111" operator="equal">
      <formula>"Catastrófico"</formula>
    </cfRule>
    <cfRule type="cellIs" dxfId="6285" priority="7112" operator="equal">
      <formula>"Mayor"</formula>
    </cfRule>
    <cfRule type="cellIs" dxfId="6284" priority="7113" operator="equal">
      <formula>"Moderado"</formula>
    </cfRule>
    <cfRule type="cellIs" dxfId="6283" priority="7114" operator="equal">
      <formula>"Menor"</formula>
    </cfRule>
    <cfRule type="cellIs" dxfId="6282" priority="7115" operator="equal">
      <formula>"Leve"</formula>
    </cfRule>
  </conditionalFormatting>
  <conditionalFormatting sqref="BX191:CE195">
    <cfRule type="cellIs" dxfId="6281" priority="7046" operator="equal">
      <formula>"Catastrófico"</formula>
    </cfRule>
    <cfRule type="cellIs" dxfId="6280" priority="7047" operator="equal">
      <formula>"Mayor"</formula>
    </cfRule>
    <cfRule type="cellIs" dxfId="6279" priority="7048" operator="equal">
      <formula>"Moderado"</formula>
    </cfRule>
    <cfRule type="cellIs" dxfId="6278" priority="7049" operator="equal">
      <formula>"Menor"</formula>
    </cfRule>
    <cfRule type="cellIs" dxfId="6277" priority="7050" operator="equal">
      <formula>"Leve"</formula>
    </cfRule>
  </conditionalFormatting>
  <conditionalFormatting sqref="BX197:CE201">
    <cfRule type="cellIs" dxfId="6276" priority="7041" operator="equal">
      <formula>"Catastrófico"</formula>
    </cfRule>
    <cfRule type="cellIs" dxfId="6275" priority="7042" operator="equal">
      <formula>"Mayor"</formula>
    </cfRule>
    <cfRule type="cellIs" dxfId="6274" priority="7043" operator="equal">
      <formula>"Moderado"</formula>
    </cfRule>
    <cfRule type="cellIs" dxfId="6273" priority="7044" operator="equal">
      <formula>"Menor"</formula>
    </cfRule>
    <cfRule type="cellIs" dxfId="6272" priority="7045" operator="equal">
      <formula>"Leve"</formula>
    </cfRule>
  </conditionalFormatting>
  <conditionalFormatting sqref="FL89">
    <cfRule type="cellIs" dxfId="6271" priority="6511" operator="equal">
      <formula>"Catastrófico"</formula>
    </cfRule>
    <cfRule type="cellIs" dxfId="6270" priority="6512" operator="equal">
      <formula>"Mayor"</formula>
    </cfRule>
    <cfRule type="cellIs" dxfId="6269" priority="6513" operator="equal">
      <formula>"Moderado"</formula>
    </cfRule>
    <cfRule type="cellIs" dxfId="6268" priority="6514" operator="equal">
      <formula>"Menor"</formula>
    </cfRule>
    <cfRule type="cellIs" dxfId="6267" priority="6515" operator="equal">
      <formula>"Leve"</formula>
    </cfRule>
  </conditionalFormatting>
  <conditionalFormatting sqref="FM89:FR89">
    <cfRule type="cellIs" dxfId="6266" priority="6506" operator="equal">
      <formula>"Catastrófico"</formula>
    </cfRule>
    <cfRule type="cellIs" dxfId="6265" priority="6507" operator="equal">
      <formula>"Mayor"</formula>
    </cfRule>
    <cfRule type="cellIs" dxfId="6264" priority="6508" operator="equal">
      <formula>"Moderado"</formula>
    </cfRule>
    <cfRule type="cellIs" dxfId="6263" priority="6509" operator="equal">
      <formula>"Menor"</formula>
    </cfRule>
    <cfRule type="cellIs" dxfId="6262" priority="6510" operator="equal">
      <formula>"Leve"</formula>
    </cfRule>
  </conditionalFormatting>
  <conditionalFormatting sqref="CA89:CE89">
    <cfRule type="cellIs" dxfId="6261" priority="7006" operator="equal">
      <formula>"Catastrófico"</formula>
    </cfRule>
    <cfRule type="cellIs" dxfId="6260" priority="7007" operator="equal">
      <formula>"Mayor"</formula>
    </cfRule>
    <cfRule type="cellIs" dxfId="6259" priority="7008" operator="equal">
      <formula>"Moderado"</formula>
    </cfRule>
    <cfRule type="cellIs" dxfId="6258" priority="7009" operator="equal">
      <formula>"Menor"</formula>
    </cfRule>
    <cfRule type="cellIs" dxfId="6257" priority="7010" operator="equal">
      <formula>"Leve"</formula>
    </cfRule>
  </conditionalFormatting>
  <conditionalFormatting sqref="BX101">
    <cfRule type="cellIs" dxfId="6256" priority="6991" operator="equal">
      <formula>"Catastrófico"</formula>
    </cfRule>
    <cfRule type="cellIs" dxfId="6255" priority="6992" operator="equal">
      <formula>"Mayor"</formula>
    </cfRule>
    <cfRule type="cellIs" dxfId="6254" priority="6993" operator="equal">
      <formula>"Moderado"</formula>
    </cfRule>
    <cfRule type="cellIs" dxfId="6253" priority="6994" operator="equal">
      <formula>"Menor"</formula>
    </cfRule>
    <cfRule type="cellIs" dxfId="6252" priority="6995" operator="equal">
      <formula>"Leve"</formula>
    </cfRule>
  </conditionalFormatting>
  <conditionalFormatting sqref="FJ162:FR165 FJ168:FR171 FJ113:FR117 FJ173:FR177 FJ145:FR147 FJ120:FR123 FJ138:FR141 FJ149:FR153 FJ156:FR159">
    <cfRule type="cellIs" dxfId="6251" priority="6481" operator="equal">
      <formula>"Catastrófico"</formula>
    </cfRule>
    <cfRule type="cellIs" dxfId="6250" priority="6482" operator="equal">
      <formula>"Mayor"</formula>
    </cfRule>
    <cfRule type="cellIs" dxfId="6249" priority="6483" operator="equal">
      <formula>"Moderado"</formula>
    </cfRule>
    <cfRule type="cellIs" dxfId="6248" priority="6484" operator="equal">
      <formula>"Menor"</formula>
    </cfRule>
    <cfRule type="cellIs" dxfId="6247" priority="6485" operator="equal">
      <formula>"Leve"</formula>
    </cfRule>
  </conditionalFormatting>
  <conditionalFormatting sqref="FJ162:FR165 FJ168:FR171 FJ113:FR117 FJ173:FR177 FJ145:FR147 FJ120:FR123 FJ138:FR141 FJ149:FR153 FJ156:FR159">
    <cfRule type="cellIs" dxfId="6246" priority="6476" operator="equal">
      <formula>"Catastrófico"</formula>
    </cfRule>
    <cfRule type="cellIs" dxfId="6245" priority="6477" operator="equal">
      <formula>"Mayor"</formula>
    </cfRule>
    <cfRule type="cellIs" dxfId="6244" priority="6478" operator="equal">
      <formula>"Moderado"</formula>
    </cfRule>
    <cfRule type="cellIs" dxfId="6243" priority="6479" operator="equal">
      <formula>"Menor"</formula>
    </cfRule>
    <cfRule type="cellIs" dxfId="6242" priority="6480" operator="equal">
      <formula>"Leve"</formula>
    </cfRule>
  </conditionalFormatting>
  <conditionalFormatting sqref="FJ160:FR160">
    <cfRule type="cellIs" dxfId="6241" priority="6461" operator="equal">
      <formula>"Catastrófico"</formula>
    </cfRule>
    <cfRule type="cellIs" dxfId="6240" priority="6462" operator="equal">
      <formula>"Mayor"</formula>
    </cfRule>
    <cfRule type="cellIs" dxfId="6239" priority="6463" operator="equal">
      <formula>"Moderado"</formula>
    </cfRule>
    <cfRule type="cellIs" dxfId="6238" priority="6464" operator="equal">
      <formula>"Menor"</formula>
    </cfRule>
    <cfRule type="cellIs" dxfId="6237" priority="6465" operator="equal">
      <formula>"Leve"</formula>
    </cfRule>
  </conditionalFormatting>
  <conditionalFormatting sqref="FJ161:FR161">
    <cfRule type="cellIs" dxfId="6236" priority="6456" operator="equal">
      <formula>"Catastrófico"</formula>
    </cfRule>
    <cfRule type="cellIs" dxfId="6235" priority="6457" operator="equal">
      <formula>"Mayor"</formula>
    </cfRule>
    <cfRule type="cellIs" dxfId="6234" priority="6458" operator="equal">
      <formula>"Moderado"</formula>
    </cfRule>
    <cfRule type="cellIs" dxfId="6233" priority="6459" operator="equal">
      <formula>"Menor"</formula>
    </cfRule>
    <cfRule type="cellIs" dxfId="6232" priority="6460" operator="equal">
      <formula>"Leve"</formula>
    </cfRule>
  </conditionalFormatting>
  <conditionalFormatting sqref="FK125:FK128 FJ129:FR129 FM125:FR128 FJ124:FR124">
    <cfRule type="cellIs" dxfId="6231" priority="6181" operator="equal">
      <formula>"Catastrófico"</formula>
    </cfRule>
    <cfRule type="cellIs" dxfId="6230" priority="6182" operator="equal">
      <formula>"Mayor"</formula>
    </cfRule>
    <cfRule type="cellIs" dxfId="6229" priority="6183" operator="equal">
      <formula>"Moderado"</formula>
    </cfRule>
    <cfRule type="cellIs" dxfId="6228" priority="6184" operator="equal">
      <formula>"Menor"</formula>
    </cfRule>
    <cfRule type="cellIs" dxfId="6227" priority="6185" operator="equal">
      <formula>"Leve"</formula>
    </cfRule>
  </conditionalFormatting>
  <conditionalFormatting sqref="FC46:FH46">
    <cfRule type="cellIs" dxfId="6226" priority="5886" operator="equal">
      <formula>"Catastrófico"</formula>
    </cfRule>
    <cfRule type="cellIs" dxfId="6225" priority="5887" operator="equal">
      <formula>"Mayor"</formula>
    </cfRule>
    <cfRule type="cellIs" dxfId="6224" priority="5888" operator="equal">
      <formula>"Moderado"</formula>
    </cfRule>
    <cfRule type="cellIs" dxfId="6223" priority="5889" operator="equal">
      <formula>"Menor"</formula>
    </cfRule>
    <cfRule type="cellIs" dxfId="6222" priority="5890" operator="equal">
      <formula>"Leve"</formula>
    </cfRule>
  </conditionalFormatting>
  <conditionalFormatting sqref="FJ125:FJ128">
    <cfRule type="cellIs" dxfId="6221" priority="6171" operator="equal">
      <formula>"Catastrófico"</formula>
    </cfRule>
    <cfRule type="cellIs" dxfId="6220" priority="6172" operator="equal">
      <formula>"Mayor"</formula>
    </cfRule>
    <cfRule type="cellIs" dxfId="6219" priority="6173" operator="equal">
      <formula>"Moderado"</formula>
    </cfRule>
    <cfRule type="cellIs" dxfId="6218" priority="6174" operator="equal">
      <formula>"Menor"</formula>
    </cfRule>
    <cfRule type="cellIs" dxfId="6217" priority="6175" operator="equal">
      <formula>"Leve"</formula>
    </cfRule>
  </conditionalFormatting>
  <conditionalFormatting sqref="FJ130:FK130">
    <cfRule type="cellIs" dxfId="6216" priority="6166" operator="equal">
      <formula>"Catastrófico"</formula>
    </cfRule>
    <cfRule type="cellIs" dxfId="6215" priority="6167" operator="equal">
      <formula>"Mayor"</formula>
    </cfRule>
    <cfRule type="cellIs" dxfId="6214" priority="6168" operator="equal">
      <formula>"Moderado"</formula>
    </cfRule>
    <cfRule type="cellIs" dxfId="6213" priority="6169" operator="equal">
      <formula>"Menor"</formula>
    </cfRule>
    <cfRule type="cellIs" dxfId="6212" priority="6170" operator="equal">
      <formula>"Leve"</formula>
    </cfRule>
  </conditionalFormatting>
  <conditionalFormatting sqref="BX130:BY130">
    <cfRule type="cellIs" dxfId="6211" priority="6666" operator="equal">
      <formula>"Catastrófico"</formula>
    </cfRule>
    <cfRule type="cellIs" dxfId="6210" priority="6667" operator="equal">
      <formula>"Mayor"</formula>
    </cfRule>
    <cfRule type="cellIs" dxfId="6209" priority="6668" operator="equal">
      <formula>"Moderado"</formula>
    </cfRule>
    <cfRule type="cellIs" dxfId="6208" priority="6669" operator="equal">
      <formula>"Menor"</formula>
    </cfRule>
    <cfRule type="cellIs" dxfId="6207" priority="6670" operator="equal">
      <formula>"Leve"</formula>
    </cfRule>
  </conditionalFormatting>
  <conditionalFormatting sqref="BZ130:CE130">
    <cfRule type="cellIs" dxfId="6206" priority="6661" operator="equal">
      <formula>"Catastrófico"</formula>
    </cfRule>
    <cfRule type="cellIs" dxfId="6205" priority="6662" operator="equal">
      <formula>"Mayor"</formula>
    </cfRule>
    <cfRule type="cellIs" dxfId="6204" priority="6663" operator="equal">
      <formula>"Moderado"</formula>
    </cfRule>
    <cfRule type="cellIs" dxfId="6203" priority="6664" operator="equal">
      <formula>"Menor"</formula>
    </cfRule>
    <cfRule type="cellIs" dxfId="6202" priority="6665" operator="equal">
      <formula>"Leve"</formula>
    </cfRule>
  </conditionalFormatting>
  <conditionalFormatting sqref="BZ130:CE130">
    <cfRule type="cellIs" dxfId="6201" priority="6656" operator="equal">
      <formula>"Catastrófico"</formula>
    </cfRule>
    <cfRule type="cellIs" dxfId="6200" priority="6657" operator="equal">
      <formula>"Mayor"</formula>
    </cfRule>
    <cfRule type="cellIs" dxfId="6199" priority="6658" operator="equal">
      <formula>"Moderado"</formula>
    </cfRule>
    <cfRule type="cellIs" dxfId="6198" priority="6659" operator="equal">
      <formula>"Menor"</formula>
    </cfRule>
    <cfRule type="cellIs" dxfId="6197" priority="6660" operator="equal">
      <formula>"Leve"</formula>
    </cfRule>
  </conditionalFormatting>
  <conditionalFormatting sqref="FJ196:FR196">
    <cfRule type="cellIs" dxfId="6196" priority="6146" operator="equal">
      <formula>"Catastrófico"</formula>
    </cfRule>
    <cfRule type="cellIs" dxfId="6195" priority="6147" operator="equal">
      <formula>"Mayor"</formula>
    </cfRule>
    <cfRule type="cellIs" dxfId="6194" priority="6148" operator="equal">
      <formula>"Moderado"</formula>
    </cfRule>
    <cfRule type="cellIs" dxfId="6193" priority="6149" operator="equal">
      <formula>"Menor"</formula>
    </cfRule>
    <cfRule type="cellIs" dxfId="6192" priority="6150" operator="equal">
      <formula>"Leve"</formula>
    </cfRule>
  </conditionalFormatting>
  <conditionalFormatting sqref="FJ202:FR202">
    <cfRule type="cellIs" dxfId="6191" priority="6141" operator="equal">
      <formula>"Catastrófico"</formula>
    </cfRule>
    <cfRule type="cellIs" dxfId="6190" priority="6142" operator="equal">
      <formula>"Mayor"</formula>
    </cfRule>
    <cfRule type="cellIs" dxfId="6189" priority="6143" operator="equal">
      <formula>"Moderado"</formula>
    </cfRule>
    <cfRule type="cellIs" dxfId="6188" priority="6144" operator="equal">
      <formula>"Menor"</formula>
    </cfRule>
    <cfRule type="cellIs" dxfId="6187" priority="6145" operator="equal">
      <formula>"Leve"</formula>
    </cfRule>
  </conditionalFormatting>
  <conditionalFormatting sqref="FA208:FH208">
    <cfRule type="cellIs" dxfId="6186" priority="5631" operator="equal">
      <formula>"Catastrófico"</formula>
    </cfRule>
    <cfRule type="cellIs" dxfId="6185" priority="5632" operator="equal">
      <formula>"Mayor"</formula>
    </cfRule>
    <cfRule type="cellIs" dxfId="6184" priority="5633" operator="equal">
      <formula>"Moderado"</formula>
    </cfRule>
    <cfRule type="cellIs" dxfId="6183" priority="5634" operator="equal">
      <formula>"Menor"</formula>
    </cfRule>
    <cfRule type="cellIs" dxfId="6182" priority="5635" operator="equal">
      <formula>"Leve"</formula>
    </cfRule>
  </conditionalFormatting>
  <conditionalFormatting sqref="FA82">
    <cfRule type="cellIs" dxfId="6181" priority="5841" operator="equal">
      <formula>"Catastrófico"</formula>
    </cfRule>
    <cfRule type="cellIs" dxfId="6180" priority="5842" operator="equal">
      <formula>"Mayor"</formula>
    </cfRule>
    <cfRule type="cellIs" dxfId="6179" priority="5843" operator="equal">
      <formula>"Moderado"</formula>
    </cfRule>
    <cfRule type="cellIs" dxfId="6178" priority="5844" operator="equal">
      <formula>"Menor"</formula>
    </cfRule>
    <cfRule type="cellIs" dxfId="6177" priority="5845" operator="equal">
      <formula>"Leve"</formula>
    </cfRule>
  </conditionalFormatting>
  <conditionalFormatting sqref="FJ28:FR28">
    <cfRule type="cellIs" dxfId="6176" priority="6126" operator="equal">
      <formula>"Catastrófico"</formula>
    </cfRule>
    <cfRule type="cellIs" dxfId="6175" priority="6127" operator="equal">
      <formula>"Mayor"</formula>
    </cfRule>
    <cfRule type="cellIs" dxfId="6174" priority="6128" operator="equal">
      <formula>"Moderado"</formula>
    </cfRule>
    <cfRule type="cellIs" dxfId="6173" priority="6129" operator="equal">
      <formula>"Menor"</formula>
    </cfRule>
    <cfRule type="cellIs" dxfId="6172" priority="6130" operator="equal">
      <formula>"Leve"</formula>
    </cfRule>
  </conditionalFormatting>
  <conditionalFormatting sqref="FJ35:FL35">
    <cfRule type="cellIs" dxfId="6171" priority="6121" operator="equal">
      <formula>"Catastrófico"</formula>
    </cfRule>
    <cfRule type="cellIs" dxfId="6170" priority="6122" operator="equal">
      <formula>"Mayor"</formula>
    </cfRule>
    <cfRule type="cellIs" dxfId="6169" priority="6123" operator="equal">
      <formula>"Moderado"</formula>
    </cfRule>
    <cfRule type="cellIs" dxfId="6168" priority="6124" operator="equal">
      <formula>"Menor"</formula>
    </cfRule>
    <cfRule type="cellIs" dxfId="6167" priority="6125" operator="equal">
      <formula>"Leve"</formula>
    </cfRule>
  </conditionalFormatting>
  <conditionalFormatting sqref="FM35:FR35">
    <cfRule type="cellIs" dxfId="6166" priority="6116" operator="equal">
      <formula>"Catastrófico"</formula>
    </cfRule>
    <cfRule type="cellIs" dxfId="6165" priority="6117" operator="equal">
      <formula>"Mayor"</formula>
    </cfRule>
    <cfRule type="cellIs" dxfId="6164" priority="6118" operator="equal">
      <formula>"Moderado"</formula>
    </cfRule>
    <cfRule type="cellIs" dxfId="6163" priority="6119" operator="equal">
      <formula>"Menor"</formula>
    </cfRule>
    <cfRule type="cellIs" dxfId="6162" priority="6120" operator="equal">
      <formula>"Leve"</formula>
    </cfRule>
  </conditionalFormatting>
  <conditionalFormatting sqref="FB83">
    <cfRule type="cellIs" dxfId="6161" priority="5821" operator="equal">
      <formula>"Catastrófico"</formula>
    </cfRule>
    <cfRule type="cellIs" dxfId="6160" priority="5822" operator="equal">
      <formula>"Mayor"</formula>
    </cfRule>
    <cfRule type="cellIs" dxfId="6159" priority="5823" operator="equal">
      <formula>"Moderado"</formula>
    </cfRule>
    <cfRule type="cellIs" dxfId="6158" priority="5824" operator="equal">
      <formula>"Menor"</formula>
    </cfRule>
    <cfRule type="cellIs" dxfId="6157" priority="5825" operator="equal">
      <formula>"Leve"</formula>
    </cfRule>
  </conditionalFormatting>
  <conditionalFormatting sqref="FJ40:FR40">
    <cfRule type="cellIs" dxfId="6156" priority="6106" operator="equal">
      <formula>"Catastrófico"</formula>
    </cfRule>
    <cfRule type="cellIs" dxfId="6155" priority="6107" operator="equal">
      <formula>"Mayor"</formula>
    </cfRule>
    <cfRule type="cellIs" dxfId="6154" priority="6108" operator="equal">
      <formula>"Moderado"</formula>
    </cfRule>
    <cfRule type="cellIs" dxfId="6153" priority="6109" operator="equal">
      <formula>"Menor"</formula>
    </cfRule>
    <cfRule type="cellIs" dxfId="6152" priority="6110" operator="equal">
      <formula>"Leve"</formula>
    </cfRule>
  </conditionalFormatting>
  <conditionalFormatting sqref="CG172:CN172 CG131:CN137 CG196:CN196 CG12:CN15 CG90:CN93 CG95:CN99 CG103:CN105 CG186:CN190 CG47:CN51 CG53:CN57 CG36:CN40 CG43:CN45 CG18:CN34 CG88:CN88 CG142:CN142 CG148:CN148 CG154:CN155 CG59:CN69 CG202:CN202 CG208:CN208 CG214:CN255">
    <cfRule type="cellIs" dxfId="6151" priority="7611" operator="equal">
      <formula>"Catastrófico"</formula>
    </cfRule>
    <cfRule type="cellIs" dxfId="6150" priority="7612" operator="equal">
      <formula>"Mayor"</formula>
    </cfRule>
    <cfRule type="cellIs" dxfId="6149" priority="7613" operator="equal">
      <formula>"Moderado"</formula>
    </cfRule>
    <cfRule type="cellIs" dxfId="6148" priority="7614" operator="equal">
      <formula>"Menor"</formula>
    </cfRule>
    <cfRule type="cellIs" dxfId="6147" priority="7615" operator="equal">
      <formula>"Leve"</formula>
    </cfRule>
  </conditionalFormatting>
  <conditionalFormatting sqref="CO10 CO16 CO22 CO40 CO64 CO70 CO76 CO82 CO88 CO94 CO100 CO106 CO112 CO118 CO124 CO130 CO136 CO142 CO148 CO154 CO160 CO166 CO172 CO178 CO184 CO190 CO196 CO202 CO208 CO214 CO220">
    <cfRule type="cellIs" dxfId="6146" priority="8111" operator="equal">
      <formula>"Catastrófico"</formula>
    </cfRule>
    <cfRule type="cellIs" dxfId="6145" priority="8112" operator="equal">
      <formula>"Mayor"</formula>
    </cfRule>
    <cfRule type="cellIs" dxfId="6144" priority="8113" operator="equal">
      <formula>"Moderado"</formula>
    </cfRule>
    <cfRule type="cellIs" dxfId="6143" priority="8114" operator="equal">
      <formula>"Menor"</formula>
    </cfRule>
    <cfRule type="cellIs" dxfId="6142" priority="8115" operator="equal">
      <formula>"Leve"</formula>
    </cfRule>
  </conditionalFormatting>
  <conditionalFormatting sqref="CF46 CF52 CF58">
    <cfRule type="cellIs" dxfId="6141" priority="7601" operator="equal">
      <formula>"Catastrófico"</formula>
    </cfRule>
    <cfRule type="cellIs" dxfId="6140" priority="7602" operator="equal">
      <formula>"Mayor"</formula>
    </cfRule>
    <cfRule type="cellIs" dxfId="6139" priority="7603" operator="equal">
      <formula>"Moderado"</formula>
    </cfRule>
    <cfRule type="cellIs" dxfId="6138" priority="7604" operator="equal">
      <formula>"Menor"</formula>
    </cfRule>
    <cfRule type="cellIs" dxfId="6137" priority="7605" operator="equal">
      <formula>"Leve"</formula>
    </cfRule>
  </conditionalFormatting>
  <conditionalFormatting sqref="CO226">
    <cfRule type="cellIs" dxfId="6136" priority="8101" operator="equal">
      <formula>"Catastrófico"</formula>
    </cfRule>
    <cfRule type="cellIs" dxfId="6135" priority="8102" operator="equal">
      <formula>"Mayor"</formula>
    </cfRule>
    <cfRule type="cellIs" dxfId="6134" priority="8103" operator="equal">
      <formula>"Moderado"</formula>
    </cfRule>
    <cfRule type="cellIs" dxfId="6133" priority="8104" operator="equal">
      <formula>"Menor"</formula>
    </cfRule>
    <cfRule type="cellIs" dxfId="6132" priority="8105" operator="equal">
      <formula>"Leve"</formula>
    </cfRule>
  </conditionalFormatting>
  <conditionalFormatting sqref="CO232">
    <cfRule type="cellIs" dxfId="6131" priority="8096" operator="equal">
      <formula>"Catastrófico"</formula>
    </cfRule>
    <cfRule type="cellIs" dxfId="6130" priority="8097" operator="equal">
      <formula>"Mayor"</formula>
    </cfRule>
    <cfRule type="cellIs" dxfId="6129" priority="8098" operator="equal">
      <formula>"Moderado"</formula>
    </cfRule>
    <cfRule type="cellIs" dxfId="6128" priority="8099" operator="equal">
      <formula>"Menor"</formula>
    </cfRule>
    <cfRule type="cellIs" dxfId="6127" priority="8100" operator="equal">
      <formula>"Leve"</formula>
    </cfRule>
  </conditionalFormatting>
  <conditionalFormatting sqref="CF244">
    <cfRule type="cellIs" dxfId="6126" priority="7581" operator="equal">
      <formula>"Catastrófico"</formula>
    </cfRule>
    <cfRule type="cellIs" dxfId="6125" priority="7582" operator="equal">
      <formula>"Mayor"</formula>
    </cfRule>
    <cfRule type="cellIs" dxfId="6124" priority="7583" operator="equal">
      <formula>"Moderado"</formula>
    </cfRule>
    <cfRule type="cellIs" dxfId="6123" priority="7584" operator="equal">
      <formula>"Menor"</formula>
    </cfRule>
    <cfRule type="cellIs" dxfId="6122" priority="7585" operator="equal">
      <formula>"Leve"</formula>
    </cfRule>
  </conditionalFormatting>
  <conditionalFormatting sqref="BW250">
    <cfRule type="cellIs" dxfId="6121" priority="7071" operator="equal">
      <formula>"Catastrófico"</formula>
    </cfRule>
    <cfRule type="cellIs" dxfId="6120" priority="7072" operator="equal">
      <formula>"Mayor"</formula>
    </cfRule>
    <cfRule type="cellIs" dxfId="6119" priority="7073" operator="equal">
      <formula>"Moderado"</formula>
    </cfRule>
    <cfRule type="cellIs" dxfId="6118" priority="7074" operator="equal">
      <formula>"Menor"</formula>
    </cfRule>
    <cfRule type="cellIs" dxfId="6117" priority="7075" operator="equal">
      <formula>"Leve"</formula>
    </cfRule>
  </conditionalFormatting>
  <conditionalFormatting sqref="BW28">
    <cfRule type="cellIs" dxfId="6116" priority="7066" operator="equal">
      <formula>"Catastrófico"</formula>
    </cfRule>
    <cfRule type="cellIs" dxfId="6115" priority="7067" operator="equal">
      <formula>"Mayor"</formula>
    </cfRule>
    <cfRule type="cellIs" dxfId="6114" priority="7068" operator="equal">
      <formula>"Moderado"</formula>
    </cfRule>
    <cfRule type="cellIs" dxfId="6113" priority="7069" operator="equal">
      <formula>"Menor"</formula>
    </cfRule>
    <cfRule type="cellIs" dxfId="6112" priority="7070" operator="equal">
      <formula>"Leve"</formula>
    </cfRule>
  </conditionalFormatting>
  <conditionalFormatting sqref="BW34">
    <cfRule type="cellIs" dxfId="6111" priority="7061" operator="equal">
      <formula>"Catastrófico"</formula>
    </cfRule>
    <cfRule type="cellIs" dxfId="6110" priority="7062" operator="equal">
      <formula>"Mayor"</formula>
    </cfRule>
    <cfRule type="cellIs" dxfId="6109" priority="7063" operator="equal">
      <formula>"Moderado"</formula>
    </cfRule>
    <cfRule type="cellIs" dxfId="6108" priority="7064" operator="equal">
      <formula>"Menor"</formula>
    </cfRule>
    <cfRule type="cellIs" dxfId="6107" priority="7065" operator="equal">
      <formula>"Leve"</formula>
    </cfRule>
  </conditionalFormatting>
  <conditionalFormatting sqref="CG89:CH89">
    <cfRule type="cellIs" dxfId="6106" priority="7531" operator="equal">
      <formula>"Catastrófico"</formula>
    </cfRule>
    <cfRule type="cellIs" dxfId="6105" priority="7532" operator="equal">
      <formula>"Mayor"</formula>
    </cfRule>
    <cfRule type="cellIs" dxfId="6104" priority="7533" operator="equal">
      <formula>"Moderado"</formula>
    </cfRule>
    <cfRule type="cellIs" dxfId="6103" priority="7534" operator="equal">
      <formula>"Menor"</formula>
    </cfRule>
    <cfRule type="cellIs" dxfId="6102" priority="7535" operator="equal">
      <formula>"Leve"</formula>
    </cfRule>
  </conditionalFormatting>
  <conditionalFormatting sqref="CI89">
    <cfRule type="cellIs" dxfId="6101" priority="7526" operator="equal">
      <formula>"Catastrófico"</formula>
    </cfRule>
    <cfRule type="cellIs" dxfId="6100" priority="7527" operator="equal">
      <formula>"Mayor"</formula>
    </cfRule>
    <cfRule type="cellIs" dxfId="6099" priority="7528" operator="equal">
      <formula>"Moderado"</formula>
    </cfRule>
    <cfRule type="cellIs" dxfId="6098" priority="7529" operator="equal">
      <formula>"Menor"</formula>
    </cfRule>
    <cfRule type="cellIs" dxfId="6097" priority="7530" operator="equal">
      <formula>"Leve"</formula>
    </cfRule>
  </conditionalFormatting>
  <conditionalFormatting sqref="CQ102:CW102 CQ100:CR101">
    <cfRule type="cellIs" dxfId="6096" priority="8011" operator="equal">
      <formula>"Catastrófico"</formula>
    </cfRule>
    <cfRule type="cellIs" dxfId="6095" priority="8012" operator="equal">
      <formula>"Mayor"</formula>
    </cfRule>
    <cfRule type="cellIs" dxfId="6094" priority="8013" operator="equal">
      <formula>"Moderado"</formula>
    </cfRule>
    <cfRule type="cellIs" dxfId="6093" priority="8014" operator="equal">
      <formula>"Menor"</formula>
    </cfRule>
    <cfRule type="cellIs" dxfId="6092" priority="8015" operator="equal">
      <formula>"Leve"</formula>
    </cfRule>
  </conditionalFormatting>
  <conditionalFormatting sqref="CQ101:CR101 CP102:CW102 CP100:CR100">
    <cfRule type="cellIs" dxfId="6091" priority="8006" operator="equal">
      <formula>"Catastrófico"</formula>
    </cfRule>
    <cfRule type="cellIs" dxfId="6090" priority="8007" operator="equal">
      <formula>"Mayor"</formula>
    </cfRule>
    <cfRule type="cellIs" dxfId="6089" priority="8008" operator="equal">
      <formula>"Moderado"</formula>
    </cfRule>
    <cfRule type="cellIs" dxfId="6088" priority="8009" operator="equal">
      <formula>"Menor"</formula>
    </cfRule>
    <cfRule type="cellIs" dxfId="6087" priority="8010" operator="equal">
      <formula>"Leve"</formula>
    </cfRule>
  </conditionalFormatting>
  <conditionalFormatting sqref="BX94:CE94">
    <cfRule type="cellIs" dxfId="6086" priority="7056" operator="equal">
      <formula>"Catastrófico"</formula>
    </cfRule>
    <cfRule type="cellIs" dxfId="6085" priority="7057" operator="equal">
      <formula>"Mayor"</formula>
    </cfRule>
    <cfRule type="cellIs" dxfId="6084" priority="7058" operator="equal">
      <formula>"Moderado"</formula>
    </cfRule>
    <cfRule type="cellIs" dxfId="6083" priority="7059" operator="equal">
      <formula>"Menor"</formula>
    </cfRule>
    <cfRule type="cellIs" dxfId="6082" priority="7060" operator="equal">
      <formula>"Leve"</formula>
    </cfRule>
  </conditionalFormatting>
  <conditionalFormatting sqref="BX94:CE94">
    <cfRule type="cellIs" dxfId="6081" priority="7051" operator="equal">
      <formula>"Catastrófico"</formula>
    </cfRule>
    <cfRule type="cellIs" dxfId="6080" priority="7052" operator="equal">
      <formula>"Mayor"</formula>
    </cfRule>
    <cfRule type="cellIs" dxfId="6079" priority="7053" operator="equal">
      <formula>"Moderado"</formula>
    </cfRule>
    <cfRule type="cellIs" dxfId="6078" priority="7054" operator="equal">
      <formula>"Menor"</formula>
    </cfRule>
    <cfRule type="cellIs" dxfId="6077" priority="7055" operator="equal">
      <formula>"Leve"</formula>
    </cfRule>
  </conditionalFormatting>
  <conditionalFormatting sqref="CG185:CN185">
    <cfRule type="cellIs" dxfId="6076" priority="7441" operator="equal">
      <formula>"Catastrófico"</formula>
    </cfRule>
    <cfRule type="cellIs" dxfId="6075" priority="7442" operator="equal">
      <formula>"Mayor"</formula>
    </cfRule>
    <cfRule type="cellIs" dxfId="6074" priority="7443" operator="equal">
      <formula>"Moderado"</formula>
    </cfRule>
    <cfRule type="cellIs" dxfId="6073" priority="7444" operator="equal">
      <formula>"Menor"</formula>
    </cfRule>
    <cfRule type="cellIs" dxfId="6072" priority="7445" operator="equal">
      <formula>"Leve"</formula>
    </cfRule>
  </conditionalFormatting>
  <conditionalFormatting sqref="BX106:CE111">
    <cfRule type="cellIs" dxfId="6071" priority="6931" operator="equal">
      <formula>"Catastrófico"</formula>
    </cfRule>
    <cfRule type="cellIs" dxfId="6070" priority="6932" operator="equal">
      <formula>"Mayor"</formula>
    </cfRule>
    <cfRule type="cellIs" dxfId="6069" priority="6933" operator="equal">
      <formula>"Moderado"</formula>
    </cfRule>
    <cfRule type="cellIs" dxfId="6068" priority="6934" operator="equal">
      <formula>"Menor"</formula>
    </cfRule>
    <cfRule type="cellIs" dxfId="6067" priority="6935" operator="equal">
      <formula>"Leve"</formula>
    </cfRule>
  </conditionalFormatting>
  <conditionalFormatting sqref="BX203:CE207">
    <cfRule type="cellIs" dxfId="6066" priority="7036" operator="equal">
      <formula>"Catastrófico"</formula>
    </cfRule>
    <cfRule type="cellIs" dxfId="6065" priority="7037" operator="equal">
      <formula>"Mayor"</formula>
    </cfRule>
    <cfRule type="cellIs" dxfId="6064" priority="7038" operator="equal">
      <formula>"Moderado"</formula>
    </cfRule>
    <cfRule type="cellIs" dxfId="6063" priority="7039" operator="equal">
      <formula>"Menor"</formula>
    </cfRule>
    <cfRule type="cellIs" dxfId="6062" priority="7040" operator="equal">
      <formula>"Leve"</formula>
    </cfRule>
  </conditionalFormatting>
  <conditionalFormatting sqref="BX46:BY46">
    <cfRule type="cellIs" dxfId="6061" priority="6911" operator="equal">
      <formula>"Catastrófico"</formula>
    </cfRule>
    <cfRule type="cellIs" dxfId="6060" priority="6912" operator="equal">
      <formula>"Mayor"</formula>
    </cfRule>
    <cfRule type="cellIs" dxfId="6059" priority="6913" operator="equal">
      <formula>"Moderado"</formula>
    </cfRule>
    <cfRule type="cellIs" dxfId="6058" priority="6914" operator="equal">
      <formula>"Menor"</formula>
    </cfRule>
    <cfRule type="cellIs" dxfId="6057" priority="6915" operator="equal">
      <formula>"Leve"</formula>
    </cfRule>
  </conditionalFormatting>
  <conditionalFormatting sqref="BX209:CE213">
    <cfRule type="cellIs" dxfId="6056" priority="7031" operator="equal">
      <formula>"Catastrófico"</formula>
    </cfRule>
    <cfRule type="cellIs" dxfId="6055" priority="7032" operator="equal">
      <formula>"Mayor"</formula>
    </cfRule>
    <cfRule type="cellIs" dxfId="6054" priority="7033" operator="equal">
      <formula>"Moderado"</formula>
    </cfRule>
    <cfRule type="cellIs" dxfId="6053" priority="7034" operator="equal">
      <formula>"Menor"</formula>
    </cfRule>
    <cfRule type="cellIs" dxfId="6052" priority="7035" operator="equal">
      <formula>"Leve"</formula>
    </cfRule>
  </conditionalFormatting>
  <conditionalFormatting sqref="BZ46:CE46">
    <cfRule type="cellIs" dxfId="6051" priority="6901" operator="equal">
      <formula>"Catastrófico"</formula>
    </cfRule>
    <cfRule type="cellIs" dxfId="6050" priority="6902" operator="equal">
      <formula>"Mayor"</formula>
    </cfRule>
    <cfRule type="cellIs" dxfId="6049" priority="6903" operator="equal">
      <formula>"Moderado"</formula>
    </cfRule>
    <cfRule type="cellIs" dxfId="6048" priority="6904" operator="equal">
      <formula>"Menor"</formula>
    </cfRule>
    <cfRule type="cellIs" dxfId="6047" priority="6905" operator="equal">
      <formula>"Leve"</formula>
    </cfRule>
  </conditionalFormatting>
  <conditionalFormatting sqref="BX52:BY52">
    <cfRule type="cellIs" dxfId="6046" priority="6891" operator="equal">
      <formula>"Catastrófico"</formula>
    </cfRule>
    <cfRule type="cellIs" dxfId="6045" priority="6892" operator="equal">
      <formula>"Mayor"</formula>
    </cfRule>
    <cfRule type="cellIs" dxfId="6044" priority="6893" operator="equal">
      <formula>"Moderado"</formula>
    </cfRule>
    <cfRule type="cellIs" dxfId="6043" priority="6894" operator="equal">
      <formula>"Menor"</formula>
    </cfRule>
    <cfRule type="cellIs" dxfId="6042" priority="6895" operator="equal">
      <formula>"Leve"</formula>
    </cfRule>
  </conditionalFormatting>
  <conditionalFormatting sqref="BX52:BY52">
    <cfRule type="cellIs" dxfId="6041" priority="6886" operator="equal">
      <formula>"Catastrófico"</formula>
    </cfRule>
    <cfRule type="cellIs" dxfId="6040" priority="6887" operator="equal">
      <formula>"Mayor"</formula>
    </cfRule>
    <cfRule type="cellIs" dxfId="6039" priority="6888" operator="equal">
      <formula>"Moderado"</formula>
    </cfRule>
    <cfRule type="cellIs" dxfId="6038" priority="6889" operator="equal">
      <formula>"Menor"</formula>
    </cfRule>
    <cfRule type="cellIs" dxfId="6037" priority="6890" operator="equal">
      <formula>"Leve"</formula>
    </cfRule>
  </conditionalFormatting>
  <conditionalFormatting sqref="CG58:CH58">
    <cfRule type="cellIs" dxfId="6036" priority="7376" operator="equal">
      <formula>"Catastrófico"</formula>
    </cfRule>
    <cfRule type="cellIs" dxfId="6035" priority="7377" operator="equal">
      <formula>"Mayor"</formula>
    </cfRule>
    <cfRule type="cellIs" dxfId="6034" priority="7378" operator="equal">
      <formula>"Moderado"</formula>
    </cfRule>
    <cfRule type="cellIs" dxfId="6033" priority="7379" operator="equal">
      <formula>"Menor"</formula>
    </cfRule>
    <cfRule type="cellIs" dxfId="6032" priority="7380" operator="equal">
      <formula>"Leve"</formula>
    </cfRule>
  </conditionalFormatting>
  <conditionalFormatting sqref="CG58:CH58">
    <cfRule type="cellIs" dxfId="6031" priority="7371" operator="equal">
      <formula>"Catastrófico"</formula>
    </cfRule>
    <cfRule type="cellIs" dxfId="6030" priority="7372" operator="equal">
      <formula>"Mayor"</formula>
    </cfRule>
    <cfRule type="cellIs" dxfId="6029" priority="7373" operator="equal">
      <formula>"Moderado"</formula>
    </cfRule>
    <cfRule type="cellIs" dxfId="6028" priority="7374" operator="equal">
      <formula>"Menor"</formula>
    </cfRule>
    <cfRule type="cellIs" dxfId="6027" priority="7375" operator="equal">
      <formula>"Leve"</formula>
    </cfRule>
  </conditionalFormatting>
  <conditionalFormatting sqref="CP82">
    <cfRule type="cellIs" dxfId="6026" priority="7861" operator="equal">
      <formula>"Catastrófico"</formula>
    </cfRule>
    <cfRule type="cellIs" dxfId="6025" priority="7862" operator="equal">
      <formula>"Mayor"</formula>
    </cfRule>
    <cfRule type="cellIs" dxfId="6024" priority="7863" operator="equal">
      <formula>"Moderado"</formula>
    </cfRule>
    <cfRule type="cellIs" dxfId="6023" priority="7864" operator="equal">
      <formula>"Menor"</formula>
    </cfRule>
    <cfRule type="cellIs" dxfId="6022" priority="7865" operator="equal">
      <formula>"Leve"</formula>
    </cfRule>
  </conditionalFormatting>
  <conditionalFormatting sqref="CR82">
    <cfRule type="cellIs" dxfId="6021" priority="7856" operator="equal">
      <formula>"Catastrófico"</formula>
    </cfRule>
    <cfRule type="cellIs" dxfId="6020" priority="7857" operator="equal">
      <formula>"Mayor"</formula>
    </cfRule>
    <cfRule type="cellIs" dxfId="6019" priority="7858" operator="equal">
      <formula>"Moderado"</formula>
    </cfRule>
    <cfRule type="cellIs" dxfId="6018" priority="7859" operator="equal">
      <formula>"Menor"</formula>
    </cfRule>
    <cfRule type="cellIs" dxfId="6017" priority="7860" operator="equal">
      <formula>"Leve"</formula>
    </cfRule>
  </conditionalFormatting>
  <conditionalFormatting sqref="CH82">
    <cfRule type="cellIs" dxfId="6016" priority="7346" operator="equal">
      <formula>"Catastrófico"</formula>
    </cfRule>
    <cfRule type="cellIs" dxfId="6015" priority="7347" operator="equal">
      <formula>"Mayor"</formula>
    </cfRule>
    <cfRule type="cellIs" dxfId="6014" priority="7348" operator="equal">
      <formula>"Moderado"</formula>
    </cfRule>
    <cfRule type="cellIs" dxfId="6013" priority="7349" operator="equal">
      <formula>"Menor"</formula>
    </cfRule>
    <cfRule type="cellIs" dxfId="6012" priority="7350" operator="equal">
      <formula>"Leve"</formula>
    </cfRule>
  </conditionalFormatting>
  <conditionalFormatting sqref="CJ82:CN82">
    <cfRule type="cellIs" dxfId="6011" priority="7341" operator="equal">
      <formula>"Catastrófico"</formula>
    </cfRule>
    <cfRule type="cellIs" dxfId="6010" priority="7342" operator="equal">
      <formula>"Mayor"</formula>
    </cfRule>
    <cfRule type="cellIs" dxfId="6009" priority="7343" operator="equal">
      <formula>"Moderado"</formula>
    </cfRule>
    <cfRule type="cellIs" dxfId="6008" priority="7344" operator="equal">
      <formula>"Menor"</formula>
    </cfRule>
    <cfRule type="cellIs" dxfId="6007" priority="7345" operator="equal">
      <formula>"Leve"</formula>
    </cfRule>
  </conditionalFormatting>
  <conditionalFormatting sqref="CH83">
    <cfRule type="cellIs" dxfId="6006" priority="7336" operator="equal">
      <formula>"Catastrófico"</formula>
    </cfRule>
    <cfRule type="cellIs" dxfId="6005" priority="7337" operator="equal">
      <formula>"Mayor"</formula>
    </cfRule>
    <cfRule type="cellIs" dxfId="6004" priority="7338" operator="equal">
      <formula>"Moderado"</formula>
    </cfRule>
    <cfRule type="cellIs" dxfId="6003" priority="7339" operator="equal">
      <formula>"Menor"</formula>
    </cfRule>
    <cfRule type="cellIs" dxfId="6002" priority="7340" operator="equal">
      <formula>"Leve"</formula>
    </cfRule>
  </conditionalFormatting>
  <conditionalFormatting sqref="CR83">
    <cfRule type="cellIs" dxfId="6001" priority="7826" operator="equal">
      <formula>"Catastrófico"</formula>
    </cfRule>
    <cfRule type="cellIs" dxfId="6000" priority="7827" operator="equal">
      <formula>"Mayor"</formula>
    </cfRule>
    <cfRule type="cellIs" dxfId="5999" priority="7828" operator="equal">
      <formula>"Moderado"</formula>
    </cfRule>
    <cfRule type="cellIs" dxfId="5998" priority="7829" operator="equal">
      <formula>"Menor"</formula>
    </cfRule>
    <cfRule type="cellIs" dxfId="5997" priority="7830" operator="equal">
      <formula>"Leve"</formula>
    </cfRule>
  </conditionalFormatting>
  <conditionalFormatting sqref="FJ112:FR112">
    <cfRule type="cellIs" dxfId="5996" priority="6471" operator="equal">
      <formula>"Catastrófico"</formula>
    </cfRule>
    <cfRule type="cellIs" dxfId="5995" priority="6472" operator="equal">
      <formula>"Mayor"</formula>
    </cfRule>
    <cfRule type="cellIs" dxfId="5994" priority="6473" operator="equal">
      <formula>"Moderado"</formula>
    </cfRule>
    <cfRule type="cellIs" dxfId="5993" priority="6474" operator="equal">
      <formula>"Menor"</formula>
    </cfRule>
    <cfRule type="cellIs" dxfId="5992" priority="6475" operator="equal">
      <formula>"Leve"</formula>
    </cfRule>
  </conditionalFormatting>
  <conditionalFormatting sqref="FJ112:FR112">
    <cfRule type="cellIs" dxfId="5991" priority="6466" operator="equal">
      <formula>"Catastrófico"</formula>
    </cfRule>
    <cfRule type="cellIs" dxfId="5990" priority="6467" operator="equal">
      <formula>"Mayor"</formula>
    </cfRule>
    <cfRule type="cellIs" dxfId="5989" priority="6468" operator="equal">
      <formula>"Moderado"</formula>
    </cfRule>
    <cfRule type="cellIs" dxfId="5988" priority="6469" operator="equal">
      <formula>"Menor"</formula>
    </cfRule>
    <cfRule type="cellIs" dxfId="5987" priority="6470" operator="equal">
      <formula>"Leve"</formula>
    </cfRule>
  </conditionalFormatting>
  <conditionalFormatting sqref="FJ167:FR167">
    <cfRule type="cellIs" dxfId="5986" priority="6451" operator="equal">
      <formula>"Catastrófico"</formula>
    </cfRule>
    <cfRule type="cellIs" dxfId="5985" priority="6452" operator="equal">
      <formula>"Mayor"</formula>
    </cfRule>
    <cfRule type="cellIs" dxfId="5984" priority="6453" operator="equal">
      <formula>"Moderado"</formula>
    </cfRule>
    <cfRule type="cellIs" dxfId="5983" priority="6454" operator="equal">
      <formula>"Menor"</formula>
    </cfRule>
    <cfRule type="cellIs" dxfId="5982" priority="6455" operator="equal">
      <formula>"Leve"</formula>
    </cfRule>
  </conditionalFormatting>
  <conditionalFormatting sqref="BX167:CE167">
    <cfRule type="cellIs" dxfId="5981" priority="6951" operator="equal">
      <formula>"Catastrófico"</formula>
    </cfRule>
    <cfRule type="cellIs" dxfId="5980" priority="6952" operator="equal">
      <formula>"Mayor"</formula>
    </cfRule>
    <cfRule type="cellIs" dxfId="5979" priority="6953" operator="equal">
      <formula>"Moderado"</formula>
    </cfRule>
    <cfRule type="cellIs" dxfId="5978" priority="6954" operator="equal">
      <formula>"Menor"</formula>
    </cfRule>
    <cfRule type="cellIs" dxfId="5977" priority="6955" operator="equal">
      <formula>"Leve"</formula>
    </cfRule>
  </conditionalFormatting>
  <conditionalFormatting sqref="CG166:CN166">
    <cfRule type="cellIs" dxfId="5976" priority="7451" operator="equal">
      <formula>"Catastrófico"</formula>
    </cfRule>
    <cfRule type="cellIs" dxfId="5975" priority="7452" operator="equal">
      <formula>"Mayor"</formula>
    </cfRule>
    <cfRule type="cellIs" dxfId="5974" priority="7453" operator="equal">
      <formula>"Moderado"</formula>
    </cfRule>
    <cfRule type="cellIs" dxfId="5973" priority="7454" operator="equal">
      <formula>"Menor"</formula>
    </cfRule>
    <cfRule type="cellIs" dxfId="5972" priority="7455" operator="equal">
      <formula>"Leve"</formula>
    </cfRule>
  </conditionalFormatting>
  <conditionalFormatting sqref="CG184:CN185">
    <cfRule type="cellIs" dxfId="5971" priority="7446" operator="equal">
      <formula>"Catastrófico"</formula>
    </cfRule>
    <cfRule type="cellIs" dxfId="5970" priority="7447" operator="equal">
      <formula>"Mayor"</formula>
    </cfRule>
    <cfRule type="cellIs" dxfId="5969" priority="7448" operator="equal">
      <formula>"Moderado"</formula>
    </cfRule>
    <cfRule type="cellIs" dxfId="5968" priority="7449" operator="equal">
      <formula>"Menor"</formula>
    </cfRule>
    <cfRule type="cellIs" dxfId="5967" priority="7450" operator="equal">
      <formula>"Leve"</formula>
    </cfRule>
  </conditionalFormatting>
  <conditionalFormatting sqref="BX106:CE111">
    <cfRule type="cellIs" dxfId="5966" priority="6926" operator="equal">
      <formula>"Catastrófico"</formula>
    </cfRule>
    <cfRule type="cellIs" dxfId="5965" priority="6927" operator="equal">
      <formula>"Mayor"</formula>
    </cfRule>
    <cfRule type="cellIs" dxfId="5964" priority="6928" operator="equal">
      <formula>"Moderado"</formula>
    </cfRule>
    <cfRule type="cellIs" dxfId="5963" priority="6929" operator="equal">
      <formula>"Menor"</formula>
    </cfRule>
    <cfRule type="cellIs" dxfId="5962" priority="6930" operator="equal">
      <formula>"Leve"</formula>
    </cfRule>
  </conditionalFormatting>
  <conditionalFormatting sqref="CG178:CN183">
    <cfRule type="cellIs" dxfId="5961" priority="7426" operator="equal">
      <formula>"Catastrófico"</formula>
    </cfRule>
    <cfRule type="cellIs" dxfId="5960" priority="7427" operator="equal">
      <formula>"Mayor"</formula>
    </cfRule>
    <cfRule type="cellIs" dxfId="5959" priority="7428" operator="equal">
      <formula>"Moderado"</formula>
    </cfRule>
    <cfRule type="cellIs" dxfId="5958" priority="7429" operator="equal">
      <formula>"Menor"</formula>
    </cfRule>
    <cfRule type="cellIs" dxfId="5957" priority="7430" operator="equal">
      <formula>"Leve"</formula>
    </cfRule>
  </conditionalFormatting>
  <conditionalFormatting sqref="CG178:CN183">
    <cfRule type="cellIs" dxfId="5956" priority="7421" operator="equal">
      <formula>"Catastrófico"</formula>
    </cfRule>
    <cfRule type="cellIs" dxfId="5955" priority="7422" operator="equal">
      <formula>"Mayor"</formula>
    </cfRule>
    <cfRule type="cellIs" dxfId="5954" priority="7423" operator="equal">
      <formula>"Moderado"</formula>
    </cfRule>
    <cfRule type="cellIs" dxfId="5953" priority="7424" operator="equal">
      <formula>"Menor"</formula>
    </cfRule>
    <cfRule type="cellIs" dxfId="5952" priority="7425" operator="equal">
      <formula>"Leve"</formula>
    </cfRule>
  </conditionalFormatting>
  <conditionalFormatting sqref="FJ118:FR119">
    <cfRule type="cellIs" dxfId="5951" priority="6296" operator="equal">
      <formula>"Catastrófico"</formula>
    </cfRule>
    <cfRule type="cellIs" dxfId="5950" priority="6297" operator="equal">
      <formula>"Mayor"</formula>
    </cfRule>
    <cfRule type="cellIs" dxfId="5949" priority="6298" operator="equal">
      <formula>"Moderado"</formula>
    </cfRule>
    <cfRule type="cellIs" dxfId="5948" priority="6299" operator="equal">
      <formula>"Menor"</formula>
    </cfRule>
    <cfRule type="cellIs" dxfId="5947" priority="6300" operator="equal">
      <formula>"Leve"</formula>
    </cfRule>
  </conditionalFormatting>
  <conditionalFormatting sqref="BX46:BY46">
    <cfRule type="cellIs" dxfId="5946" priority="6906" operator="equal">
      <formula>"Catastrófico"</formula>
    </cfRule>
    <cfRule type="cellIs" dxfId="5945" priority="6907" operator="equal">
      <formula>"Mayor"</formula>
    </cfRule>
    <cfRule type="cellIs" dxfId="5944" priority="6908" operator="equal">
      <formula>"Moderado"</formula>
    </cfRule>
    <cfRule type="cellIs" dxfId="5943" priority="6909" operator="equal">
      <formula>"Menor"</formula>
    </cfRule>
    <cfRule type="cellIs" dxfId="5942" priority="6910" operator="equal">
      <formula>"Leve"</formula>
    </cfRule>
  </conditionalFormatting>
  <conditionalFormatting sqref="BZ46:CE46">
    <cfRule type="cellIs" dxfId="5941" priority="6896" operator="equal">
      <formula>"Catastrófico"</formula>
    </cfRule>
    <cfRule type="cellIs" dxfId="5940" priority="6897" operator="equal">
      <formula>"Mayor"</formula>
    </cfRule>
    <cfRule type="cellIs" dxfId="5939" priority="6898" operator="equal">
      <formula>"Moderado"</formula>
    </cfRule>
    <cfRule type="cellIs" dxfId="5938" priority="6899" operator="equal">
      <formula>"Menor"</formula>
    </cfRule>
    <cfRule type="cellIs" dxfId="5937" priority="6900" operator="equal">
      <formula>"Leve"</formula>
    </cfRule>
  </conditionalFormatting>
  <conditionalFormatting sqref="FL52:FR52">
    <cfRule type="cellIs" dxfId="5936" priority="6376" operator="equal">
      <formula>"Catastrófico"</formula>
    </cfRule>
    <cfRule type="cellIs" dxfId="5935" priority="6377" operator="equal">
      <formula>"Mayor"</formula>
    </cfRule>
    <cfRule type="cellIs" dxfId="5934" priority="6378" operator="equal">
      <formula>"Moderado"</formula>
    </cfRule>
    <cfRule type="cellIs" dxfId="5933" priority="6379" operator="equal">
      <formula>"Menor"</formula>
    </cfRule>
    <cfRule type="cellIs" dxfId="5932" priority="6380" operator="equal">
      <formula>"Leve"</formula>
    </cfRule>
  </conditionalFormatting>
  <conditionalFormatting sqref="BZ52:CE52">
    <cfRule type="cellIs" dxfId="5931" priority="6876" operator="equal">
      <formula>"Catastrófico"</formula>
    </cfRule>
    <cfRule type="cellIs" dxfId="5930" priority="6877" operator="equal">
      <formula>"Mayor"</formula>
    </cfRule>
    <cfRule type="cellIs" dxfId="5929" priority="6878" operator="equal">
      <formula>"Moderado"</formula>
    </cfRule>
    <cfRule type="cellIs" dxfId="5928" priority="6879" operator="equal">
      <formula>"Menor"</formula>
    </cfRule>
    <cfRule type="cellIs" dxfId="5927" priority="6880" operator="equal">
      <formula>"Leve"</formula>
    </cfRule>
  </conditionalFormatting>
  <conditionalFormatting sqref="BZ58:CE58">
    <cfRule type="cellIs" dxfId="5926" priority="6861" operator="equal">
      <formula>"Catastrófico"</formula>
    </cfRule>
    <cfRule type="cellIs" dxfId="5925" priority="6862" operator="equal">
      <formula>"Mayor"</formula>
    </cfRule>
    <cfRule type="cellIs" dxfId="5924" priority="6863" operator="equal">
      <formula>"Moderado"</formula>
    </cfRule>
    <cfRule type="cellIs" dxfId="5923" priority="6864" operator="equal">
      <formula>"Menor"</formula>
    </cfRule>
    <cfRule type="cellIs" dxfId="5922" priority="6865" operator="equal">
      <formula>"Leve"</formula>
    </cfRule>
  </conditionalFormatting>
  <conditionalFormatting sqref="CI58:CN58">
    <cfRule type="cellIs" dxfId="5921" priority="7361" operator="equal">
      <formula>"Catastrófico"</formula>
    </cfRule>
    <cfRule type="cellIs" dxfId="5920" priority="7362" operator="equal">
      <formula>"Mayor"</formula>
    </cfRule>
    <cfRule type="cellIs" dxfId="5919" priority="7363" operator="equal">
      <formula>"Moderado"</formula>
    </cfRule>
    <cfRule type="cellIs" dxfId="5918" priority="7364" operator="equal">
      <formula>"Menor"</formula>
    </cfRule>
    <cfRule type="cellIs" dxfId="5917" priority="7365" operator="equal">
      <formula>"Leve"</formula>
    </cfRule>
  </conditionalFormatting>
  <conditionalFormatting sqref="CA83:CE83">
    <cfRule type="cellIs" dxfId="5916" priority="6826" operator="equal">
      <formula>"Catastrófico"</formula>
    </cfRule>
    <cfRule type="cellIs" dxfId="5915" priority="6827" operator="equal">
      <formula>"Mayor"</formula>
    </cfRule>
    <cfRule type="cellIs" dxfId="5914" priority="6828" operator="equal">
      <formula>"Moderado"</formula>
    </cfRule>
    <cfRule type="cellIs" dxfId="5913" priority="6829" operator="equal">
      <formula>"Menor"</formula>
    </cfRule>
    <cfRule type="cellIs" dxfId="5912" priority="6830" operator="equal">
      <formula>"Leve"</formula>
    </cfRule>
  </conditionalFormatting>
  <conditionalFormatting sqref="BX83">
    <cfRule type="cellIs" dxfId="5911" priority="6821" operator="equal">
      <formula>"Catastrófico"</formula>
    </cfRule>
    <cfRule type="cellIs" dxfId="5910" priority="6822" operator="equal">
      <formula>"Mayor"</formula>
    </cfRule>
    <cfRule type="cellIs" dxfId="5909" priority="6823" operator="equal">
      <formula>"Moderado"</formula>
    </cfRule>
    <cfRule type="cellIs" dxfId="5908" priority="6824" operator="equal">
      <formula>"Menor"</formula>
    </cfRule>
    <cfRule type="cellIs" dxfId="5907" priority="6825" operator="equal">
      <formula>"Leve"</formula>
    </cfRule>
  </conditionalFormatting>
  <conditionalFormatting sqref="CG143:CN144">
    <cfRule type="cellIs" dxfId="5906" priority="7316" operator="equal">
      <formula>"Catastrófico"</formula>
    </cfRule>
    <cfRule type="cellIs" dxfId="5905" priority="7317" operator="equal">
      <formula>"Mayor"</formula>
    </cfRule>
    <cfRule type="cellIs" dxfId="5904" priority="7318" operator="equal">
      <formula>"Moderado"</formula>
    </cfRule>
    <cfRule type="cellIs" dxfId="5903" priority="7319" operator="equal">
      <formula>"Menor"</formula>
    </cfRule>
    <cfRule type="cellIs" dxfId="5902" priority="7320" operator="equal">
      <formula>"Leve"</formula>
    </cfRule>
  </conditionalFormatting>
  <conditionalFormatting sqref="CG118:CN119">
    <cfRule type="cellIs" dxfId="5901" priority="7311" operator="equal">
      <formula>"Catastrófico"</formula>
    </cfRule>
    <cfRule type="cellIs" dxfId="5900" priority="7312" operator="equal">
      <formula>"Mayor"</formula>
    </cfRule>
    <cfRule type="cellIs" dxfId="5899" priority="7313" operator="equal">
      <formula>"Moderado"</formula>
    </cfRule>
    <cfRule type="cellIs" dxfId="5898" priority="7314" operator="equal">
      <formula>"Menor"</formula>
    </cfRule>
    <cfRule type="cellIs" dxfId="5897" priority="7315" operator="equal">
      <formula>"Leve"</formula>
    </cfRule>
  </conditionalFormatting>
  <conditionalFormatting sqref="CQ10">
    <cfRule type="cellIs" dxfId="5896" priority="7776" operator="equal">
      <formula>"Catastrófico"</formula>
    </cfRule>
    <cfRule type="cellIs" dxfId="5895" priority="7777" operator="equal">
      <formula>"Mayor"</formula>
    </cfRule>
    <cfRule type="cellIs" dxfId="5894" priority="7778" operator="equal">
      <formula>"Moderado"</formula>
    </cfRule>
    <cfRule type="cellIs" dxfId="5893" priority="7779" operator="equal">
      <formula>"Menor"</formula>
    </cfRule>
    <cfRule type="cellIs" dxfId="5892" priority="7780" operator="equal">
      <formula>"Leve"</formula>
    </cfRule>
  </conditionalFormatting>
  <conditionalFormatting sqref="BX10:BY10">
    <cfRule type="cellIs" dxfId="5891" priority="6761" operator="equal">
      <formula>"Catastrófico"</formula>
    </cfRule>
    <cfRule type="cellIs" dxfId="5890" priority="6762" operator="equal">
      <formula>"Mayor"</formula>
    </cfRule>
    <cfRule type="cellIs" dxfId="5889" priority="6763" operator="equal">
      <formula>"Moderado"</formula>
    </cfRule>
    <cfRule type="cellIs" dxfId="5888" priority="6764" operator="equal">
      <formula>"Menor"</formula>
    </cfRule>
    <cfRule type="cellIs" dxfId="5887" priority="6765" operator="equal">
      <formula>"Leve"</formula>
    </cfRule>
  </conditionalFormatting>
  <conditionalFormatting sqref="CI11:CN11">
    <cfRule type="cellIs" dxfId="5886" priority="7261" operator="equal">
      <formula>"Catastrófico"</formula>
    </cfRule>
    <cfRule type="cellIs" dxfId="5885" priority="7262" operator="equal">
      <formula>"Mayor"</formula>
    </cfRule>
    <cfRule type="cellIs" dxfId="5884" priority="7263" operator="equal">
      <formula>"Moderado"</formula>
    </cfRule>
    <cfRule type="cellIs" dxfId="5883" priority="7264" operator="equal">
      <formula>"Menor"</formula>
    </cfRule>
    <cfRule type="cellIs" dxfId="5882" priority="7265" operator="equal">
      <formula>"Leve"</formula>
    </cfRule>
  </conditionalFormatting>
  <conditionalFormatting sqref="BZ11:CE11">
    <cfRule type="cellIs" dxfId="5881" priority="6751" operator="equal">
      <formula>"Catastrófico"</formula>
    </cfRule>
    <cfRule type="cellIs" dxfId="5880" priority="6752" operator="equal">
      <formula>"Mayor"</formula>
    </cfRule>
    <cfRule type="cellIs" dxfId="5879" priority="6753" operator="equal">
      <formula>"Moderado"</formula>
    </cfRule>
    <cfRule type="cellIs" dxfId="5878" priority="6754" operator="equal">
      <formula>"Menor"</formula>
    </cfRule>
    <cfRule type="cellIs" dxfId="5877" priority="6755" operator="equal">
      <formula>"Leve"</formula>
    </cfRule>
  </conditionalFormatting>
  <conditionalFormatting sqref="CI10:CN10">
    <cfRule type="cellIs" dxfId="5876" priority="7251" operator="equal">
      <formula>"Catastrófico"</formula>
    </cfRule>
    <cfRule type="cellIs" dxfId="5875" priority="7252" operator="equal">
      <formula>"Mayor"</formula>
    </cfRule>
    <cfRule type="cellIs" dxfId="5874" priority="7253" operator="equal">
      <formula>"Moderado"</formula>
    </cfRule>
    <cfRule type="cellIs" dxfId="5873" priority="7254" operator="equal">
      <formula>"Menor"</formula>
    </cfRule>
    <cfRule type="cellIs" dxfId="5872" priority="7255" operator="equal">
      <formula>"Leve"</formula>
    </cfRule>
  </conditionalFormatting>
  <conditionalFormatting sqref="FL10:FR10">
    <cfRule type="cellIs" dxfId="5871" priority="6236" operator="equal">
      <formula>"Catastrófico"</formula>
    </cfRule>
    <cfRule type="cellIs" dxfId="5870" priority="6237" operator="equal">
      <formula>"Mayor"</formula>
    </cfRule>
    <cfRule type="cellIs" dxfId="5869" priority="6238" operator="equal">
      <formula>"Moderado"</formula>
    </cfRule>
    <cfRule type="cellIs" dxfId="5868" priority="6239" operator="equal">
      <formula>"Menor"</formula>
    </cfRule>
    <cfRule type="cellIs" dxfId="5867" priority="6240" operator="equal">
      <formula>"Leve"</formula>
    </cfRule>
  </conditionalFormatting>
  <conditionalFormatting sqref="CG11:CH11">
    <cfRule type="cellIs" dxfId="5866" priority="7241" operator="equal">
      <formula>"Catastrófico"</formula>
    </cfRule>
    <cfRule type="cellIs" dxfId="5865" priority="7242" operator="equal">
      <formula>"Mayor"</formula>
    </cfRule>
    <cfRule type="cellIs" dxfId="5864" priority="7243" operator="equal">
      <formula>"Moderado"</formula>
    </cfRule>
    <cfRule type="cellIs" dxfId="5863" priority="7244" operator="equal">
      <formula>"Menor"</formula>
    </cfRule>
    <cfRule type="cellIs" dxfId="5862" priority="7245" operator="equal">
      <formula>"Leve"</formula>
    </cfRule>
  </conditionalFormatting>
  <conditionalFormatting sqref="CG11:CH11">
    <cfRule type="cellIs" dxfId="5861" priority="7236" operator="equal">
      <formula>"Catastrófico"</formula>
    </cfRule>
    <cfRule type="cellIs" dxfId="5860" priority="7237" operator="equal">
      <formula>"Mayor"</formula>
    </cfRule>
    <cfRule type="cellIs" dxfId="5859" priority="7238" operator="equal">
      <formula>"Moderado"</formula>
    </cfRule>
    <cfRule type="cellIs" dxfId="5858" priority="7239" operator="equal">
      <formula>"Menor"</formula>
    </cfRule>
    <cfRule type="cellIs" dxfId="5857" priority="7240" operator="equal">
      <formula>"Leve"</formula>
    </cfRule>
  </conditionalFormatting>
  <conditionalFormatting sqref="CG16:CG17">
    <cfRule type="cellIs" dxfId="5856" priority="7231" operator="equal">
      <formula>"Catastrófico"</formula>
    </cfRule>
    <cfRule type="cellIs" dxfId="5855" priority="7232" operator="equal">
      <formula>"Mayor"</formula>
    </cfRule>
    <cfRule type="cellIs" dxfId="5854" priority="7233" operator="equal">
      <formula>"Moderado"</formula>
    </cfRule>
    <cfRule type="cellIs" dxfId="5853" priority="7234" operator="equal">
      <formula>"Menor"</formula>
    </cfRule>
    <cfRule type="cellIs" dxfId="5852" priority="7235" operator="equal">
      <formula>"Leve"</formula>
    </cfRule>
  </conditionalFormatting>
  <conditionalFormatting sqref="CH16">
    <cfRule type="cellIs" dxfId="5851" priority="7226" operator="equal">
      <formula>"Catastrófico"</formula>
    </cfRule>
    <cfRule type="cellIs" dxfId="5850" priority="7227" operator="equal">
      <formula>"Mayor"</formula>
    </cfRule>
    <cfRule type="cellIs" dxfId="5849" priority="7228" operator="equal">
      <formula>"Moderado"</formula>
    </cfRule>
    <cfRule type="cellIs" dxfId="5848" priority="7229" operator="equal">
      <formula>"Menor"</formula>
    </cfRule>
    <cfRule type="cellIs" dxfId="5847" priority="7230" operator="equal">
      <formula>"Leve"</formula>
    </cfRule>
  </conditionalFormatting>
  <conditionalFormatting sqref="BY16">
    <cfRule type="cellIs" dxfId="5846" priority="6716" operator="equal">
      <formula>"Catastrófico"</formula>
    </cfRule>
    <cfRule type="cellIs" dxfId="5845" priority="6717" operator="equal">
      <formula>"Mayor"</formula>
    </cfRule>
    <cfRule type="cellIs" dxfId="5844" priority="6718" operator="equal">
      <formula>"Moderado"</formula>
    </cfRule>
    <cfRule type="cellIs" dxfId="5843" priority="6719" operator="equal">
      <formula>"Menor"</formula>
    </cfRule>
    <cfRule type="cellIs" dxfId="5842" priority="6720" operator="equal">
      <formula>"Leve"</formula>
    </cfRule>
  </conditionalFormatting>
  <conditionalFormatting sqref="FK17">
    <cfRule type="cellIs" dxfId="5841" priority="6206" operator="equal">
      <formula>"Catastrófico"</formula>
    </cfRule>
    <cfRule type="cellIs" dxfId="5840" priority="6207" operator="equal">
      <formula>"Mayor"</formula>
    </cfRule>
    <cfRule type="cellIs" dxfId="5839" priority="6208" operator="equal">
      <formula>"Moderado"</formula>
    </cfRule>
    <cfRule type="cellIs" dxfId="5838" priority="6209" operator="equal">
      <formula>"Menor"</formula>
    </cfRule>
    <cfRule type="cellIs" dxfId="5837" priority="6210" operator="equal">
      <formula>"Leve"</formula>
    </cfRule>
  </conditionalFormatting>
  <conditionalFormatting sqref="FK17">
    <cfRule type="cellIs" dxfId="5836" priority="6201" operator="equal">
      <formula>"Catastrófico"</formula>
    </cfRule>
    <cfRule type="cellIs" dxfId="5835" priority="6202" operator="equal">
      <formula>"Mayor"</formula>
    </cfRule>
    <cfRule type="cellIs" dxfId="5834" priority="6203" operator="equal">
      <formula>"Moderado"</formula>
    </cfRule>
    <cfRule type="cellIs" dxfId="5833" priority="6204" operator="equal">
      <formula>"Menor"</formula>
    </cfRule>
    <cfRule type="cellIs" dxfId="5832" priority="6205" operator="equal">
      <formula>"Leve"</formula>
    </cfRule>
  </conditionalFormatting>
  <conditionalFormatting sqref="FA178:FH183">
    <cfRule type="cellIs" dxfId="5831" priority="5906" operator="equal">
      <formula>"Catastrófico"</formula>
    </cfRule>
    <cfRule type="cellIs" dxfId="5830" priority="5907" operator="equal">
      <formula>"Mayor"</formula>
    </cfRule>
    <cfRule type="cellIs" dxfId="5829" priority="5908" operator="equal">
      <formula>"Moderado"</formula>
    </cfRule>
    <cfRule type="cellIs" dxfId="5828" priority="5909" operator="equal">
      <formula>"Menor"</formula>
    </cfRule>
    <cfRule type="cellIs" dxfId="5827" priority="5910" operator="equal">
      <formula>"Leve"</formula>
    </cfRule>
  </conditionalFormatting>
  <conditionalFormatting sqref="FL16:FR17">
    <cfRule type="cellIs" dxfId="5826" priority="6191" operator="equal">
      <formula>"Catastrófico"</formula>
    </cfRule>
    <cfRule type="cellIs" dxfId="5825" priority="6192" operator="equal">
      <formula>"Mayor"</formula>
    </cfRule>
    <cfRule type="cellIs" dxfId="5824" priority="6193" operator="equal">
      <formula>"Moderado"</formula>
    </cfRule>
    <cfRule type="cellIs" dxfId="5823" priority="6194" operator="equal">
      <formula>"Menor"</formula>
    </cfRule>
    <cfRule type="cellIs" dxfId="5822" priority="6195" operator="equal">
      <formula>"Leve"</formula>
    </cfRule>
  </conditionalFormatting>
  <conditionalFormatting sqref="BY124:CE124 BY129:CE129 BY125:BY128 CA125:CE128">
    <cfRule type="cellIs" dxfId="5821" priority="6691" operator="equal">
      <formula>"Catastrófico"</formula>
    </cfRule>
    <cfRule type="cellIs" dxfId="5820" priority="6692" operator="equal">
      <formula>"Mayor"</formula>
    </cfRule>
    <cfRule type="cellIs" dxfId="5819" priority="6693" operator="equal">
      <formula>"Moderado"</formula>
    </cfRule>
    <cfRule type="cellIs" dxfId="5818" priority="6694" operator="equal">
      <formula>"Menor"</formula>
    </cfRule>
    <cfRule type="cellIs" dxfId="5817" priority="6695" operator="equal">
      <formula>"Leve"</formula>
    </cfRule>
  </conditionalFormatting>
  <conditionalFormatting sqref="BX41:CE42">
    <cfRule type="cellIs" dxfId="5816" priority="6606" operator="equal">
      <formula>"Catastrófico"</formula>
    </cfRule>
    <cfRule type="cellIs" dxfId="5815" priority="6607" operator="equal">
      <formula>"Mayor"</formula>
    </cfRule>
    <cfRule type="cellIs" dxfId="5814" priority="6608" operator="equal">
      <formula>"Moderado"</formula>
    </cfRule>
    <cfRule type="cellIs" dxfId="5813" priority="6609" operator="equal">
      <formula>"Menor"</formula>
    </cfRule>
    <cfRule type="cellIs" dxfId="5812" priority="6610" operator="equal">
      <formula>"Leve"</formula>
    </cfRule>
  </conditionalFormatting>
  <conditionalFormatting sqref="FC89">
    <cfRule type="cellIs" dxfId="5811" priority="6006" operator="equal">
      <formula>"Catastrófico"</formula>
    </cfRule>
    <cfRule type="cellIs" dxfId="5810" priority="6007" operator="equal">
      <formula>"Mayor"</formula>
    </cfRule>
    <cfRule type="cellIs" dxfId="5809" priority="6008" operator="equal">
      <formula>"Moderado"</formula>
    </cfRule>
    <cfRule type="cellIs" dxfId="5808" priority="6009" operator="equal">
      <formula>"Menor"</formula>
    </cfRule>
    <cfRule type="cellIs" dxfId="5807" priority="6010" operator="equal">
      <formula>"Leve"</formula>
    </cfRule>
  </conditionalFormatting>
  <conditionalFormatting sqref="FD89:FH89">
    <cfRule type="cellIs" dxfId="5806" priority="6001" operator="equal">
      <formula>"Catastrófico"</formula>
    </cfRule>
    <cfRule type="cellIs" dxfId="5805" priority="6002" operator="equal">
      <formula>"Mayor"</formula>
    </cfRule>
    <cfRule type="cellIs" dxfId="5804" priority="6003" operator="equal">
      <formula>"Moderado"</formula>
    </cfRule>
    <cfRule type="cellIs" dxfId="5803" priority="6004" operator="equal">
      <formula>"Menor"</formula>
    </cfRule>
    <cfRule type="cellIs" dxfId="5802" priority="6005" operator="equal">
      <formula>"Leve"</formula>
    </cfRule>
  </conditionalFormatting>
  <conditionalFormatting sqref="FM89:FR89">
    <cfRule type="cellIs" dxfId="5801" priority="6501" operator="equal">
      <formula>"Catastrófico"</formula>
    </cfRule>
    <cfRule type="cellIs" dxfId="5800" priority="6502" operator="equal">
      <formula>"Mayor"</formula>
    </cfRule>
    <cfRule type="cellIs" dxfId="5799" priority="6503" operator="equal">
      <formula>"Moderado"</formula>
    </cfRule>
    <cfRule type="cellIs" dxfId="5798" priority="6504" operator="equal">
      <formula>"Menor"</formula>
    </cfRule>
    <cfRule type="cellIs" dxfId="5797" priority="6505" operator="equal">
      <formula>"Leve"</formula>
    </cfRule>
  </conditionalFormatting>
  <conditionalFormatting sqref="FJ101">
    <cfRule type="cellIs" dxfId="5796" priority="6486" operator="equal">
      <formula>"Catastrófico"</formula>
    </cfRule>
    <cfRule type="cellIs" dxfId="5795" priority="6487" operator="equal">
      <formula>"Mayor"</formula>
    </cfRule>
    <cfRule type="cellIs" dxfId="5794" priority="6488" operator="equal">
      <formula>"Moderado"</formula>
    </cfRule>
    <cfRule type="cellIs" dxfId="5793" priority="6489" operator="equal">
      <formula>"Menor"</formula>
    </cfRule>
    <cfRule type="cellIs" dxfId="5792" priority="6490" operator="equal">
      <formula>"Leve"</formula>
    </cfRule>
  </conditionalFormatting>
  <conditionalFormatting sqref="FA162:FH165 FA168:FH171 FA113:FH117 FA173:FH177 FA145:FH147 FA120:FH123 FA138:FH141 FA149:FH153 FA156:FH159">
    <cfRule type="cellIs" dxfId="5791" priority="5976" operator="equal">
      <formula>"Catastrófico"</formula>
    </cfRule>
    <cfRule type="cellIs" dxfId="5790" priority="5977" operator="equal">
      <formula>"Mayor"</formula>
    </cfRule>
    <cfRule type="cellIs" dxfId="5789" priority="5978" operator="equal">
      <formula>"Moderado"</formula>
    </cfRule>
    <cfRule type="cellIs" dxfId="5788" priority="5979" operator="equal">
      <formula>"Menor"</formula>
    </cfRule>
    <cfRule type="cellIs" dxfId="5787" priority="5980" operator="equal">
      <formula>"Leve"</formula>
    </cfRule>
  </conditionalFormatting>
  <conditionalFormatting sqref="FA162:FH165 FA168:FH171 FA113:FH117 FA173:FH177 FA145:FH147 FA120:FH123 FA138:FH141 FA149:FH153 FA156:FH159">
    <cfRule type="cellIs" dxfId="5786" priority="5971" operator="equal">
      <formula>"Catastrófico"</formula>
    </cfRule>
    <cfRule type="cellIs" dxfId="5785" priority="5972" operator="equal">
      <formula>"Mayor"</formula>
    </cfRule>
    <cfRule type="cellIs" dxfId="5784" priority="5973" operator="equal">
      <formula>"Moderado"</formula>
    </cfRule>
    <cfRule type="cellIs" dxfId="5783" priority="5974" operator="equal">
      <formula>"Menor"</formula>
    </cfRule>
    <cfRule type="cellIs" dxfId="5782" priority="5975" operator="equal">
      <formula>"Leve"</formula>
    </cfRule>
  </conditionalFormatting>
  <conditionalFormatting sqref="FA160:FH160">
    <cfRule type="cellIs" dxfId="5781" priority="5956" operator="equal">
      <formula>"Catastrófico"</formula>
    </cfRule>
    <cfRule type="cellIs" dxfId="5780" priority="5957" operator="equal">
      <formula>"Mayor"</formula>
    </cfRule>
    <cfRule type="cellIs" dxfId="5779" priority="5958" operator="equal">
      <formula>"Moderado"</formula>
    </cfRule>
    <cfRule type="cellIs" dxfId="5778" priority="5959" operator="equal">
      <formula>"Menor"</formula>
    </cfRule>
    <cfRule type="cellIs" dxfId="5777" priority="5960" operator="equal">
      <formula>"Leve"</formula>
    </cfRule>
  </conditionalFormatting>
  <conditionalFormatting sqref="FA161:FH161">
    <cfRule type="cellIs" dxfId="5776" priority="5951" operator="equal">
      <formula>"Catastrófico"</formula>
    </cfRule>
    <cfRule type="cellIs" dxfId="5775" priority="5952" operator="equal">
      <formula>"Mayor"</formula>
    </cfRule>
    <cfRule type="cellIs" dxfId="5774" priority="5953" operator="equal">
      <formula>"Moderado"</formula>
    </cfRule>
    <cfRule type="cellIs" dxfId="5773" priority="5954" operator="equal">
      <formula>"Menor"</formula>
    </cfRule>
    <cfRule type="cellIs" dxfId="5772" priority="5955" operator="equal">
      <formula>"Leve"</formula>
    </cfRule>
  </conditionalFormatting>
  <conditionalFormatting sqref="FJ191:FR195">
    <cfRule type="cellIs" dxfId="5771" priority="6541" operator="equal">
      <formula>"Catastrófico"</formula>
    </cfRule>
    <cfRule type="cellIs" dxfId="5770" priority="6542" operator="equal">
      <formula>"Mayor"</formula>
    </cfRule>
    <cfRule type="cellIs" dxfId="5769" priority="6543" operator="equal">
      <formula>"Moderado"</formula>
    </cfRule>
    <cfRule type="cellIs" dxfId="5768" priority="6544" operator="equal">
      <formula>"Menor"</formula>
    </cfRule>
    <cfRule type="cellIs" dxfId="5767" priority="6545" operator="equal">
      <formula>"Leve"</formula>
    </cfRule>
  </conditionalFormatting>
  <conditionalFormatting sqref="FJ197:FR201">
    <cfRule type="cellIs" dxfId="5766" priority="6536" operator="equal">
      <formula>"Catastrófico"</formula>
    </cfRule>
    <cfRule type="cellIs" dxfId="5765" priority="6537" operator="equal">
      <formula>"Mayor"</formula>
    </cfRule>
    <cfRule type="cellIs" dxfId="5764" priority="6538" operator="equal">
      <formula>"Moderado"</formula>
    </cfRule>
    <cfRule type="cellIs" dxfId="5763" priority="6539" operator="equal">
      <formula>"Menor"</formula>
    </cfRule>
    <cfRule type="cellIs" dxfId="5762" priority="6540" operator="equal">
      <formula>"Leve"</formula>
    </cfRule>
  </conditionalFormatting>
  <conditionalFormatting sqref="FA52:FB52">
    <cfRule type="cellIs" dxfId="5761" priority="5876" operator="equal">
      <formula>"Catastrófico"</formula>
    </cfRule>
    <cfRule type="cellIs" dxfId="5760" priority="5877" operator="equal">
      <formula>"Mayor"</formula>
    </cfRule>
    <cfRule type="cellIs" dxfId="5759" priority="5878" operator="equal">
      <formula>"Moderado"</formula>
    </cfRule>
    <cfRule type="cellIs" dxfId="5758" priority="5879" operator="equal">
      <formula>"Menor"</formula>
    </cfRule>
    <cfRule type="cellIs" dxfId="5757" priority="5880" operator="equal">
      <formula>"Leve"</formula>
    </cfRule>
  </conditionalFormatting>
  <conditionalFormatting sqref="FJ130:FK130">
    <cfRule type="cellIs" dxfId="5756" priority="6161" operator="equal">
      <formula>"Catastrófico"</formula>
    </cfRule>
    <cfRule type="cellIs" dxfId="5755" priority="6162" operator="equal">
      <formula>"Mayor"</formula>
    </cfRule>
    <cfRule type="cellIs" dxfId="5754" priority="6163" operator="equal">
      <formula>"Moderado"</formula>
    </cfRule>
    <cfRule type="cellIs" dxfId="5753" priority="6164" operator="equal">
      <formula>"Menor"</formula>
    </cfRule>
    <cfRule type="cellIs" dxfId="5752" priority="6165" operator="equal">
      <formula>"Leve"</formula>
    </cfRule>
  </conditionalFormatting>
  <conditionalFormatting sqref="FL130:FR130">
    <cfRule type="cellIs" dxfId="5751" priority="6156" operator="equal">
      <formula>"Catastrófico"</formula>
    </cfRule>
    <cfRule type="cellIs" dxfId="5750" priority="6157" operator="equal">
      <formula>"Mayor"</formula>
    </cfRule>
    <cfRule type="cellIs" dxfId="5749" priority="6158" operator="equal">
      <formula>"Moderado"</formula>
    </cfRule>
    <cfRule type="cellIs" dxfId="5748" priority="6159" operator="equal">
      <formula>"Menor"</formula>
    </cfRule>
    <cfRule type="cellIs" dxfId="5747" priority="6160" operator="equal">
      <formula>"Leve"</formula>
    </cfRule>
  </conditionalFormatting>
  <conditionalFormatting sqref="FL130:FR130">
    <cfRule type="cellIs" dxfId="5746" priority="6151" operator="equal">
      <formula>"Catastrófico"</formula>
    </cfRule>
    <cfRule type="cellIs" dxfId="5745" priority="6152" operator="equal">
      <formula>"Mayor"</formula>
    </cfRule>
    <cfRule type="cellIs" dxfId="5744" priority="6153" operator="equal">
      <formula>"Moderado"</formula>
    </cfRule>
    <cfRule type="cellIs" dxfId="5743" priority="6154" operator="equal">
      <formula>"Menor"</formula>
    </cfRule>
    <cfRule type="cellIs" dxfId="5742" priority="6155" operator="equal">
      <formula>"Leve"</formula>
    </cfRule>
  </conditionalFormatting>
  <conditionalFormatting sqref="FA58:FB58">
    <cfRule type="cellIs" dxfId="5741" priority="5856" operator="equal">
      <formula>"Catastrófico"</formula>
    </cfRule>
    <cfRule type="cellIs" dxfId="5740" priority="5857" operator="equal">
      <formula>"Mayor"</formula>
    </cfRule>
    <cfRule type="cellIs" dxfId="5739" priority="5858" operator="equal">
      <formula>"Moderado"</formula>
    </cfRule>
    <cfRule type="cellIs" dxfId="5738" priority="5859" operator="equal">
      <formula>"Menor"</formula>
    </cfRule>
    <cfRule type="cellIs" dxfId="5737" priority="5860" operator="equal">
      <formula>"Leve"</formula>
    </cfRule>
  </conditionalFormatting>
  <conditionalFormatting sqref="FC82">
    <cfRule type="cellIs" dxfId="5736" priority="5836" operator="equal">
      <formula>"Catastrófico"</formula>
    </cfRule>
    <cfRule type="cellIs" dxfId="5735" priority="5837" operator="equal">
      <formula>"Mayor"</formula>
    </cfRule>
    <cfRule type="cellIs" dxfId="5734" priority="5838" operator="equal">
      <formula>"Moderado"</formula>
    </cfRule>
    <cfRule type="cellIs" dxfId="5733" priority="5839" operator="equal">
      <formula>"Menor"</formula>
    </cfRule>
    <cfRule type="cellIs" dxfId="5732" priority="5840" operator="equal">
      <formula>"Leve"</formula>
    </cfRule>
  </conditionalFormatting>
  <conditionalFormatting sqref="FC46:FH46">
    <cfRule type="cellIs" dxfId="5731" priority="5891" operator="equal">
      <formula>"Catastrófico"</formula>
    </cfRule>
    <cfRule type="cellIs" dxfId="5730" priority="5892" operator="equal">
      <formula>"Mayor"</formula>
    </cfRule>
    <cfRule type="cellIs" dxfId="5729" priority="5893" operator="equal">
      <formula>"Moderado"</formula>
    </cfRule>
    <cfRule type="cellIs" dxfId="5728" priority="5894" operator="equal">
      <formula>"Menor"</formula>
    </cfRule>
    <cfRule type="cellIs" dxfId="5727" priority="5895" operator="equal">
      <formula>"Leve"</formula>
    </cfRule>
  </conditionalFormatting>
  <conditionalFormatting sqref="FA125:FA128">
    <cfRule type="cellIs" dxfId="5726" priority="5671" operator="equal">
      <formula>"Catastrófico"</formula>
    </cfRule>
    <cfRule type="cellIs" dxfId="5725" priority="5672" operator="equal">
      <formula>"Mayor"</formula>
    </cfRule>
    <cfRule type="cellIs" dxfId="5724" priority="5673" operator="equal">
      <formula>"Moderado"</formula>
    </cfRule>
    <cfRule type="cellIs" dxfId="5723" priority="5674" operator="equal">
      <formula>"Menor"</formula>
    </cfRule>
    <cfRule type="cellIs" dxfId="5722" priority="5675" operator="equal">
      <formula>"Leve"</formula>
    </cfRule>
  </conditionalFormatting>
  <conditionalFormatting sqref="FA52:FB52">
    <cfRule type="cellIs" dxfId="5721" priority="5881" operator="equal">
      <formula>"Catastrófico"</formula>
    </cfRule>
    <cfRule type="cellIs" dxfId="5720" priority="5882" operator="equal">
      <formula>"Mayor"</formula>
    </cfRule>
    <cfRule type="cellIs" dxfId="5719" priority="5883" operator="equal">
      <formula>"Moderado"</formula>
    </cfRule>
    <cfRule type="cellIs" dxfId="5718" priority="5884" operator="equal">
      <formula>"Menor"</formula>
    </cfRule>
    <cfRule type="cellIs" dxfId="5717" priority="5885" operator="equal">
      <formula>"Leve"</formula>
    </cfRule>
  </conditionalFormatting>
  <conditionalFormatting sqref="FC58:FH58">
    <cfRule type="cellIs" dxfId="5716" priority="5851" operator="equal">
      <formula>"Catastrófico"</formula>
    </cfRule>
    <cfRule type="cellIs" dxfId="5715" priority="5852" operator="equal">
      <formula>"Mayor"</formula>
    </cfRule>
    <cfRule type="cellIs" dxfId="5714" priority="5853" operator="equal">
      <formula>"Moderado"</formula>
    </cfRule>
    <cfRule type="cellIs" dxfId="5713" priority="5854" operator="equal">
      <formula>"Menor"</formula>
    </cfRule>
    <cfRule type="cellIs" dxfId="5712" priority="5855" operator="equal">
      <formula>"Leve"</formula>
    </cfRule>
  </conditionalFormatting>
  <conditionalFormatting sqref="ER208:EY208">
    <cfRule type="cellIs" dxfId="5711" priority="5126" operator="equal">
      <formula>"Catastrófico"</formula>
    </cfRule>
    <cfRule type="cellIs" dxfId="5710" priority="5127" operator="equal">
      <formula>"Mayor"</formula>
    </cfRule>
    <cfRule type="cellIs" dxfId="5709" priority="5128" operator="equal">
      <formula>"Moderado"</formula>
    </cfRule>
    <cfRule type="cellIs" dxfId="5708" priority="5129" operator="equal">
      <formula>"Menor"</formula>
    </cfRule>
    <cfRule type="cellIs" dxfId="5707" priority="5130" operator="equal">
      <formula>"Leve"</formula>
    </cfRule>
  </conditionalFormatting>
  <conditionalFormatting sqref="FA214:FH214">
    <cfRule type="cellIs" dxfId="5706" priority="5626" operator="equal">
      <formula>"Catastrófico"</formula>
    </cfRule>
    <cfRule type="cellIs" dxfId="5705" priority="5627" operator="equal">
      <formula>"Mayor"</formula>
    </cfRule>
    <cfRule type="cellIs" dxfId="5704" priority="5628" operator="equal">
      <formula>"Moderado"</formula>
    </cfRule>
    <cfRule type="cellIs" dxfId="5703" priority="5629" operator="equal">
      <formula>"Menor"</formula>
    </cfRule>
    <cfRule type="cellIs" dxfId="5702" priority="5630" operator="equal">
      <formula>"Leve"</formula>
    </cfRule>
  </conditionalFormatting>
  <conditionalFormatting sqref="FB82">
    <cfRule type="cellIs" dxfId="5701" priority="5831" operator="equal">
      <formula>"Catastrófico"</formula>
    </cfRule>
    <cfRule type="cellIs" dxfId="5700" priority="5832" operator="equal">
      <formula>"Mayor"</formula>
    </cfRule>
    <cfRule type="cellIs" dxfId="5699" priority="5833" operator="equal">
      <formula>"Moderado"</formula>
    </cfRule>
    <cfRule type="cellIs" dxfId="5698" priority="5834" operator="equal">
      <formula>"Menor"</formula>
    </cfRule>
    <cfRule type="cellIs" dxfId="5697" priority="5835" operator="equal">
      <formula>"Leve"</formula>
    </cfRule>
  </conditionalFormatting>
  <conditionalFormatting sqref="FD82:FH82">
    <cfRule type="cellIs" dxfId="5696" priority="5826" operator="equal">
      <formula>"Catastrófico"</formula>
    </cfRule>
    <cfRule type="cellIs" dxfId="5695" priority="5827" operator="equal">
      <formula>"Mayor"</formula>
    </cfRule>
    <cfRule type="cellIs" dxfId="5694" priority="5828" operator="equal">
      <formula>"Moderado"</formula>
    </cfRule>
    <cfRule type="cellIs" dxfId="5693" priority="5829" operator="equal">
      <formula>"Menor"</formula>
    </cfRule>
    <cfRule type="cellIs" dxfId="5692" priority="5830" operator="equal">
      <formula>"Leve"</formula>
    </cfRule>
  </conditionalFormatting>
  <conditionalFormatting sqref="FD35:FH35">
    <cfRule type="cellIs" dxfId="5691" priority="5606" operator="equal">
      <formula>"Catastrófico"</formula>
    </cfRule>
    <cfRule type="cellIs" dxfId="5690" priority="5607" operator="equal">
      <formula>"Mayor"</formula>
    </cfRule>
    <cfRule type="cellIs" dxfId="5689" priority="5608" operator="equal">
      <formula>"Moderado"</formula>
    </cfRule>
    <cfRule type="cellIs" dxfId="5688" priority="5609" operator="equal">
      <formula>"Menor"</formula>
    </cfRule>
    <cfRule type="cellIs" dxfId="5687" priority="5610" operator="equal">
      <formula>"Leve"</formula>
    </cfRule>
  </conditionalFormatting>
  <conditionalFormatting sqref="FD83:FH83">
    <cfRule type="cellIs" dxfId="5686" priority="5816" operator="equal">
      <formula>"Catastrófico"</formula>
    </cfRule>
    <cfRule type="cellIs" dxfId="5685" priority="5817" operator="equal">
      <formula>"Mayor"</formula>
    </cfRule>
    <cfRule type="cellIs" dxfId="5684" priority="5818" operator="equal">
      <formula>"Moderado"</formula>
    </cfRule>
    <cfRule type="cellIs" dxfId="5683" priority="5819" operator="equal">
      <formula>"Menor"</formula>
    </cfRule>
    <cfRule type="cellIs" dxfId="5682" priority="5820" operator="equal">
      <formula>"Leve"</formula>
    </cfRule>
  </conditionalFormatting>
  <conditionalFormatting sqref="BX172:CE172 BX131:CE137 BX196:CE196 BX12:CE15 BX90:CE93 BX95:CE99 BX103:CE105 BX186:CE190 BX47:CE51 BX53:CE57 BX36:CE40 BX43:CE45 BX18:CE34 BX88:CE88 BX142:CE142 BX148:CE148 BX154:CE155 BX59:CE69 BX202:CE202 BX208:CE208 BX214:CE255">
    <cfRule type="cellIs" dxfId="5681" priority="7106" operator="equal">
      <formula>"Catastrófico"</formula>
    </cfRule>
    <cfRule type="cellIs" dxfId="5680" priority="7107" operator="equal">
      <formula>"Mayor"</formula>
    </cfRule>
    <cfRule type="cellIs" dxfId="5679" priority="7108" operator="equal">
      <formula>"Moderado"</formula>
    </cfRule>
    <cfRule type="cellIs" dxfId="5678" priority="7109" operator="equal">
      <formula>"Menor"</formula>
    </cfRule>
    <cfRule type="cellIs" dxfId="5677" priority="7110" operator="equal">
      <formula>"Leve"</formula>
    </cfRule>
  </conditionalFormatting>
  <conditionalFormatting sqref="CF10 CF16 CF22 CF40 CF64 CF70 CF76 CF82 CF88 CF94 CF100 CF106 CF112 CF118 CF124 CF130 CF136 CF142 CF148 CF154 CF160 CF166 CF172 CF178 CF184 CF190 CF196 CF202 CF208 CF214 CF220">
    <cfRule type="cellIs" dxfId="5676" priority="7606" operator="equal">
      <formula>"Catastrófico"</formula>
    </cfRule>
    <cfRule type="cellIs" dxfId="5675" priority="7607" operator="equal">
      <formula>"Mayor"</formula>
    </cfRule>
    <cfRule type="cellIs" dxfId="5674" priority="7608" operator="equal">
      <formula>"Moderado"</formula>
    </cfRule>
    <cfRule type="cellIs" dxfId="5673" priority="7609" operator="equal">
      <formula>"Menor"</formula>
    </cfRule>
    <cfRule type="cellIs" dxfId="5672" priority="7610" operator="equal">
      <formula>"Leve"</formula>
    </cfRule>
  </conditionalFormatting>
  <conditionalFormatting sqref="BW46 BW52 BW58">
    <cfRule type="cellIs" dxfId="5671" priority="7096" operator="equal">
      <formula>"Catastrófico"</formula>
    </cfRule>
    <cfRule type="cellIs" dxfId="5670" priority="7097" operator="equal">
      <formula>"Mayor"</formula>
    </cfRule>
    <cfRule type="cellIs" dxfId="5669" priority="7098" operator="equal">
      <formula>"Moderado"</formula>
    </cfRule>
    <cfRule type="cellIs" dxfId="5668" priority="7099" operator="equal">
      <formula>"Menor"</formula>
    </cfRule>
    <cfRule type="cellIs" dxfId="5667" priority="7100" operator="equal">
      <formula>"Leve"</formula>
    </cfRule>
  </conditionalFormatting>
  <conditionalFormatting sqref="CF226">
    <cfRule type="cellIs" dxfId="5666" priority="7596" operator="equal">
      <formula>"Catastrófico"</formula>
    </cfRule>
    <cfRule type="cellIs" dxfId="5665" priority="7597" operator="equal">
      <formula>"Mayor"</formula>
    </cfRule>
    <cfRule type="cellIs" dxfId="5664" priority="7598" operator="equal">
      <formula>"Moderado"</formula>
    </cfRule>
    <cfRule type="cellIs" dxfId="5663" priority="7599" operator="equal">
      <formula>"Menor"</formula>
    </cfRule>
    <cfRule type="cellIs" dxfId="5662" priority="7600" operator="equal">
      <formula>"Leve"</formula>
    </cfRule>
  </conditionalFormatting>
  <conditionalFormatting sqref="CF232">
    <cfRule type="cellIs" dxfId="5661" priority="7591" operator="equal">
      <formula>"Catastrófico"</formula>
    </cfRule>
    <cfRule type="cellIs" dxfId="5660" priority="7592" operator="equal">
      <formula>"Mayor"</formula>
    </cfRule>
    <cfRule type="cellIs" dxfId="5659" priority="7593" operator="equal">
      <formula>"Moderado"</formula>
    </cfRule>
    <cfRule type="cellIs" dxfId="5658" priority="7594" operator="equal">
      <formula>"Menor"</formula>
    </cfRule>
    <cfRule type="cellIs" dxfId="5657" priority="7595" operator="equal">
      <formula>"Leve"</formula>
    </cfRule>
  </conditionalFormatting>
  <conditionalFormatting sqref="BW244">
    <cfRule type="cellIs" dxfId="5656" priority="7076" operator="equal">
      <formula>"Catastrófico"</formula>
    </cfRule>
    <cfRule type="cellIs" dxfId="5655" priority="7077" operator="equal">
      <formula>"Mayor"</formula>
    </cfRule>
    <cfRule type="cellIs" dxfId="5654" priority="7078" operator="equal">
      <formula>"Moderado"</formula>
    </cfRule>
    <cfRule type="cellIs" dxfId="5653" priority="7079" operator="equal">
      <formula>"Menor"</formula>
    </cfRule>
    <cfRule type="cellIs" dxfId="5652" priority="7080" operator="equal">
      <formula>"Leve"</formula>
    </cfRule>
  </conditionalFormatting>
  <conditionalFormatting sqref="FI250">
    <cfRule type="cellIs" dxfId="5651" priority="6566" operator="equal">
      <formula>"Catastrófico"</formula>
    </cfRule>
    <cfRule type="cellIs" dxfId="5650" priority="6567" operator="equal">
      <formula>"Mayor"</formula>
    </cfRule>
    <cfRule type="cellIs" dxfId="5649" priority="6568" operator="equal">
      <formula>"Moderado"</formula>
    </cfRule>
    <cfRule type="cellIs" dxfId="5648" priority="6569" operator="equal">
      <formula>"Menor"</formula>
    </cfRule>
    <cfRule type="cellIs" dxfId="5647" priority="6570" operator="equal">
      <formula>"Leve"</formula>
    </cfRule>
  </conditionalFormatting>
  <conditionalFormatting sqref="FI28">
    <cfRule type="cellIs" dxfId="5646" priority="6561" operator="equal">
      <formula>"Catastrófico"</formula>
    </cfRule>
    <cfRule type="cellIs" dxfId="5645" priority="6562" operator="equal">
      <formula>"Mayor"</formula>
    </cfRule>
    <cfRule type="cellIs" dxfId="5644" priority="6563" operator="equal">
      <formula>"Moderado"</formula>
    </cfRule>
    <cfRule type="cellIs" dxfId="5643" priority="6564" operator="equal">
      <formula>"Menor"</formula>
    </cfRule>
    <cfRule type="cellIs" dxfId="5642" priority="6565" operator="equal">
      <formula>"Leve"</formula>
    </cfRule>
  </conditionalFormatting>
  <conditionalFormatting sqref="FI34">
    <cfRule type="cellIs" dxfId="5641" priority="6556" operator="equal">
      <formula>"Catastrófico"</formula>
    </cfRule>
    <cfRule type="cellIs" dxfId="5640" priority="6557" operator="equal">
      <formula>"Mayor"</formula>
    </cfRule>
    <cfRule type="cellIs" dxfId="5639" priority="6558" operator="equal">
      <formula>"Moderado"</formula>
    </cfRule>
    <cfRule type="cellIs" dxfId="5638" priority="6559" operator="equal">
      <formula>"Menor"</formula>
    </cfRule>
    <cfRule type="cellIs" dxfId="5637" priority="6560" operator="equal">
      <formula>"Leve"</formula>
    </cfRule>
  </conditionalFormatting>
  <conditionalFormatting sqref="BX89:BY89">
    <cfRule type="cellIs" dxfId="5636" priority="7026" operator="equal">
      <formula>"Catastrófico"</formula>
    </cfRule>
    <cfRule type="cellIs" dxfId="5635" priority="7027" operator="equal">
      <formula>"Mayor"</formula>
    </cfRule>
    <cfRule type="cellIs" dxfId="5634" priority="7028" operator="equal">
      <formula>"Moderado"</formula>
    </cfRule>
    <cfRule type="cellIs" dxfId="5633" priority="7029" operator="equal">
      <formula>"Menor"</formula>
    </cfRule>
    <cfRule type="cellIs" dxfId="5632" priority="7030" operator="equal">
      <formula>"Leve"</formula>
    </cfRule>
  </conditionalFormatting>
  <conditionalFormatting sqref="BZ89">
    <cfRule type="cellIs" dxfId="5631" priority="7021" operator="equal">
      <formula>"Catastrófico"</formula>
    </cfRule>
    <cfRule type="cellIs" dxfId="5630" priority="7022" operator="equal">
      <formula>"Mayor"</formula>
    </cfRule>
    <cfRule type="cellIs" dxfId="5629" priority="7023" operator="equal">
      <formula>"Moderado"</formula>
    </cfRule>
    <cfRule type="cellIs" dxfId="5628" priority="7024" operator="equal">
      <formula>"Menor"</formula>
    </cfRule>
    <cfRule type="cellIs" dxfId="5627" priority="7025" operator="equal">
      <formula>"Leve"</formula>
    </cfRule>
  </conditionalFormatting>
  <conditionalFormatting sqref="CH102:CN102 CH100:CI101">
    <cfRule type="cellIs" dxfId="5626" priority="7506" operator="equal">
      <formula>"Catastrófico"</formula>
    </cfRule>
    <cfRule type="cellIs" dxfId="5625" priority="7507" operator="equal">
      <formula>"Mayor"</formula>
    </cfRule>
    <cfRule type="cellIs" dxfId="5624" priority="7508" operator="equal">
      <formula>"Moderado"</formula>
    </cfRule>
    <cfRule type="cellIs" dxfId="5623" priority="7509" operator="equal">
      <formula>"Menor"</formula>
    </cfRule>
    <cfRule type="cellIs" dxfId="5622" priority="7510" operator="equal">
      <formula>"Leve"</formula>
    </cfRule>
  </conditionalFormatting>
  <conditionalFormatting sqref="CH101:CI101 CG102:CN102 CG100:CI100">
    <cfRule type="cellIs" dxfId="5621" priority="7501" operator="equal">
      <formula>"Catastrófico"</formula>
    </cfRule>
    <cfRule type="cellIs" dxfId="5620" priority="7502" operator="equal">
      <formula>"Mayor"</formula>
    </cfRule>
    <cfRule type="cellIs" dxfId="5619" priority="7503" operator="equal">
      <formula>"Moderado"</formula>
    </cfRule>
    <cfRule type="cellIs" dxfId="5618" priority="7504" operator="equal">
      <formula>"Menor"</formula>
    </cfRule>
    <cfRule type="cellIs" dxfId="5617" priority="7505" operator="equal">
      <formula>"Leve"</formula>
    </cfRule>
  </conditionalFormatting>
  <conditionalFormatting sqref="FJ94:FR94">
    <cfRule type="cellIs" dxfId="5616" priority="6551" operator="equal">
      <formula>"Catastrófico"</formula>
    </cfRule>
    <cfRule type="cellIs" dxfId="5615" priority="6552" operator="equal">
      <formula>"Mayor"</formula>
    </cfRule>
    <cfRule type="cellIs" dxfId="5614" priority="6553" operator="equal">
      <formula>"Moderado"</formula>
    </cfRule>
    <cfRule type="cellIs" dxfId="5613" priority="6554" operator="equal">
      <formula>"Menor"</formula>
    </cfRule>
    <cfRule type="cellIs" dxfId="5612" priority="6555" operator="equal">
      <formula>"Leve"</formula>
    </cfRule>
  </conditionalFormatting>
  <conditionalFormatting sqref="FJ94:FR94">
    <cfRule type="cellIs" dxfId="5611" priority="6546" operator="equal">
      <formula>"Catastrófico"</formula>
    </cfRule>
    <cfRule type="cellIs" dxfId="5610" priority="6547" operator="equal">
      <formula>"Mayor"</formula>
    </cfRule>
    <cfRule type="cellIs" dxfId="5609" priority="6548" operator="equal">
      <formula>"Moderado"</formula>
    </cfRule>
    <cfRule type="cellIs" dxfId="5608" priority="6549" operator="equal">
      <formula>"Menor"</formula>
    </cfRule>
    <cfRule type="cellIs" dxfId="5607" priority="6550" operator="equal">
      <formula>"Leve"</formula>
    </cfRule>
  </conditionalFormatting>
  <conditionalFormatting sqref="BX185:CE185">
    <cfRule type="cellIs" dxfId="5606" priority="6936" operator="equal">
      <formula>"Catastrófico"</formula>
    </cfRule>
    <cfRule type="cellIs" dxfId="5605" priority="6937" operator="equal">
      <formula>"Mayor"</formula>
    </cfRule>
    <cfRule type="cellIs" dxfId="5604" priority="6938" operator="equal">
      <formula>"Moderado"</formula>
    </cfRule>
    <cfRule type="cellIs" dxfId="5603" priority="6939" operator="equal">
      <formula>"Menor"</formula>
    </cfRule>
    <cfRule type="cellIs" dxfId="5602" priority="6940" operator="equal">
      <formula>"Leve"</formula>
    </cfRule>
  </conditionalFormatting>
  <conditionalFormatting sqref="FJ106:FR111">
    <cfRule type="cellIs" dxfId="5601" priority="6426" operator="equal">
      <formula>"Catastrófico"</formula>
    </cfRule>
    <cfRule type="cellIs" dxfId="5600" priority="6427" operator="equal">
      <formula>"Mayor"</formula>
    </cfRule>
    <cfRule type="cellIs" dxfId="5599" priority="6428" operator="equal">
      <formula>"Moderado"</formula>
    </cfRule>
    <cfRule type="cellIs" dxfId="5598" priority="6429" operator="equal">
      <formula>"Menor"</formula>
    </cfRule>
    <cfRule type="cellIs" dxfId="5597" priority="6430" operator="equal">
      <formula>"Leve"</formula>
    </cfRule>
  </conditionalFormatting>
  <conditionalFormatting sqref="FJ203:FR207">
    <cfRule type="cellIs" dxfId="5596" priority="6531" operator="equal">
      <formula>"Catastrófico"</formula>
    </cfRule>
    <cfRule type="cellIs" dxfId="5595" priority="6532" operator="equal">
      <formula>"Mayor"</formula>
    </cfRule>
    <cfRule type="cellIs" dxfId="5594" priority="6533" operator="equal">
      <formula>"Moderado"</formula>
    </cfRule>
    <cfRule type="cellIs" dxfId="5593" priority="6534" operator="equal">
      <formula>"Menor"</formula>
    </cfRule>
    <cfRule type="cellIs" dxfId="5592" priority="6535" operator="equal">
      <formula>"Leve"</formula>
    </cfRule>
  </conditionalFormatting>
  <conditionalFormatting sqref="FJ46:FK46">
    <cfRule type="cellIs" dxfId="5591" priority="6406" operator="equal">
      <formula>"Catastrófico"</formula>
    </cfRule>
    <cfRule type="cellIs" dxfId="5590" priority="6407" operator="equal">
      <formula>"Mayor"</formula>
    </cfRule>
    <cfRule type="cellIs" dxfId="5589" priority="6408" operator="equal">
      <formula>"Moderado"</formula>
    </cfRule>
    <cfRule type="cellIs" dxfId="5588" priority="6409" operator="equal">
      <formula>"Menor"</formula>
    </cfRule>
    <cfRule type="cellIs" dxfId="5587" priority="6410" operator="equal">
      <formula>"Leve"</formula>
    </cfRule>
  </conditionalFormatting>
  <conditionalFormatting sqref="FJ209:FR213">
    <cfRule type="cellIs" dxfId="5586" priority="6526" operator="equal">
      <formula>"Catastrófico"</formula>
    </cfRule>
    <cfRule type="cellIs" dxfId="5585" priority="6527" operator="equal">
      <formula>"Mayor"</formula>
    </cfRule>
    <cfRule type="cellIs" dxfId="5584" priority="6528" operator="equal">
      <formula>"Moderado"</formula>
    </cfRule>
    <cfRule type="cellIs" dxfId="5583" priority="6529" operator="equal">
      <formula>"Menor"</formula>
    </cfRule>
    <cfRule type="cellIs" dxfId="5582" priority="6530" operator="equal">
      <formula>"Leve"</formula>
    </cfRule>
  </conditionalFormatting>
  <conditionalFormatting sqref="FL46:FR46">
    <cfRule type="cellIs" dxfId="5581" priority="6396" operator="equal">
      <formula>"Catastrófico"</formula>
    </cfRule>
    <cfRule type="cellIs" dxfId="5580" priority="6397" operator="equal">
      <formula>"Mayor"</formula>
    </cfRule>
    <cfRule type="cellIs" dxfId="5579" priority="6398" operator="equal">
      <formula>"Moderado"</formula>
    </cfRule>
    <cfRule type="cellIs" dxfId="5578" priority="6399" operator="equal">
      <formula>"Menor"</formula>
    </cfRule>
    <cfRule type="cellIs" dxfId="5577" priority="6400" operator="equal">
      <formula>"Leve"</formula>
    </cfRule>
  </conditionalFormatting>
  <conditionalFormatting sqref="FJ52:FK52">
    <cfRule type="cellIs" dxfId="5576" priority="6386" operator="equal">
      <formula>"Catastrófico"</formula>
    </cfRule>
    <cfRule type="cellIs" dxfId="5575" priority="6387" operator="equal">
      <formula>"Mayor"</formula>
    </cfRule>
    <cfRule type="cellIs" dxfId="5574" priority="6388" operator="equal">
      <formula>"Moderado"</formula>
    </cfRule>
    <cfRule type="cellIs" dxfId="5573" priority="6389" operator="equal">
      <formula>"Menor"</formula>
    </cfRule>
    <cfRule type="cellIs" dxfId="5572" priority="6390" operator="equal">
      <formula>"Leve"</formula>
    </cfRule>
  </conditionalFormatting>
  <conditionalFormatting sqref="FJ52:FK52">
    <cfRule type="cellIs" dxfId="5571" priority="6381" operator="equal">
      <formula>"Catastrófico"</formula>
    </cfRule>
    <cfRule type="cellIs" dxfId="5570" priority="6382" operator="equal">
      <formula>"Mayor"</formula>
    </cfRule>
    <cfRule type="cellIs" dxfId="5569" priority="6383" operator="equal">
      <formula>"Moderado"</formula>
    </cfRule>
    <cfRule type="cellIs" dxfId="5568" priority="6384" operator="equal">
      <formula>"Menor"</formula>
    </cfRule>
    <cfRule type="cellIs" dxfId="5567" priority="6385" operator="equal">
      <formula>"Leve"</formula>
    </cfRule>
  </conditionalFormatting>
  <conditionalFormatting sqref="BX58:BY58">
    <cfRule type="cellIs" dxfId="5566" priority="6871" operator="equal">
      <formula>"Catastrófico"</formula>
    </cfRule>
    <cfRule type="cellIs" dxfId="5565" priority="6872" operator="equal">
      <formula>"Mayor"</formula>
    </cfRule>
    <cfRule type="cellIs" dxfId="5564" priority="6873" operator="equal">
      <formula>"Moderado"</formula>
    </cfRule>
    <cfRule type="cellIs" dxfId="5563" priority="6874" operator="equal">
      <formula>"Menor"</formula>
    </cfRule>
    <cfRule type="cellIs" dxfId="5562" priority="6875" operator="equal">
      <formula>"Leve"</formula>
    </cfRule>
  </conditionalFormatting>
  <conditionalFormatting sqref="BX58:BY58">
    <cfRule type="cellIs" dxfId="5561" priority="6866" operator="equal">
      <formula>"Catastrófico"</formula>
    </cfRule>
    <cfRule type="cellIs" dxfId="5560" priority="6867" operator="equal">
      <formula>"Mayor"</formula>
    </cfRule>
    <cfRule type="cellIs" dxfId="5559" priority="6868" operator="equal">
      <formula>"Moderado"</formula>
    </cfRule>
    <cfRule type="cellIs" dxfId="5558" priority="6869" operator="equal">
      <formula>"Menor"</formula>
    </cfRule>
    <cfRule type="cellIs" dxfId="5557" priority="6870" operator="equal">
      <formula>"Leve"</formula>
    </cfRule>
  </conditionalFormatting>
  <conditionalFormatting sqref="CG82">
    <cfRule type="cellIs" dxfId="5556" priority="7356" operator="equal">
      <formula>"Catastrófico"</formula>
    </cfRule>
    <cfRule type="cellIs" dxfId="5555" priority="7357" operator="equal">
      <formula>"Mayor"</formula>
    </cfRule>
    <cfRule type="cellIs" dxfId="5554" priority="7358" operator="equal">
      <formula>"Moderado"</formula>
    </cfRule>
    <cfRule type="cellIs" dxfId="5553" priority="7359" operator="equal">
      <formula>"Menor"</formula>
    </cfRule>
    <cfRule type="cellIs" dxfId="5552" priority="7360" operator="equal">
      <formula>"Leve"</formula>
    </cfRule>
  </conditionalFormatting>
  <conditionalFormatting sqref="CI82">
    <cfRule type="cellIs" dxfId="5551" priority="7351" operator="equal">
      <formula>"Catastrófico"</formula>
    </cfRule>
    <cfRule type="cellIs" dxfId="5550" priority="7352" operator="equal">
      <formula>"Mayor"</formula>
    </cfRule>
    <cfRule type="cellIs" dxfId="5549" priority="7353" operator="equal">
      <formula>"Moderado"</formula>
    </cfRule>
    <cfRule type="cellIs" dxfId="5548" priority="7354" operator="equal">
      <formula>"Menor"</formula>
    </cfRule>
    <cfRule type="cellIs" dxfId="5547" priority="7355" operator="equal">
      <formula>"Leve"</formula>
    </cfRule>
  </conditionalFormatting>
  <conditionalFormatting sqref="BY82">
    <cfRule type="cellIs" dxfId="5546" priority="6841" operator="equal">
      <formula>"Catastrófico"</formula>
    </cfRule>
    <cfRule type="cellIs" dxfId="5545" priority="6842" operator="equal">
      <formula>"Mayor"</formula>
    </cfRule>
    <cfRule type="cellIs" dxfId="5544" priority="6843" operator="equal">
      <formula>"Moderado"</formula>
    </cfRule>
    <cfRule type="cellIs" dxfId="5543" priority="6844" operator="equal">
      <formula>"Menor"</formula>
    </cfRule>
    <cfRule type="cellIs" dxfId="5542" priority="6845" operator="equal">
      <formula>"Leve"</formula>
    </cfRule>
  </conditionalFormatting>
  <conditionalFormatting sqref="CA82:CE82">
    <cfRule type="cellIs" dxfId="5541" priority="6836" operator="equal">
      <formula>"Catastrófico"</formula>
    </cfRule>
    <cfRule type="cellIs" dxfId="5540" priority="6837" operator="equal">
      <formula>"Mayor"</formula>
    </cfRule>
    <cfRule type="cellIs" dxfId="5539" priority="6838" operator="equal">
      <formula>"Moderado"</formula>
    </cfRule>
    <cfRule type="cellIs" dxfId="5538" priority="6839" operator="equal">
      <formula>"Menor"</formula>
    </cfRule>
    <cfRule type="cellIs" dxfId="5537" priority="6840" operator="equal">
      <formula>"Leve"</formula>
    </cfRule>
  </conditionalFormatting>
  <conditionalFormatting sqref="BY83">
    <cfRule type="cellIs" dxfId="5536" priority="6831" operator="equal">
      <formula>"Catastrófico"</formula>
    </cfRule>
    <cfRule type="cellIs" dxfId="5535" priority="6832" operator="equal">
      <formula>"Mayor"</formula>
    </cfRule>
    <cfRule type="cellIs" dxfId="5534" priority="6833" operator="equal">
      <formula>"Moderado"</formula>
    </cfRule>
    <cfRule type="cellIs" dxfId="5533" priority="6834" operator="equal">
      <formula>"Menor"</formula>
    </cfRule>
    <cfRule type="cellIs" dxfId="5532" priority="6835" operator="equal">
      <formula>"Leve"</formula>
    </cfRule>
  </conditionalFormatting>
  <conditionalFormatting sqref="FI232">
    <cfRule type="cellIs" dxfId="5531" priority="6581" operator="equal">
      <formula>"Catastrófico"</formula>
    </cfRule>
    <cfRule type="cellIs" dxfId="5530" priority="6582" operator="equal">
      <formula>"Mayor"</formula>
    </cfRule>
    <cfRule type="cellIs" dxfId="5529" priority="6583" operator="equal">
      <formula>"Moderado"</formula>
    </cfRule>
    <cfRule type="cellIs" dxfId="5528" priority="6584" operator="equal">
      <formula>"Menor"</formula>
    </cfRule>
    <cfRule type="cellIs" dxfId="5527" priority="6585" operator="equal">
      <formula>"Leve"</formula>
    </cfRule>
  </conditionalFormatting>
  <conditionalFormatting sqref="FA112:FH112">
    <cfRule type="cellIs" dxfId="5526" priority="5966" operator="equal">
      <formula>"Catastrófico"</formula>
    </cfRule>
    <cfRule type="cellIs" dxfId="5525" priority="5967" operator="equal">
      <formula>"Mayor"</formula>
    </cfRule>
    <cfRule type="cellIs" dxfId="5524" priority="5968" operator="equal">
      <formula>"Moderado"</formula>
    </cfRule>
    <cfRule type="cellIs" dxfId="5523" priority="5969" operator="equal">
      <formula>"Menor"</formula>
    </cfRule>
    <cfRule type="cellIs" dxfId="5522" priority="5970" operator="equal">
      <formula>"Leve"</formula>
    </cfRule>
  </conditionalFormatting>
  <conditionalFormatting sqref="FA112:FH112">
    <cfRule type="cellIs" dxfId="5521" priority="5961" operator="equal">
      <formula>"Catastrófico"</formula>
    </cfRule>
    <cfRule type="cellIs" dxfId="5520" priority="5962" operator="equal">
      <formula>"Mayor"</formula>
    </cfRule>
    <cfRule type="cellIs" dxfId="5519" priority="5963" operator="equal">
      <formula>"Moderado"</formula>
    </cfRule>
    <cfRule type="cellIs" dxfId="5518" priority="5964" operator="equal">
      <formula>"Menor"</formula>
    </cfRule>
    <cfRule type="cellIs" dxfId="5517" priority="5965" operator="equal">
      <formula>"Leve"</formula>
    </cfRule>
  </conditionalFormatting>
  <conditionalFormatting sqref="FA167:FH167">
    <cfRule type="cellIs" dxfId="5516" priority="5946" operator="equal">
      <formula>"Catastrófico"</formula>
    </cfRule>
    <cfRule type="cellIs" dxfId="5515" priority="5947" operator="equal">
      <formula>"Mayor"</formula>
    </cfRule>
    <cfRule type="cellIs" dxfId="5514" priority="5948" operator="equal">
      <formula>"Moderado"</formula>
    </cfRule>
    <cfRule type="cellIs" dxfId="5513" priority="5949" operator="equal">
      <formula>"Menor"</formula>
    </cfRule>
    <cfRule type="cellIs" dxfId="5512" priority="5950" operator="equal">
      <formula>"Leve"</formula>
    </cfRule>
  </conditionalFormatting>
  <conditionalFormatting sqref="FJ167:FR167">
    <cfRule type="cellIs" dxfId="5511" priority="6446" operator="equal">
      <formula>"Catastrófico"</formula>
    </cfRule>
    <cfRule type="cellIs" dxfId="5510" priority="6447" operator="equal">
      <formula>"Mayor"</formula>
    </cfRule>
    <cfRule type="cellIs" dxfId="5509" priority="6448" operator="equal">
      <formula>"Moderado"</formula>
    </cfRule>
    <cfRule type="cellIs" dxfId="5508" priority="6449" operator="equal">
      <formula>"Menor"</formula>
    </cfRule>
    <cfRule type="cellIs" dxfId="5507" priority="6450" operator="equal">
      <formula>"Leve"</formula>
    </cfRule>
  </conditionalFormatting>
  <conditionalFormatting sqref="BX166:CE166">
    <cfRule type="cellIs" dxfId="5506" priority="6946" operator="equal">
      <formula>"Catastrófico"</formula>
    </cfRule>
    <cfRule type="cellIs" dxfId="5505" priority="6947" operator="equal">
      <formula>"Mayor"</formula>
    </cfRule>
    <cfRule type="cellIs" dxfId="5504" priority="6948" operator="equal">
      <formula>"Moderado"</formula>
    </cfRule>
    <cfRule type="cellIs" dxfId="5503" priority="6949" operator="equal">
      <formula>"Menor"</formula>
    </cfRule>
    <cfRule type="cellIs" dxfId="5502" priority="6950" operator="equal">
      <formula>"Leve"</formula>
    </cfRule>
  </conditionalFormatting>
  <conditionalFormatting sqref="BX184:CE185">
    <cfRule type="cellIs" dxfId="5501" priority="6941" operator="equal">
      <formula>"Catastrófico"</formula>
    </cfRule>
    <cfRule type="cellIs" dxfId="5500" priority="6942" operator="equal">
      <formula>"Mayor"</formula>
    </cfRule>
    <cfRule type="cellIs" dxfId="5499" priority="6943" operator="equal">
      <formula>"Moderado"</formula>
    </cfRule>
    <cfRule type="cellIs" dxfId="5498" priority="6944" operator="equal">
      <formula>"Menor"</formula>
    </cfRule>
    <cfRule type="cellIs" dxfId="5497" priority="6945" operator="equal">
      <formula>"Leve"</formula>
    </cfRule>
  </conditionalFormatting>
  <conditionalFormatting sqref="FJ106:FR111">
    <cfRule type="cellIs" dxfId="5496" priority="6421" operator="equal">
      <formula>"Catastrófico"</formula>
    </cfRule>
    <cfRule type="cellIs" dxfId="5495" priority="6422" operator="equal">
      <formula>"Mayor"</formula>
    </cfRule>
    <cfRule type="cellIs" dxfId="5494" priority="6423" operator="equal">
      <formula>"Moderado"</formula>
    </cfRule>
    <cfRule type="cellIs" dxfId="5493" priority="6424" operator="equal">
      <formula>"Menor"</formula>
    </cfRule>
    <cfRule type="cellIs" dxfId="5492" priority="6425" operator="equal">
      <formula>"Leve"</formula>
    </cfRule>
  </conditionalFormatting>
  <conditionalFormatting sqref="BX178:CE183">
    <cfRule type="cellIs" dxfId="5491" priority="6921" operator="equal">
      <formula>"Catastrófico"</formula>
    </cfRule>
    <cfRule type="cellIs" dxfId="5490" priority="6922" operator="equal">
      <formula>"Mayor"</formula>
    </cfRule>
    <cfRule type="cellIs" dxfId="5489" priority="6923" operator="equal">
      <formula>"Moderado"</formula>
    </cfRule>
    <cfRule type="cellIs" dxfId="5488" priority="6924" operator="equal">
      <formula>"Menor"</formula>
    </cfRule>
    <cfRule type="cellIs" dxfId="5487" priority="6925" operator="equal">
      <formula>"Leve"</formula>
    </cfRule>
  </conditionalFormatting>
  <conditionalFormatting sqref="BX178:CE183">
    <cfRule type="cellIs" dxfId="5486" priority="6916" operator="equal">
      <formula>"Catastrófico"</formula>
    </cfRule>
    <cfRule type="cellIs" dxfId="5485" priority="6917" operator="equal">
      <formula>"Mayor"</formula>
    </cfRule>
    <cfRule type="cellIs" dxfId="5484" priority="6918" operator="equal">
      <formula>"Moderado"</formula>
    </cfRule>
    <cfRule type="cellIs" dxfId="5483" priority="6919" operator="equal">
      <formula>"Menor"</formula>
    </cfRule>
    <cfRule type="cellIs" dxfId="5482" priority="6920" operator="equal">
      <formula>"Leve"</formula>
    </cfRule>
  </conditionalFormatting>
  <conditionalFormatting sqref="FA118:FH119">
    <cfRule type="cellIs" dxfId="5481" priority="5791" operator="equal">
      <formula>"Catastrófico"</formula>
    </cfRule>
    <cfRule type="cellIs" dxfId="5480" priority="5792" operator="equal">
      <formula>"Mayor"</formula>
    </cfRule>
    <cfRule type="cellIs" dxfId="5479" priority="5793" operator="equal">
      <formula>"Moderado"</formula>
    </cfRule>
    <cfRule type="cellIs" dxfId="5478" priority="5794" operator="equal">
      <formula>"Menor"</formula>
    </cfRule>
    <cfRule type="cellIs" dxfId="5477" priority="5795" operator="equal">
      <formula>"Leve"</formula>
    </cfRule>
  </conditionalFormatting>
  <conditionalFormatting sqref="FJ46:FK46">
    <cfRule type="cellIs" dxfId="5476" priority="6401" operator="equal">
      <formula>"Catastrófico"</formula>
    </cfRule>
    <cfRule type="cellIs" dxfId="5475" priority="6402" operator="equal">
      <formula>"Mayor"</formula>
    </cfRule>
    <cfRule type="cellIs" dxfId="5474" priority="6403" operator="equal">
      <formula>"Moderado"</formula>
    </cfRule>
    <cfRule type="cellIs" dxfId="5473" priority="6404" operator="equal">
      <formula>"Menor"</formula>
    </cfRule>
    <cfRule type="cellIs" dxfId="5472" priority="6405" operator="equal">
      <formula>"Leve"</formula>
    </cfRule>
  </conditionalFormatting>
  <conditionalFormatting sqref="FL46:FR46">
    <cfRule type="cellIs" dxfId="5471" priority="6391" operator="equal">
      <formula>"Catastrófico"</formula>
    </cfRule>
    <cfRule type="cellIs" dxfId="5470" priority="6392" operator="equal">
      <formula>"Mayor"</formula>
    </cfRule>
    <cfRule type="cellIs" dxfId="5469" priority="6393" operator="equal">
      <formula>"Moderado"</formula>
    </cfRule>
    <cfRule type="cellIs" dxfId="5468" priority="6394" operator="equal">
      <formula>"Menor"</formula>
    </cfRule>
    <cfRule type="cellIs" dxfId="5467" priority="6395" operator="equal">
      <formula>"Leve"</formula>
    </cfRule>
  </conditionalFormatting>
  <conditionalFormatting sqref="FC52:FH52">
    <cfRule type="cellIs" dxfId="5466" priority="5871" operator="equal">
      <formula>"Catastrófico"</formula>
    </cfRule>
    <cfRule type="cellIs" dxfId="5465" priority="5872" operator="equal">
      <formula>"Mayor"</formula>
    </cfRule>
    <cfRule type="cellIs" dxfId="5464" priority="5873" operator="equal">
      <formula>"Moderado"</formula>
    </cfRule>
    <cfRule type="cellIs" dxfId="5463" priority="5874" operator="equal">
      <formula>"Menor"</formula>
    </cfRule>
    <cfRule type="cellIs" dxfId="5462" priority="5875" operator="equal">
      <formula>"Leve"</formula>
    </cfRule>
  </conditionalFormatting>
  <conditionalFormatting sqref="FL52:FR52">
    <cfRule type="cellIs" dxfId="5461" priority="6371" operator="equal">
      <formula>"Catastrófico"</formula>
    </cfRule>
    <cfRule type="cellIs" dxfId="5460" priority="6372" operator="equal">
      <formula>"Mayor"</formula>
    </cfRule>
    <cfRule type="cellIs" dxfId="5459" priority="6373" operator="equal">
      <formula>"Moderado"</formula>
    </cfRule>
    <cfRule type="cellIs" dxfId="5458" priority="6374" operator="equal">
      <formula>"Menor"</formula>
    </cfRule>
    <cfRule type="cellIs" dxfId="5457" priority="6375" operator="equal">
      <formula>"Leve"</formula>
    </cfRule>
  </conditionalFormatting>
  <conditionalFormatting sqref="FL58:FR58">
    <cfRule type="cellIs" dxfId="5456" priority="6356" operator="equal">
      <formula>"Catastrófico"</formula>
    </cfRule>
    <cfRule type="cellIs" dxfId="5455" priority="6357" operator="equal">
      <formula>"Mayor"</formula>
    </cfRule>
    <cfRule type="cellIs" dxfId="5454" priority="6358" operator="equal">
      <formula>"Moderado"</formula>
    </cfRule>
    <cfRule type="cellIs" dxfId="5453" priority="6359" operator="equal">
      <formula>"Menor"</formula>
    </cfRule>
    <cfRule type="cellIs" dxfId="5452" priority="6360" operator="equal">
      <formula>"Leve"</formula>
    </cfRule>
  </conditionalFormatting>
  <conditionalFormatting sqref="BZ58:CE58">
    <cfRule type="cellIs" dxfId="5451" priority="6856" operator="equal">
      <formula>"Catastrófico"</formula>
    </cfRule>
    <cfRule type="cellIs" dxfId="5450" priority="6857" operator="equal">
      <formula>"Mayor"</formula>
    </cfRule>
    <cfRule type="cellIs" dxfId="5449" priority="6858" operator="equal">
      <formula>"Moderado"</formula>
    </cfRule>
    <cfRule type="cellIs" dxfId="5448" priority="6859" operator="equal">
      <formula>"Menor"</formula>
    </cfRule>
    <cfRule type="cellIs" dxfId="5447" priority="6860" operator="equal">
      <formula>"Leve"</formula>
    </cfRule>
  </conditionalFormatting>
  <conditionalFormatting sqref="FM83:FR83">
    <cfRule type="cellIs" dxfId="5446" priority="6321" operator="equal">
      <formula>"Catastrófico"</formula>
    </cfRule>
    <cfRule type="cellIs" dxfId="5445" priority="6322" operator="equal">
      <formula>"Mayor"</formula>
    </cfRule>
    <cfRule type="cellIs" dxfId="5444" priority="6323" operator="equal">
      <formula>"Moderado"</formula>
    </cfRule>
    <cfRule type="cellIs" dxfId="5443" priority="6324" operator="equal">
      <formula>"Menor"</formula>
    </cfRule>
    <cfRule type="cellIs" dxfId="5442" priority="6325" operator="equal">
      <formula>"Leve"</formula>
    </cfRule>
  </conditionalFormatting>
  <conditionalFormatting sqref="FJ83">
    <cfRule type="cellIs" dxfId="5441" priority="6316" operator="equal">
      <formula>"Catastrófico"</formula>
    </cfRule>
    <cfRule type="cellIs" dxfId="5440" priority="6317" operator="equal">
      <formula>"Mayor"</formula>
    </cfRule>
    <cfRule type="cellIs" dxfId="5439" priority="6318" operator="equal">
      <formula>"Moderado"</formula>
    </cfRule>
    <cfRule type="cellIs" dxfId="5438" priority="6319" operator="equal">
      <formula>"Menor"</formula>
    </cfRule>
    <cfRule type="cellIs" dxfId="5437" priority="6320" operator="equal">
      <formula>"Leve"</formula>
    </cfRule>
  </conditionalFormatting>
  <conditionalFormatting sqref="BX143:CE144">
    <cfRule type="cellIs" dxfId="5436" priority="6811" operator="equal">
      <formula>"Catastrófico"</formula>
    </cfRule>
    <cfRule type="cellIs" dxfId="5435" priority="6812" operator="equal">
      <formula>"Mayor"</formula>
    </cfRule>
    <cfRule type="cellIs" dxfId="5434" priority="6813" operator="equal">
      <formula>"Moderado"</formula>
    </cfRule>
    <cfRule type="cellIs" dxfId="5433" priority="6814" operator="equal">
      <formula>"Menor"</formula>
    </cfRule>
    <cfRule type="cellIs" dxfId="5432" priority="6815" operator="equal">
      <formula>"Leve"</formula>
    </cfRule>
  </conditionalFormatting>
  <conditionalFormatting sqref="BX118:CE119">
    <cfRule type="cellIs" dxfId="5431" priority="6806" operator="equal">
      <formula>"Catastrófico"</formula>
    </cfRule>
    <cfRule type="cellIs" dxfId="5430" priority="6807" operator="equal">
      <formula>"Mayor"</formula>
    </cfRule>
    <cfRule type="cellIs" dxfId="5429" priority="6808" operator="equal">
      <formula>"Moderado"</formula>
    </cfRule>
    <cfRule type="cellIs" dxfId="5428" priority="6809" operator="equal">
      <formula>"Menor"</formula>
    </cfRule>
    <cfRule type="cellIs" dxfId="5427" priority="6810" operator="equal">
      <formula>"Leve"</formula>
    </cfRule>
  </conditionalFormatting>
  <conditionalFormatting sqref="CH10">
    <cfRule type="cellIs" dxfId="5426" priority="7271" operator="equal">
      <formula>"Catastrófico"</formula>
    </cfRule>
    <cfRule type="cellIs" dxfId="5425" priority="7272" operator="equal">
      <formula>"Mayor"</formula>
    </cfRule>
    <cfRule type="cellIs" dxfId="5424" priority="7273" operator="equal">
      <formula>"Moderado"</formula>
    </cfRule>
    <cfRule type="cellIs" dxfId="5423" priority="7274" operator="equal">
      <formula>"Menor"</formula>
    </cfRule>
    <cfRule type="cellIs" dxfId="5422" priority="7275" operator="equal">
      <formula>"Leve"</formula>
    </cfRule>
  </conditionalFormatting>
  <conditionalFormatting sqref="FJ10:FK10">
    <cfRule type="cellIs" dxfId="5421" priority="6256" operator="equal">
      <formula>"Catastrófico"</formula>
    </cfRule>
    <cfRule type="cellIs" dxfId="5420" priority="6257" operator="equal">
      <formula>"Mayor"</formula>
    </cfRule>
    <cfRule type="cellIs" dxfId="5419" priority="6258" operator="equal">
      <formula>"Moderado"</formula>
    </cfRule>
    <cfRule type="cellIs" dxfId="5418" priority="6259" operator="equal">
      <formula>"Menor"</formula>
    </cfRule>
    <cfRule type="cellIs" dxfId="5417" priority="6260" operator="equal">
      <formula>"Leve"</formula>
    </cfRule>
  </conditionalFormatting>
  <conditionalFormatting sqref="BZ11:CE11">
    <cfRule type="cellIs" dxfId="5416" priority="6756" operator="equal">
      <formula>"Catastrófico"</formula>
    </cfRule>
    <cfRule type="cellIs" dxfId="5415" priority="6757" operator="equal">
      <formula>"Mayor"</formula>
    </cfRule>
    <cfRule type="cellIs" dxfId="5414" priority="6758" operator="equal">
      <formula>"Moderado"</formula>
    </cfRule>
    <cfRule type="cellIs" dxfId="5413" priority="6759" operator="equal">
      <formula>"Menor"</formula>
    </cfRule>
    <cfRule type="cellIs" dxfId="5412" priority="6760" operator="equal">
      <formula>"Leve"</formula>
    </cfRule>
  </conditionalFormatting>
  <conditionalFormatting sqref="FL11:FR11">
    <cfRule type="cellIs" dxfId="5411" priority="6246" operator="equal">
      <formula>"Catastrófico"</formula>
    </cfRule>
    <cfRule type="cellIs" dxfId="5410" priority="6247" operator="equal">
      <formula>"Mayor"</formula>
    </cfRule>
    <cfRule type="cellIs" dxfId="5409" priority="6248" operator="equal">
      <formula>"Moderado"</formula>
    </cfRule>
    <cfRule type="cellIs" dxfId="5408" priority="6249" operator="equal">
      <formula>"Menor"</formula>
    </cfRule>
    <cfRule type="cellIs" dxfId="5407" priority="6250" operator="equal">
      <formula>"Leve"</formula>
    </cfRule>
  </conditionalFormatting>
  <conditionalFormatting sqref="BZ10:CE10">
    <cfRule type="cellIs" dxfId="5406" priority="6746" operator="equal">
      <formula>"Catastrófico"</formula>
    </cfRule>
    <cfRule type="cellIs" dxfId="5405" priority="6747" operator="equal">
      <formula>"Mayor"</formula>
    </cfRule>
    <cfRule type="cellIs" dxfId="5404" priority="6748" operator="equal">
      <formula>"Moderado"</formula>
    </cfRule>
    <cfRule type="cellIs" dxfId="5403" priority="6749" operator="equal">
      <formula>"Menor"</formula>
    </cfRule>
    <cfRule type="cellIs" dxfId="5402" priority="6750" operator="equal">
      <formula>"Leve"</formula>
    </cfRule>
  </conditionalFormatting>
  <conditionalFormatting sqref="FC10:FH10">
    <cfRule type="cellIs" dxfId="5401" priority="5731" operator="equal">
      <formula>"Catastrófico"</formula>
    </cfRule>
    <cfRule type="cellIs" dxfId="5400" priority="5732" operator="equal">
      <formula>"Mayor"</formula>
    </cfRule>
    <cfRule type="cellIs" dxfId="5399" priority="5733" operator="equal">
      <formula>"Moderado"</formula>
    </cfRule>
    <cfRule type="cellIs" dxfId="5398" priority="5734" operator="equal">
      <formula>"Menor"</formula>
    </cfRule>
    <cfRule type="cellIs" dxfId="5397" priority="5735" operator="equal">
      <formula>"Leve"</formula>
    </cfRule>
  </conditionalFormatting>
  <conditionalFormatting sqref="BX11:BY11">
    <cfRule type="cellIs" dxfId="5396" priority="6736" operator="equal">
      <formula>"Catastrófico"</formula>
    </cfRule>
    <cfRule type="cellIs" dxfId="5395" priority="6737" operator="equal">
      <formula>"Mayor"</formula>
    </cfRule>
    <cfRule type="cellIs" dxfId="5394" priority="6738" operator="equal">
      <formula>"Moderado"</formula>
    </cfRule>
    <cfRule type="cellIs" dxfId="5393" priority="6739" operator="equal">
      <formula>"Menor"</formula>
    </cfRule>
    <cfRule type="cellIs" dxfId="5392" priority="6740" operator="equal">
      <formula>"Leve"</formula>
    </cfRule>
  </conditionalFormatting>
  <conditionalFormatting sqref="BX11:BY11">
    <cfRule type="cellIs" dxfId="5391" priority="6731" operator="equal">
      <formula>"Catastrófico"</formula>
    </cfRule>
    <cfRule type="cellIs" dxfId="5390" priority="6732" operator="equal">
      <formula>"Mayor"</formula>
    </cfRule>
    <cfRule type="cellIs" dxfId="5389" priority="6733" operator="equal">
      <formula>"Moderado"</formula>
    </cfRule>
    <cfRule type="cellIs" dxfId="5388" priority="6734" operator="equal">
      <formula>"Menor"</formula>
    </cfRule>
    <cfRule type="cellIs" dxfId="5387" priority="6735" operator="equal">
      <formula>"Leve"</formula>
    </cfRule>
  </conditionalFormatting>
  <conditionalFormatting sqref="BX16:BX17">
    <cfRule type="cellIs" dxfId="5386" priority="6726" operator="equal">
      <formula>"Catastrófico"</formula>
    </cfRule>
    <cfRule type="cellIs" dxfId="5385" priority="6727" operator="equal">
      <formula>"Mayor"</formula>
    </cfRule>
    <cfRule type="cellIs" dxfId="5384" priority="6728" operator="equal">
      <formula>"Moderado"</formula>
    </cfRule>
    <cfRule type="cellIs" dxfId="5383" priority="6729" operator="equal">
      <formula>"Menor"</formula>
    </cfRule>
    <cfRule type="cellIs" dxfId="5382" priority="6730" operator="equal">
      <formula>"Leve"</formula>
    </cfRule>
  </conditionalFormatting>
  <conditionalFormatting sqref="BY16">
    <cfRule type="cellIs" dxfId="5381" priority="6721" operator="equal">
      <formula>"Catastrófico"</formula>
    </cfRule>
    <cfRule type="cellIs" dxfId="5380" priority="6722" operator="equal">
      <formula>"Mayor"</formula>
    </cfRule>
    <cfRule type="cellIs" dxfId="5379" priority="6723" operator="equal">
      <formula>"Moderado"</formula>
    </cfRule>
    <cfRule type="cellIs" dxfId="5378" priority="6724" operator="equal">
      <formula>"Menor"</formula>
    </cfRule>
    <cfRule type="cellIs" dxfId="5377" priority="6725" operator="equal">
      <formula>"Leve"</formula>
    </cfRule>
  </conditionalFormatting>
  <conditionalFormatting sqref="FK16">
    <cfRule type="cellIs" dxfId="5376" priority="6211" operator="equal">
      <formula>"Catastrófico"</formula>
    </cfRule>
    <cfRule type="cellIs" dxfId="5375" priority="6212" operator="equal">
      <formula>"Mayor"</formula>
    </cfRule>
    <cfRule type="cellIs" dxfId="5374" priority="6213" operator="equal">
      <formula>"Moderado"</formula>
    </cfRule>
    <cfRule type="cellIs" dxfId="5373" priority="6214" operator="equal">
      <formula>"Menor"</formula>
    </cfRule>
    <cfRule type="cellIs" dxfId="5372" priority="6215" operator="equal">
      <formula>"Leve"</formula>
    </cfRule>
  </conditionalFormatting>
  <conditionalFormatting sqref="FA106:FH111">
    <cfRule type="cellIs" dxfId="5371" priority="5916" operator="equal">
      <formula>"Catastrófico"</formula>
    </cfRule>
    <cfRule type="cellIs" dxfId="5370" priority="5917" operator="equal">
      <formula>"Mayor"</formula>
    </cfRule>
    <cfRule type="cellIs" dxfId="5369" priority="5918" operator="equal">
      <formula>"Moderado"</formula>
    </cfRule>
    <cfRule type="cellIs" dxfId="5368" priority="5919" operator="equal">
      <formula>"Menor"</formula>
    </cfRule>
    <cfRule type="cellIs" dxfId="5367" priority="5920" operator="equal">
      <formula>"Leve"</formula>
    </cfRule>
  </conditionalFormatting>
  <conditionalFormatting sqref="FA178:FH183">
    <cfRule type="cellIs" dxfId="5366" priority="5911" operator="equal">
      <formula>"Catastrófico"</formula>
    </cfRule>
    <cfRule type="cellIs" dxfId="5365" priority="5912" operator="equal">
      <formula>"Mayor"</formula>
    </cfRule>
    <cfRule type="cellIs" dxfId="5364" priority="5913" operator="equal">
      <formula>"Moderado"</formula>
    </cfRule>
    <cfRule type="cellIs" dxfId="5363" priority="5914" operator="equal">
      <formula>"Menor"</formula>
    </cfRule>
    <cfRule type="cellIs" dxfId="5362" priority="5915" operator="equal">
      <formula>"Leve"</formula>
    </cfRule>
  </conditionalFormatting>
  <conditionalFormatting sqref="FC16:FH17">
    <cfRule type="cellIs" dxfId="5361" priority="5691" operator="equal">
      <formula>"Catastrófico"</formula>
    </cfRule>
    <cfRule type="cellIs" dxfId="5360" priority="5692" operator="equal">
      <formula>"Mayor"</formula>
    </cfRule>
    <cfRule type="cellIs" dxfId="5359" priority="5693" operator="equal">
      <formula>"Moderado"</formula>
    </cfRule>
    <cfRule type="cellIs" dxfId="5358" priority="5694" operator="equal">
      <formula>"Menor"</formula>
    </cfRule>
    <cfRule type="cellIs" dxfId="5357" priority="5695" operator="equal">
      <formula>"Leve"</formula>
    </cfRule>
  </conditionalFormatting>
  <conditionalFormatting sqref="FA46:FB46">
    <cfRule type="cellIs" dxfId="5356" priority="5901" operator="equal">
      <formula>"Catastrófico"</formula>
    </cfRule>
    <cfRule type="cellIs" dxfId="5355" priority="5902" operator="equal">
      <formula>"Mayor"</formula>
    </cfRule>
    <cfRule type="cellIs" dxfId="5354" priority="5903" operator="equal">
      <formula>"Moderado"</formula>
    </cfRule>
    <cfRule type="cellIs" dxfId="5353" priority="5904" operator="equal">
      <formula>"Menor"</formula>
    </cfRule>
    <cfRule type="cellIs" dxfId="5352" priority="5905" operator="equal">
      <formula>"Leve"</formula>
    </cfRule>
  </conditionalFormatting>
  <conditionalFormatting sqref="FK124:FR124 FK129:FR129 FK125:FK128 FM125:FR128">
    <cfRule type="cellIs" dxfId="5351" priority="6186" operator="equal">
      <formula>"Catastrófico"</formula>
    </cfRule>
    <cfRule type="cellIs" dxfId="5350" priority="6187" operator="equal">
      <formula>"Mayor"</formula>
    </cfRule>
    <cfRule type="cellIs" dxfId="5349" priority="6188" operator="equal">
      <formula>"Moderado"</formula>
    </cfRule>
    <cfRule type="cellIs" dxfId="5348" priority="6189" operator="equal">
      <formula>"Menor"</formula>
    </cfRule>
    <cfRule type="cellIs" dxfId="5347" priority="6190" operator="equal">
      <formula>"Leve"</formula>
    </cfRule>
  </conditionalFormatting>
  <conditionalFormatting sqref="FJ41:FR42">
    <cfRule type="cellIs" dxfId="5346" priority="6101" operator="equal">
      <formula>"Catastrófico"</formula>
    </cfRule>
    <cfRule type="cellIs" dxfId="5345" priority="6102" operator="equal">
      <formula>"Mayor"</formula>
    </cfRule>
    <cfRule type="cellIs" dxfId="5344" priority="6103" operator="equal">
      <formula>"Moderado"</formula>
    </cfRule>
    <cfRule type="cellIs" dxfId="5343" priority="6104" operator="equal">
      <formula>"Menor"</formula>
    </cfRule>
    <cfRule type="cellIs" dxfId="5342" priority="6105" operator="equal">
      <formula>"Leve"</formula>
    </cfRule>
  </conditionalFormatting>
  <conditionalFormatting sqref="FA191:FH195">
    <cfRule type="cellIs" dxfId="5341" priority="6036" operator="equal">
      <formula>"Catastrófico"</formula>
    </cfRule>
    <cfRule type="cellIs" dxfId="5340" priority="6037" operator="equal">
      <formula>"Mayor"</formula>
    </cfRule>
    <cfRule type="cellIs" dxfId="5339" priority="6038" operator="equal">
      <formula>"Moderado"</formula>
    </cfRule>
    <cfRule type="cellIs" dxfId="5338" priority="6039" operator="equal">
      <formula>"Menor"</formula>
    </cfRule>
    <cfRule type="cellIs" dxfId="5337" priority="6040" operator="equal">
      <formula>"Leve"</formula>
    </cfRule>
  </conditionalFormatting>
  <conditionalFormatting sqref="FA197:FH201">
    <cfRule type="cellIs" dxfId="5336" priority="6031" operator="equal">
      <formula>"Catastrófico"</formula>
    </cfRule>
    <cfRule type="cellIs" dxfId="5335" priority="6032" operator="equal">
      <formula>"Mayor"</formula>
    </cfRule>
    <cfRule type="cellIs" dxfId="5334" priority="6033" operator="equal">
      <formula>"Moderado"</formula>
    </cfRule>
    <cfRule type="cellIs" dxfId="5333" priority="6034" operator="equal">
      <formula>"Menor"</formula>
    </cfRule>
    <cfRule type="cellIs" dxfId="5332" priority="6035" operator="equal">
      <formula>"Leve"</formula>
    </cfRule>
  </conditionalFormatting>
  <conditionalFormatting sqref="ET89">
    <cfRule type="cellIs" dxfId="5331" priority="5501" operator="equal">
      <formula>"Catastrófico"</formula>
    </cfRule>
    <cfRule type="cellIs" dxfId="5330" priority="5502" operator="equal">
      <formula>"Mayor"</formula>
    </cfRule>
    <cfRule type="cellIs" dxfId="5329" priority="5503" operator="equal">
      <formula>"Moderado"</formula>
    </cfRule>
    <cfRule type="cellIs" dxfId="5328" priority="5504" operator="equal">
      <formula>"Menor"</formula>
    </cfRule>
    <cfRule type="cellIs" dxfId="5327" priority="5505" operator="equal">
      <formula>"Leve"</formula>
    </cfRule>
  </conditionalFormatting>
  <conditionalFormatting sqref="EU89:EY89">
    <cfRule type="cellIs" dxfId="5326" priority="5496" operator="equal">
      <formula>"Catastrófico"</formula>
    </cfRule>
    <cfRule type="cellIs" dxfId="5325" priority="5497" operator="equal">
      <formula>"Mayor"</formula>
    </cfRule>
    <cfRule type="cellIs" dxfId="5324" priority="5498" operator="equal">
      <formula>"Moderado"</formula>
    </cfRule>
    <cfRule type="cellIs" dxfId="5323" priority="5499" operator="equal">
      <formula>"Menor"</formula>
    </cfRule>
    <cfRule type="cellIs" dxfId="5322" priority="5500" operator="equal">
      <formula>"Leve"</formula>
    </cfRule>
  </conditionalFormatting>
  <conditionalFormatting sqref="FD89:FH89">
    <cfRule type="cellIs" dxfId="5321" priority="5996" operator="equal">
      <formula>"Catastrófico"</formula>
    </cfRule>
    <cfRule type="cellIs" dxfId="5320" priority="5997" operator="equal">
      <formula>"Mayor"</formula>
    </cfRule>
    <cfRule type="cellIs" dxfId="5319" priority="5998" operator="equal">
      <formula>"Moderado"</formula>
    </cfRule>
    <cfRule type="cellIs" dxfId="5318" priority="5999" operator="equal">
      <formula>"Menor"</formula>
    </cfRule>
    <cfRule type="cellIs" dxfId="5317" priority="6000" operator="equal">
      <formula>"Leve"</formula>
    </cfRule>
  </conditionalFormatting>
  <conditionalFormatting sqref="FA101">
    <cfRule type="cellIs" dxfId="5316" priority="5981" operator="equal">
      <formula>"Catastrófico"</formula>
    </cfRule>
    <cfRule type="cellIs" dxfId="5315" priority="5982" operator="equal">
      <formula>"Mayor"</formula>
    </cfRule>
    <cfRule type="cellIs" dxfId="5314" priority="5983" operator="equal">
      <formula>"Moderado"</formula>
    </cfRule>
    <cfRule type="cellIs" dxfId="5313" priority="5984" operator="equal">
      <formula>"Menor"</formula>
    </cfRule>
    <cfRule type="cellIs" dxfId="5312" priority="5985" operator="equal">
      <formula>"Leve"</formula>
    </cfRule>
  </conditionalFormatting>
  <conditionalFormatting sqref="FC16:FH17">
    <cfRule type="cellIs" dxfId="5311" priority="5686" operator="equal">
      <formula>"Catastrófico"</formula>
    </cfRule>
    <cfRule type="cellIs" dxfId="5310" priority="5687" operator="equal">
      <formula>"Mayor"</formula>
    </cfRule>
    <cfRule type="cellIs" dxfId="5309" priority="5688" operator="equal">
      <formula>"Moderado"</formula>
    </cfRule>
    <cfRule type="cellIs" dxfId="5308" priority="5689" operator="equal">
      <formula>"Menor"</formula>
    </cfRule>
    <cfRule type="cellIs" dxfId="5307" priority="5690" operator="equal">
      <formula>"Leve"</formula>
    </cfRule>
  </conditionalFormatting>
  <conditionalFormatting sqref="FB124:FH124 FB129:FH129 FB125:FB128 FD125:FH128">
    <cfRule type="cellIs" dxfId="5306" priority="5681" operator="equal">
      <formula>"Catastrófico"</formula>
    </cfRule>
    <cfRule type="cellIs" dxfId="5305" priority="5682" operator="equal">
      <formula>"Mayor"</formula>
    </cfRule>
    <cfRule type="cellIs" dxfId="5304" priority="5683" operator="equal">
      <formula>"Moderado"</formula>
    </cfRule>
    <cfRule type="cellIs" dxfId="5303" priority="5684" operator="equal">
      <formula>"Menor"</formula>
    </cfRule>
    <cfRule type="cellIs" dxfId="5302" priority="5685" operator="equal">
      <formula>"Leve"</formula>
    </cfRule>
  </conditionalFormatting>
  <conditionalFormatting sqref="FA125:FA128">
    <cfRule type="cellIs" dxfId="5301" priority="5666" operator="equal">
      <formula>"Catastrófico"</formula>
    </cfRule>
    <cfRule type="cellIs" dxfId="5300" priority="5667" operator="equal">
      <formula>"Mayor"</formula>
    </cfRule>
    <cfRule type="cellIs" dxfId="5299" priority="5668" operator="equal">
      <formula>"Moderado"</formula>
    </cfRule>
    <cfRule type="cellIs" dxfId="5298" priority="5669" operator="equal">
      <formula>"Menor"</formula>
    </cfRule>
    <cfRule type="cellIs" dxfId="5297" priority="5670" operator="equal">
      <formula>"Leve"</formula>
    </cfRule>
  </conditionalFormatting>
  <conditionalFormatting sqref="FA130:FB130">
    <cfRule type="cellIs" dxfId="5296" priority="5661" operator="equal">
      <formula>"Catastrófico"</formula>
    </cfRule>
    <cfRule type="cellIs" dxfId="5295" priority="5662" operator="equal">
      <formula>"Mayor"</formula>
    </cfRule>
    <cfRule type="cellIs" dxfId="5294" priority="5663" operator="equal">
      <formula>"Moderado"</formula>
    </cfRule>
    <cfRule type="cellIs" dxfId="5293" priority="5664" operator="equal">
      <formula>"Menor"</formula>
    </cfRule>
    <cfRule type="cellIs" dxfId="5292" priority="5665" operator="equal">
      <formula>"Leve"</formula>
    </cfRule>
  </conditionalFormatting>
  <conditionalFormatting sqref="FB125:FB128 FA129:FH129 FD125:FH128 FA124:FH124">
    <cfRule type="cellIs" dxfId="5291" priority="5676" operator="equal">
      <formula>"Catastrófico"</formula>
    </cfRule>
    <cfRule type="cellIs" dxfId="5290" priority="5677" operator="equal">
      <formula>"Mayor"</formula>
    </cfRule>
    <cfRule type="cellIs" dxfId="5289" priority="5678" operator="equal">
      <formula>"Moderado"</formula>
    </cfRule>
    <cfRule type="cellIs" dxfId="5288" priority="5679" operator="equal">
      <formula>"Menor"</formula>
    </cfRule>
    <cfRule type="cellIs" dxfId="5287" priority="5680" operator="equal">
      <formula>"Leve"</formula>
    </cfRule>
  </conditionalFormatting>
  <conditionalFormatting sqref="ER125:ER128">
    <cfRule type="cellIs" dxfId="5286" priority="5166" operator="equal">
      <formula>"Catastrófico"</formula>
    </cfRule>
    <cfRule type="cellIs" dxfId="5285" priority="5167" operator="equal">
      <formula>"Mayor"</formula>
    </cfRule>
    <cfRule type="cellIs" dxfId="5284" priority="5168" operator="equal">
      <formula>"Moderado"</formula>
    </cfRule>
    <cfRule type="cellIs" dxfId="5283" priority="5169" operator="equal">
      <formula>"Menor"</formula>
    </cfRule>
    <cfRule type="cellIs" dxfId="5282" priority="5170" operator="equal">
      <formula>"Leve"</formula>
    </cfRule>
  </conditionalFormatting>
  <conditionalFormatting sqref="FA28:FH28">
    <cfRule type="cellIs" dxfId="5281" priority="5621" operator="equal">
      <formula>"Catastrófico"</formula>
    </cfRule>
    <cfRule type="cellIs" dxfId="5280" priority="5622" operator="equal">
      <formula>"Mayor"</formula>
    </cfRule>
    <cfRule type="cellIs" dxfId="5279" priority="5623" operator="equal">
      <formula>"Moderado"</formula>
    </cfRule>
    <cfRule type="cellIs" dxfId="5278" priority="5624" operator="equal">
      <formula>"Menor"</formula>
    </cfRule>
    <cfRule type="cellIs" dxfId="5277" priority="5625" operator="equal">
      <formula>"Leve"</formula>
    </cfRule>
  </conditionalFormatting>
  <conditionalFormatting sqref="FA35:FC35">
    <cfRule type="cellIs" dxfId="5276" priority="5616" operator="equal">
      <formula>"Catastrófico"</formula>
    </cfRule>
    <cfRule type="cellIs" dxfId="5275" priority="5617" operator="equal">
      <formula>"Mayor"</formula>
    </cfRule>
    <cfRule type="cellIs" dxfId="5274" priority="5618" operator="equal">
      <formula>"Moderado"</formula>
    </cfRule>
    <cfRule type="cellIs" dxfId="5273" priority="5619" operator="equal">
      <formula>"Menor"</formula>
    </cfRule>
    <cfRule type="cellIs" dxfId="5272" priority="5620" operator="equal">
      <formula>"Leve"</formula>
    </cfRule>
  </conditionalFormatting>
  <conditionalFormatting sqref="ER112:EY112">
    <cfRule type="cellIs" dxfId="5271" priority="5456" operator="equal">
      <formula>"Catastrófico"</formula>
    </cfRule>
    <cfRule type="cellIs" dxfId="5270" priority="5457" operator="equal">
      <formula>"Mayor"</formula>
    </cfRule>
    <cfRule type="cellIs" dxfId="5269" priority="5458" operator="equal">
      <formula>"Moderado"</formula>
    </cfRule>
    <cfRule type="cellIs" dxfId="5268" priority="5459" operator="equal">
      <formula>"Menor"</formula>
    </cfRule>
    <cfRule type="cellIs" dxfId="5267" priority="5460" operator="equal">
      <formula>"Leve"</formula>
    </cfRule>
  </conditionalFormatting>
  <conditionalFormatting sqref="FC52:FH52">
    <cfRule type="cellIs" dxfId="5266" priority="5866" operator="equal">
      <formula>"Catastrófico"</formula>
    </cfRule>
    <cfRule type="cellIs" dxfId="5265" priority="5867" operator="equal">
      <formula>"Mayor"</formula>
    </cfRule>
    <cfRule type="cellIs" dxfId="5264" priority="5868" operator="equal">
      <formula>"Moderado"</formula>
    </cfRule>
    <cfRule type="cellIs" dxfId="5263" priority="5869" operator="equal">
      <formula>"Menor"</formula>
    </cfRule>
    <cfRule type="cellIs" dxfId="5262" priority="5870" operator="equal">
      <formula>"Leve"</formula>
    </cfRule>
  </conditionalFormatting>
  <conditionalFormatting sqref="FA58:FB58">
    <cfRule type="cellIs" dxfId="5261" priority="5861" operator="equal">
      <formula>"Catastrófico"</formula>
    </cfRule>
    <cfRule type="cellIs" dxfId="5260" priority="5862" operator="equal">
      <formula>"Mayor"</formula>
    </cfRule>
    <cfRule type="cellIs" dxfId="5259" priority="5863" operator="equal">
      <formula>"Moderado"</formula>
    </cfRule>
    <cfRule type="cellIs" dxfId="5258" priority="5864" operator="equal">
      <formula>"Menor"</formula>
    </cfRule>
    <cfRule type="cellIs" dxfId="5257" priority="5865" operator="equal">
      <formula>"Leve"</formula>
    </cfRule>
  </conditionalFormatting>
  <conditionalFormatting sqref="FA196:FH196">
    <cfRule type="cellIs" dxfId="5256" priority="5641" operator="equal">
      <formula>"Catastrófico"</formula>
    </cfRule>
    <cfRule type="cellIs" dxfId="5255" priority="5642" operator="equal">
      <formula>"Mayor"</formula>
    </cfRule>
    <cfRule type="cellIs" dxfId="5254" priority="5643" operator="equal">
      <formula>"Moderado"</formula>
    </cfRule>
    <cfRule type="cellIs" dxfId="5253" priority="5644" operator="equal">
      <formula>"Menor"</formula>
    </cfRule>
    <cfRule type="cellIs" dxfId="5252" priority="5645" operator="equal">
      <formula>"Leve"</formula>
    </cfRule>
  </conditionalFormatting>
  <conditionalFormatting sqref="FA202:FH202">
    <cfRule type="cellIs" dxfId="5251" priority="5636" operator="equal">
      <formula>"Catastrófico"</formula>
    </cfRule>
    <cfRule type="cellIs" dxfId="5250" priority="5637" operator="equal">
      <formula>"Mayor"</formula>
    </cfRule>
    <cfRule type="cellIs" dxfId="5249" priority="5638" operator="equal">
      <formula>"Moderado"</formula>
    </cfRule>
    <cfRule type="cellIs" dxfId="5248" priority="5639" operator="equal">
      <formula>"Menor"</formula>
    </cfRule>
    <cfRule type="cellIs" dxfId="5247" priority="5640" operator="equal">
      <formula>"Leve"</formula>
    </cfRule>
  </conditionalFormatting>
  <conditionalFormatting sqref="EK58:EP58">
    <cfRule type="cellIs" dxfId="5246" priority="4836" operator="equal">
      <formula>"Catastrófico"</formula>
    </cfRule>
    <cfRule type="cellIs" dxfId="5245" priority="4837" operator="equal">
      <formula>"Mayor"</formula>
    </cfRule>
    <cfRule type="cellIs" dxfId="5244" priority="4838" operator="equal">
      <formula>"Moderado"</formula>
    </cfRule>
    <cfRule type="cellIs" dxfId="5243" priority="4839" operator="equal">
      <formula>"Menor"</formula>
    </cfRule>
    <cfRule type="cellIs" dxfId="5242" priority="4840" operator="equal">
      <formula>"Leve"</formula>
    </cfRule>
  </conditionalFormatting>
  <conditionalFormatting sqref="ER214:EY214">
    <cfRule type="cellIs" dxfId="5241" priority="5121" operator="equal">
      <formula>"Catastrófico"</formula>
    </cfRule>
    <cfRule type="cellIs" dxfId="5240" priority="5122" operator="equal">
      <formula>"Mayor"</formula>
    </cfRule>
    <cfRule type="cellIs" dxfId="5239" priority="5123" operator="equal">
      <formula>"Moderado"</formula>
    </cfRule>
    <cfRule type="cellIs" dxfId="5238" priority="5124" operator="equal">
      <formula>"Menor"</formula>
    </cfRule>
    <cfRule type="cellIs" dxfId="5237" priority="5125" operator="equal">
      <formula>"Leve"</formula>
    </cfRule>
  </conditionalFormatting>
  <conditionalFormatting sqref="ES10">
    <cfRule type="cellIs" dxfId="5236" priority="5251" operator="equal">
      <formula>"Catastrófico"</formula>
    </cfRule>
    <cfRule type="cellIs" dxfId="5235" priority="5252" operator="equal">
      <formula>"Mayor"</formula>
    </cfRule>
    <cfRule type="cellIs" dxfId="5234" priority="5253" operator="equal">
      <formula>"Moderado"</formula>
    </cfRule>
    <cfRule type="cellIs" dxfId="5233" priority="5254" operator="equal">
      <formula>"Menor"</formula>
    </cfRule>
    <cfRule type="cellIs" dxfId="5232" priority="5255" operator="equal">
      <formula>"Leve"</formula>
    </cfRule>
  </conditionalFormatting>
  <conditionalFormatting sqref="ER10:ES10">
    <cfRule type="cellIs" dxfId="5231" priority="5246" operator="equal">
      <formula>"Catastrófico"</formula>
    </cfRule>
    <cfRule type="cellIs" dxfId="5230" priority="5247" operator="equal">
      <formula>"Mayor"</formula>
    </cfRule>
    <cfRule type="cellIs" dxfId="5229" priority="5248" operator="equal">
      <formula>"Moderado"</formula>
    </cfRule>
    <cfRule type="cellIs" dxfId="5228" priority="5249" operator="equal">
      <formula>"Menor"</formula>
    </cfRule>
    <cfRule type="cellIs" dxfId="5227" priority="5250" operator="equal">
      <formula>"Leve"</formula>
    </cfRule>
  </conditionalFormatting>
  <conditionalFormatting sqref="FD35:FH35">
    <cfRule type="cellIs" dxfId="5226" priority="5611" operator="equal">
      <formula>"Catastrófico"</formula>
    </cfRule>
    <cfRule type="cellIs" dxfId="5225" priority="5612" operator="equal">
      <formula>"Mayor"</formula>
    </cfRule>
    <cfRule type="cellIs" dxfId="5224" priority="5613" operator="equal">
      <formula>"Moderado"</formula>
    </cfRule>
    <cfRule type="cellIs" dxfId="5223" priority="5614" operator="equal">
      <formula>"Menor"</formula>
    </cfRule>
    <cfRule type="cellIs" dxfId="5222" priority="5615" operator="equal">
      <formula>"Leve"</formula>
    </cfRule>
  </conditionalFormatting>
  <conditionalFormatting sqref="ES83">
    <cfRule type="cellIs" dxfId="5221" priority="5316" operator="equal">
      <formula>"Catastrófico"</formula>
    </cfRule>
    <cfRule type="cellIs" dxfId="5220" priority="5317" operator="equal">
      <formula>"Mayor"</formula>
    </cfRule>
    <cfRule type="cellIs" dxfId="5219" priority="5318" operator="equal">
      <formula>"Moderado"</formula>
    </cfRule>
    <cfRule type="cellIs" dxfId="5218" priority="5319" operator="equal">
      <formula>"Menor"</formula>
    </cfRule>
    <cfRule type="cellIs" dxfId="5217" priority="5320" operator="equal">
      <formula>"Leve"</formula>
    </cfRule>
  </conditionalFormatting>
  <conditionalFormatting sqref="FA40:FH40">
    <cfRule type="cellIs" dxfId="5216" priority="5601" operator="equal">
      <formula>"Catastrófico"</formula>
    </cfRule>
    <cfRule type="cellIs" dxfId="5215" priority="5602" operator="equal">
      <formula>"Mayor"</formula>
    </cfRule>
    <cfRule type="cellIs" dxfId="5214" priority="5603" operator="equal">
      <formula>"Moderado"</formula>
    </cfRule>
    <cfRule type="cellIs" dxfId="5213" priority="5604" operator="equal">
      <formula>"Menor"</formula>
    </cfRule>
    <cfRule type="cellIs" dxfId="5212" priority="5605" operator="equal">
      <formula>"Leve"</formula>
    </cfRule>
  </conditionalFormatting>
  <conditionalFormatting sqref="FJ172:FR172 FJ131:FR137 FJ196:FR196 FJ12:FR15 FJ90:FR93 FJ95:FR99 FJ103:FR105 FJ186:FR190 FJ47:FR51 FJ53:FR57 FJ36:FR40 FJ43:FR45 FJ18:FR34 FJ88:FR88 FJ142:FR142 FJ148:FR148 FJ154:FR155 FJ59:FR69 FJ202:FR202 FJ208:FR208 FJ214:FR255">
    <cfRule type="cellIs" dxfId="5211" priority="6601" operator="equal">
      <formula>"Catastrófico"</formula>
    </cfRule>
    <cfRule type="cellIs" dxfId="5210" priority="6602" operator="equal">
      <formula>"Mayor"</formula>
    </cfRule>
    <cfRule type="cellIs" dxfId="5209" priority="6603" operator="equal">
      <formula>"Moderado"</formula>
    </cfRule>
    <cfRule type="cellIs" dxfId="5208" priority="6604" operator="equal">
      <formula>"Menor"</formula>
    </cfRule>
    <cfRule type="cellIs" dxfId="5207" priority="6605" operator="equal">
      <formula>"Leve"</formula>
    </cfRule>
  </conditionalFormatting>
  <conditionalFormatting sqref="BW10 BW16 BW22 BW40 BW64 BW70 BW76 BW82 BW88 BW94 BW100 BW106 BW112 BW118 BW124 BW130 BW136 BW142 BW148 BW154 BW160 BW166 BW172 BW178 BW184 BW190 BW196 BW202 BW208 BW214 BW220">
    <cfRule type="cellIs" dxfId="5206" priority="7101" operator="equal">
      <formula>"Catastrófico"</formula>
    </cfRule>
    <cfRule type="cellIs" dxfId="5205" priority="7102" operator="equal">
      <formula>"Mayor"</formula>
    </cfRule>
    <cfRule type="cellIs" dxfId="5204" priority="7103" operator="equal">
      <formula>"Moderado"</formula>
    </cfRule>
    <cfRule type="cellIs" dxfId="5203" priority="7104" operator="equal">
      <formula>"Menor"</formula>
    </cfRule>
    <cfRule type="cellIs" dxfId="5202" priority="7105" operator="equal">
      <formula>"Leve"</formula>
    </cfRule>
  </conditionalFormatting>
  <conditionalFormatting sqref="FI46 FI52 FI58">
    <cfRule type="cellIs" dxfId="5201" priority="6591" operator="equal">
      <formula>"Catastrófico"</formula>
    </cfRule>
    <cfRule type="cellIs" dxfId="5200" priority="6592" operator="equal">
      <formula>"Mayor"</formula>
    </cfRule>
    <cfRule type="cellIs" dxfId="5199" priority="6593" operator="equal">
      <formula>"Moderado"</formula>
    </cfRule>
    <cfRule type="cellIs" dxfId="5198" priority="6594" operator="equal">
      <formula>"Menor"</formula>
    </cfRule>
    <cfRule type="cellIs" dxfId="5197" priority="6595" operator="equal">
      <formula>"Leve"</formula>
    </cfRule>
  </conditionalFormatting>
  <conditionalFormatting sqref="BW226">
    <cfRule type="cellIs" dxfId="5196" priority="7091" operator="equal">
      <formula>"Catastrófico"</formula>
    </cfRule>
    <cfRule type="cellIs" dxfId="5195" priority="7092" operator="equal">
      <formula>"Mayor"</formula>
    </cfRule>
    <cfRule type="cellIs" dxfId="5194" priority="7093" operator="equal">
      <formula>"Moderado"</formula>
    </cfRule>
    <cfRule type="cellIs" dxfId="5193" priority="7094" operator="equal">
      <formula>"Menor"</formula>
    </cfRule>
    <cfRule type="cellIs" dxfId="5192" priority="7095" operator="equal">
      <formula>"Leve"</formula>
    </cfRule>
  </conditionalFormatting>
  <conditionalFormatting sqref="BW232">
    <cfRule type="cellIs" dxfId="5191" priority="7086" operator="equal">
      <formula>"Catastrófico"</formula>
    </cfRule>
    <cfRule type="cellIs" dxfId="5190" priority="7087" operator="equal">
      <formula>"Mayor"</formula>
    </cfRule>
    <cfRule type="cellIs" dxfId="5189" priority="7088" operator="equal">
      <formula>"Moderado"</formula>
    </cfRule>
    <cfRule type="cellIs" dxfId="5188" priority="7089" operator="equal">
      <formula>"Menor"</formula>
    </cfRule>
    <cfRule type="cellIs" dxfId="5187" priority="7090" operator="equal">
      <formula>"Leve"</formula>
    </cfRule>
  </conditionalFormatting>
  <conditionalFormatting sqref="FI244">
    <cfRule type="cellIs" dxfId="5186" priority="6571" operator="equal">
      <formula>"Catastrófico"</formula>
    </cfRule>
    <cfRule type="cellIs" dxfId="5185" priority="6572" operator="equal">
      <formula>"Mayor"</formula>
    </cfRule>
    <cfRule type="cellIs" dxfId="5184" priority="6573" operator="equal">
      <formula>"Moderado"</formula>
    </cfRule>
    <cfRule type="cellIs" dxfId="5183" priority="6574" operator="equal">
      <formula>"Menor"</formula>
    </cfRule>
    <cfRule type="cellIs" dxfId="5182" priority="6575" operator="equal">
      <formula>"Leve"</formula>
    </cfRule>
  </conditionalFormatting>
  <conditionalFormatting sqref="EZ250">
    <cfRule type="cellIs" dxfId="5181" priority="6061" operator="equal">
      <formula>"Catastrófico"</formula>
    </cfRule>
    <cfRule type="cellIs" dxfId="5180" priority="6062" operator="equal">
      <formula>"Mayor"</formula>
    </cfRule>
    <cfRule type="cellIs" dxfId="5179" priority="6063" operator="equal">
      <formula>"Moderado"</formula>
    </cfRule>
    <cfRule type="cellIs" dxfId="5178" priority="6064" operator="equal">
      <formula>"Menor"</formula>
    </cfRule>
    <cfRule type="cellIs" dxfId="5177" priority="6065" operator="equal">
      <formula>"Leve"</formula>
    </cfRule>
  </conditionalFormatting>
  <conditionalFormatting sqref="EZ28">
    <cfRule type="cellIs" dxfId="5176" priority="6056" operator="equal">
      <formula>"Catastrófico"</formula>
    </cfRule>
    <cfRule type="cellIs" dxfId="5175" priority="6057" operator="equal">
      <formula>"Mayor"</formula>
    </cfRule>
    <cfRule type="cellIs" dxfId="5174" priority="6058" operator="equal">
      <formula>"Moderado"</formula>
    </cfRule>
    <cfRule type="cellIs" dxfId="5173" priority="6059" operator="equal">
      <formula>"Menor"</formula>
    </cfRule>
    <cfRule type="cellIs" dxfId="5172" priority="6060" operator="equal">
      <formula>"Leve"</formula>
    </cfRule>
  </conditionalFormatting>
  <conditionalFormatting sqref="EZ34">
    <cfRule type="cellIs" dxfId="5171" priority="6051" operator="equal">
      <formula>"Catastrófico"</formula>
    </cfRule>
    <cfRule type="cellIs" dxfId="5170" priority="6052" operator="equal">
      <formula>"Mayor"</formula>
    </cfRule>
    <cfRule type="cellIs" dxfId="5169" priority="6053" operator="equal">
      <formula>"Moderado"</formula>
    </cfRule>
    <cfRule type="cellIs" dxfId="5168" priority="6054" operator="equal">
      <formula>"Menor"</formula>
    </cfRule>
    <cfRule type="cellIs" dxfId="5167" priority="6055" operator="equal">
      <formula>"Leve"</formula>
    </cfRule>
  </conditionalFormatting>
  <conditionalFormatting sqref="FJ89:FK89">
    <cfRule type="cellIs" dxfId="5166" priority="6521" operator="equal">
      <formula>"Catastrófico"</formula>
    </cfRule>
    <cfRule type="cellIs" dxfId="5165" priority="6522" operator="equal">
      <formula>"Mayor"</formula>
    </cfRule>
    <cfRule type="cellIs" dxfId="5164" priority="6523" operator="equal">
      <formula>"Moderado"</formula>
    </cfRule>
    <cfRule type="cellIs" dxfId="5163" priority="6524" operator="equal">
      <formula>"Menor"</formula>
    </cfRule>
    <cfRule type="cellIs" dxfId="5162" priority="6525" operator="equal">
      <formula>"Leve"</formula>
    </cfRule>
  </conditionalFormatting>
  <conditionalFormatting sqref="FL89">
    <cfRule type="cellIs" dxfId="5161" priority="6516" operator="equal">
      <formula>"Catastrófico"</formula>
    </cfRule>
    <cfRule type="cellIs" dxfId="5160" priority="6517" operator="equal">
      <formula>"Mayor"</formula>
    </cfRule>
    <cfRule type="cellIs" dxfId="5159" priority="6518" operator="equal">
      <formula>"Moderado"</formula>
    </cfRule>
    <cfRule type="cellIs" dxfId="5158" priority="6519" operator="equal">
      <formula>"Menor"</formula>
    </cfRule>
    <cfRule type="cellIs" dxfId="5157" priority="6520" operator="equal">
      <formula>"Leve"</formula>
    </cfRule>
  </conditionalFormatting>
  <conditionalFormatting sqref="BY102:CE102 BY100:BZ101">
    <cfRule type="cellIs" dxfId="5156" priority="7001" operator="equal">
      <formula>"Catastrófico"</formula>
    </cfRule>
    <cfRule type="cellIs" dxfId="5155" priority="7002" operator="equal">
      <formula>"Mayor"</formula>
    </cfRule>
    <cfRule type="cellIs" dxfId="5154" priority="7003" operator="equal">
      <formula>"Moderado"</formula>
    </cfRule>
    <cfRule type="cellIs" dxfId="5153" priority="7004" operator="equal">
      <formula>"Menor"</formula>
    </cfRule>
    <cfRule type="cellIs" dxfId="5152" priority="7005" operator="equal">
      <formula>"Leve"</formula>
    </cfRule>
  </conditionalFormatting>
  <conditionalFormatting sqref="BY101:BZ101 BX102:CE102 BX100:BZ100">
    <cfRule type="cellIs" dxfId="5151" priority="6996" operator="equal">
      <formula>"Catastrófico"</formula>
    </cfRule>
    <cfRule type="cellIs" dxfId="5150" priority="6997" operator="equal">
      <formula>"Mayor"</formula>
    </cfRule>
    <cfRule type="cellIs" dxfId="5149" priority="6998" operator="equal">
      <formula>"Moderado"</formula>
    </cfRule>
    <cfRule type="cellIs" dxfId="5148" priority="6999" operator="equal">
      <formula>"Menor"</formula>
    </cfRule>
    <cfRule type="cellIs" dxfId="5147" priority="7000" operator="equal">
      <formula>"Leve"</formula>
    </cfRule>
  </conditionalFormatting>
  <conditionalFormatting sqref="FA94:FH94">
    <cfRule type="cellIs" dxfId="5146" priority="6046" operator="equal">
      <formula>"Catastrófico"</formula>
    </cfRule>
    <cfRule type="cellIs" dxfId="5145" priority="6047" operator="equal">
      <formula>"Mayor"</formula>
    </cfRule>
    <cfRule type="cellIs" dxfId="5144" priority="6048" operator="equal">
      <formula>"Moderado"</formula>
    </cfRule>
    <cfRule type="cellIs" dxfId="5143" priority="6049" operator="equal">
      <formula>"Menor"</formula>
    </cfRule>
    <cfRule type="cellIs" dxfId="5142" priority="6050" operator="equal">
      <formula>"Leve"</formula>
    </cfRule>
  </conditionalFormatting>
  <conditionalFormatting sqref="FA94:FH94">
    <cfRule type="cellIs" dxfId="5141" priority="6041" operator="equal">
      <formula>"Catastrófico"</formula>
    </cfRule>
    <cfRule type="cellIs" dxfId="5140" priority="6042" operator="equal">
      <formula>"Mayor"</formula>
    </cfRule>
    <cfRule type="cellIs" dxfId="5139" priority="6043" operator="equal">
      <formula>"Moderado"</formula>
    </cfRule>
    <cfRule type="cellIs" dxfId="5138" priority="6044" operator="equal">
      <formula>"Menor"</formula>
    </cfRule>
    <cfRule type="cellIs" dxfId="5137" priority="6045" operator="equal">
      <formula>"Leve"</formula>
    </cfRule>
  </conditionalFormatting>
  <conditionalFormatting sqref="FJ185:FR185">
    <cfRule type="cellIs" dxfId="5136" priority="6431" operator="equal">
      <formula>"Catastrófico"</formula>
    </cfRule>
    <cfRule type="cellIs" dxfId="5135" priority="6432" operator="equal">
      <formula>"Mayor"</formula>
    </cfRule>
    <cfRule type="cellIs" dxfId="5134" priority="6433" operator="equal">
      <formula>"Moderado"</formula>
    </cfRule>
    <cfRule type="cellIs" dxfId="5133" priority="6434" operator="equal">
      <formula>"Menor"</formula>
    </cfRule>
    <cfRule type="cellIs" dxfId="5132" priority="6435" operator="equal">
      <formula>"Leve"</formula>
    </cfRule>
  </conditionalFormatting>
  <conditionalFormatting sqref="FA106:FH111">
    <cfRule type="cellIs" dxfId="5131" priority="5921" operator="equal">
      <formula>"Catastrófico"</formula>
    </cfRule>
    <cfRule type="cellIs" dxfId="5130" priority="5922" operator="equal">
      <formula>"Mayor"</formula>
    </cfRule>
    <cfRule type="cellIs" dxfId="5129" priority="5923" operator="equal">
      <formula>"Moderado"</formula>
    </cfRule>
    <cfRule type="cellIs" dxfId="5128" priority="5924" operator="equal">
      <formula>"Menor"</formula>
    </cfRule>
    <cfRule type="cellIs" dxfId="5127" priority="5925" operator="equal">
      <formula>"Leve"</formula>
    </cfRule>
  </conditionalFormatting>
  <conditionalFormatting sqref="FA203:FH207">
    <cfRule type="cellIs" dxfId="5126" priority="6026" operator="equal">
      <formula>"Catastrófico"</formula>
    </cfRule>
    <cfRule type="cellIs" dxfId="5125" priority="6027" operator="equal">
      <formula>"Mayor"</formula>
    </cfRule>
    <cfRule type="cellIs" dxfId="5124" priority="6028" operator="equal">
      <formula>"Moderado"</formula>
    </cfRule>
    <cfRule type="cellIs" dxfId="5123" priority="6029" operator="equal">
      <formula>"Menor"</formula>
    </cfRule>
    <cfRule type="cellIs" dxfId="5122" priority="6030" operator="equal">
      <formula>"Leve"</formula>
    </cfRule>
  </conditionalFormatting>
  <conditionalFormatting sqref="ES102:EY102 ES100:ET101">
    <cfRule type="cellIs" dxfId="5121" priority="5486" operator="equal">
      <formula>"Catastrófico"</formula>
    </cfRule>
    <cfRule type="cellIs" dxfId="5120" priority="5487" operator="equal">
      <formula>"Mayor"</formula>
    </cfRule>
    <cfRule type="cellIs" dxfId="5119" priority="5488" operator="equal">
      <formula>"Moderado"</formula>
    </cfRule>
    <cfRule type="cellIs" dxfId="5118" priority="5489" operator="equal">
      <formula>"Menor"</formula>
    </cfRule>
    <cfRule type="cellIs" dxfId="5117" priority="5490" operator="equal">
      <formula>"Leve"</formula>
    </cfRule>
  </conditionalFormatting>
  <conditionalFormatting sqref="FA209:FH213">
    <cfRule type="cellIs" dxfId="5116" priority="6021" operator="equal">
      <formula>"Catastrófico"</formula>
    </cfRule>
    <cfRule type="cellIs" dxfId="5115" priority="6022" operator="equal">
      <formula>"Mayor"</formula>
    </cfRule>
    <cfRule type="cellIs" dxfId="5114" priority="6023" operator="equal">
      <formula>"Moderado"</formula>
    </cfRule>
    <cfRule type="cellIs" dxfId="5113" priority="6024" operator="equal">
      <formula>"Menor"</formula>
    </cfRule>
    <cfRule type="cellIs" dxfId="5112" priority="6025" operator="equal">
      <formula>"Leve"</formula>
    </cfRule>
  </conditionalFormatting>
  <conditionalFormatting sqref="ER101">
    <cfRule type="cellIs" dxfId="5111" priority="5476" operator="equal">
      <formula>"Catastrófico"</formula>
    </cfRule>
    <cfRule type="cellIs" dxfId="5110" priority="5477" operator="equal">
      <formula>"Mayor"</formula>
    </cfRule>
    <cfRule type="cellIs" dxfId="5109" priority="5478" operator="equal">
      <formula>"Moderado"</formula>
    </cfRule>
    <cfRule type="cellIs" dxfId="5108" priority="5479" operator="equal">
      <formula>"Menor"</formula>
    </cfRule>
    <cfRule type="cellIs" dxfId="5107" priority="5480" operator="equal">
      <formula>"Leve"</formula>
    </cfRule>
  </conditionalFormatting>
  <conditionalFormatting sqref="ER162:EY165 ER168:EY171 ER113:EY117 ER173:EY177 ER145:EY147 ER120:EY123 ER138:EY141 ER149:EY153 ER156:EY159">
    <cfRule type="cellIs" dxfId="5106" priority="5466" operator="equal">
      <formula>"Catastrófico"</formula>
    </cfRule>
    <cfRule type="cellIs" dxfId="5105" priority="5467" operator="equal">
      <formula>"Mayor"</formula>
    </cfRule>
    <cfRule type="cellIs" dxfId="5104" priority="5468" operator="equal">
      <formula>"Moderado"</formula>
    </cfRule>
    <cfRule type="cellIs" dxfId="5103" priority="5469" operator="equal">
      <formula>"Menor"</formula>
    </cfRule>
    <cfRule type="cellIs" dxfId="5102" priority="5470" operator="equal">
      <formula>"Leve"</formula>
    </cfRule>
  </conditionalFormatting>
  <conditionalFormatting sqref="ER112:EY112">
    <cfRule type="cellIs" dxfId="5101" priority="5461" operator="equal">
      <formula>"Catastrófico"</formula>
    </cfRule>
    <cfRule type="cellIs" dxfId="5100" priority="5462" operator="equal">
      <formula>"Mayor"</formula>
    </cfRule>
    <cfRule type="cellIs" dxfId="5099" priority="5463" operator="equal">
      <formula>"Moderado"</formula>
    </cfRule>
    <cfRule type="cellIs" dxfId="5098" priority="5464" operator="equal">
      <formula>"Menor"</formula>
    </cfRule>
    <cfRule type="cellIs" dxfId="5097" priority="5465" operator="equal">
      <formula>"Leve"</formula>
    </cfRule>
  </conditionalFormatting>
  <conditionalFormatting sqref="FJ58:FK58">
    <cfRule type="cellIs" dxfId="5096" priority="6366" operator="equal">
      <formula>"Catastrófico"</formula>
    </cfRule>
    <cfRule type="cellIs" dxfId="5095" priority="6367" operator="equal">
      <formula>"Mayor"</formula>
    </cfRule>
    <cfRule type="cellIs" dxfId="5094" priority="6368" operator="equal">
      <formula>"Moderado"</formula>
    </cfRule>
    <cfRule type="cellIs" dxfId="5093" priority="6369" operator="equal">
      <formula>"Menor"</formula>
    </cfRule>
    <cfRule type="cellIs" dxfId="5092" priority="6370" operator="equal">
      <formula>"Leve"</formula>
    </cfRule>
  </conditionalFormatting>
  <conditionalFormatting sqref="FJ58:FK58">
    <cfRule type="cellIs" dxfId="5091" priority="6361" operator="equal">
      <formula>"Catastrófico"</formula>
    </cfRule>
    <cfRule type="cellIs" dxfId="5090" priority="6362" operator="equal">
      <formula>"Mayor"</formula>
    </cfRule>
    <cfRule type="cellIs" dxfId="5089" priority="6363" operator="equal">
      <formula>"Moderado"</formula>
    </cfRule>
    <cfRule type="cellIs" dxfId="5088" priority="6364" operator="equal">
      <formula>"Menor"</formula>
    </cfRule>
    <cfRule type="cellIs" dxfId="5087" priority="6365" operator="equal">
      <formula>"Leve"</formula>
    </cfRule>
  </conditionalFormatting>
  <conditionalFormatting sqref="BX82">
    <cfRule type="cellIs" dxfId="5086" priority="6851" operator="equal">
      <formula>"Catastrófico"</formula>
    </cfRule>
    <cfRule type="cellIs" dxfId="5085" priority="6852" operator="equal">
      <formula>"Mayor"</formula>
    </cfRule>
    <cfRule type="cellIs" dxfId="5084" priority="6853" operator="equal">
      <formula>"Moderado"</formula>
    </cfRule>
    <cfRule type="cellIs" dxfId="5083" priority="6854" operator="equal">
      <formula>"Menor"</formula>
    </cfRule>
    <cfRule type="cellIs" dxfId="5082" priority="6855" operator="equal">
      <formula>"Leve"</formula>
    </cfRule>
  </conditionalFormatting>
  <conditionalFormatting sqref="BZ82">
    <cfRule type="cellIs" dxfId="5081" priority="6846" operator="equal">
      <formula>"Catastrófico"</formula>
    </cfRule>
    <cfRule type="cellIs" dxfId="5080" priority="6847" operator="equal">
      <formula>"Mayor"</formula>
    </cfRule>
    <cfRule type="cellIs" dxfId="5079" priority="6848" operator="equal">
      <formula>"Moderado"</formula>
    </cfRule>
    <cfRule type="cellIs" dxfId="5078" priority="6849" operator="equal">
      <formula>"Menor"</formula>
    </cfRule>
    <cfRule type="cellIs" dxfId="5077" priority="6850" operator="equal">
      <formula>"Leve"</formula>
    </cfRule>
  </conditionalFormatting>
  <conditionalFormatting sqref="FK82">
    <cfRule type="cellIs" dxfId="5076" priority="6336" operator="equal">
      <formula>"Catastrófico"</formula>
    </cfRule>
    <cfRule type="cellIs" dxfId="5075" priority="6337" operator="equal">
      <formula>"Mayor"</formula>
    </cfRule>
    <cfRule type="cellIs" dxfId="5074" priority="6338" operator="equal">
      <formula>"Moderado"</formula>
    </cfRule>
    <cfRule type="cellIs" dxfId="5073" priority="6339" operator="equal">
      <formula>"Menor"</formula>
    </cfRule>
    <cfRule type="cellIs" dxfId="5072" priority="6340" operator="equal">
      <formula>"Leve"</formula>
    </cfRule>
  </conditionalFormatting>
  <conditionalFormatting sqref="FM82:FR82">
    <cfRule type="cellIs" dxfId="5071" priority="6331" operator="equal">
      <formula>"Catastrófico"</formula>
    </cfRule>
    <cfRule type="cellIs" dxfId="5070" priority="6332" operator="equal">
      <formula>"Mayor"</formula>
    </cfRule>
    <cfRule type="cellIs" dxfId="5069" priority="6333" operator="equal">
      <formula>"Moderado"</formula>
    </cfRule>
    <cfRule type="cellIs" dxfId="5068" priority="6334" operator="equal">
      <formula>"Menor"</formula>
    </cfRule>
    <cfRule type="cellIs" dxfId="5067" priority="6335" operator="equal">
      <formula>"Leve"</formula>
    </cfRule>
  </conditionalFormatting>
  <conditionalFormatting sqref="FK83">
    <cfRule type="cellIs" dxfId="5066" priority="6326" operator="equal">
      <formula>"Catastrófico"</formula>
    </cfRule>
    <cfRule type="cellIs" dxfId="5065" priority="6327" operator="equal">
      <formula>"Mayor"</formula>
    </cfRule>
    <cfRule type="cellIs" dxfId="5064" priority="6328" operator="equal">
      <formula>"Moderado"</formula>
    </cfRule>
    <cfRule type="cellIs" dxfId="5063" priority="6329" operator="equal">
      <formula>"Menor"</formula>
    </cfRule>
    <cfRule type="cellIs" dxfId="5062" priority="6330" operator="equal">
      <formula>"Leve"</formula>
    </cfRule>
  </conditionalFormatting>
  <conditionalFormatting sqref="BZ83">
    <cfRule type="cellIs" dxfId="5061" priority="6816" operator="equal">
      <formula>"Catastrófico"</formula>
    </cfRule>
    <cfRule type="cellIs" dxfId="5060" priority="6817" operator="equal">
      <formula>"Mayor"</formula>
    </cfRule>
    <cfRule type="cellIs" dxfId="5059" priority="6818" operator="equal">
      <formula>"Moderado"</formula>
    </cfRule>
    <cfRule type="cellIs" dxfId="5058" priority="6819" operator="equal">
      <formula>"Menor"</formula>
    </cfRule>
    <cfRule type="cellIs" dxfId="5057" priority="6820" operator="equal">
      <formula>"Leve"</formula>
    </cfRule>
  </conditionalFormatting>
  <conditionalFormatting sqref="FA130:FB130">
    <cfRule type="cellIs" dxfId="5056" priority="5656" operator="equal">
      <formula>"Catastrófico"</formula>
    </cfRule>
    <cfRule type="cellIs" dxfId="5055" priority="5657" operator="equal">
      <formula>"Mayor"</formula>
    </cfRule>
    <cfRule type="cellIs" dxfId="5054" priority="5658" operator="equal">
      <formula>"Moderado"</formula>
    </cfRule>
    <cfRule type="cellIs" dxfId="5053" priority="5659" operator="equal">
      <formula>"Menor"</formula>
    </cfRule>
    <cfRule type="cellIs" dxfId="5052" priority="5660" operator="equal">
      <formula>"Leve"</formula>
    </cfRule>
  </conditionalFormatting>
  <conditionalFormatting sqref="FA167:FH167">
    <cfRule type="cellIs" dxfId="5051" priority="5941" operator="equal">
      <formula>"Catastrófico"</formula>
    </cfRule>
    <cfRule type="cellIs" dxfId="5050" priority="5942" operator="equal">
      <formula>"Mayor"</formula>
    </cfRule>
    <cfRule type="cellIs" dxfId="5049" priority="5943" operator="equal">
      <formula>"Moderado"</formula>
    </cfRule>
    <cfRule type="cellIs" dxfId="5048" priority="5944" operator="equal">
      <formula>"Menor"</formula>
    </cfRule>
    <cfRule type="cellIs" dxfId="5047" priority="5945" operator="equal">
      <formula>"Leve"</formula>
    </cfRule>
  </conditionalFormatting>
  <conditionalFormatting sqref="FJ166:FR166">
    <cfRule type="cellIs" dxfId="5046" priority="6441" operator="equal">
      <formula>"Catastrófico"</formula>
    </cfRule>
    <cfRule type="cellIs" dxfId="5045" priority="6442" operator="equal">
      <formula>"Mayor"</formula>
    </cfRule>
    <cfRule type="cellIs" dxfId="5044" priority="6443" operator="equal">
      <formula>"Moderado"</formula>
    </cfRule>
    <cfRule type="cellIs" dxfId="5043" priority="6444" operator="equal">
      <formula>"Menor"</formula>
    </cfRule>
    <cfRule type="cellIs" dxfId="5042" priority="6445" operator="equal">
      <formula>"Leve"</formula>
    </cfRule>
  </conditionalFormatting>
  <conditionalFormatting sqref="FJ184:FR185">
    <cfRule type="cellIs" dxfId="5041" priority="6436" operator="equal">
      <formula>"Catastrófico"</formula>
    </cfRule>
    <cfRule type="cellIs" dxfId="5040" priority="6437" operator="equal">
      <formula>"Mayor"</formula>
    </cfRule>
    <cfRule type="cellIs" dxfId="5039" priority="6438" operator="equal">
      <formula>"Moderado"</formula>
    </cfRule>
    <cfRule type="cellIs" dxfId="5038" priority="6439" operator="equal">
      <formula>"Menor"</formula>
    </cfRule>
    <cfRule type="cellIs" dxfId="5037" priority="6440" operator="equal">
      <formula>"Leve"</formula>
    </cfRule>
  </conditionalFormatting>
  <conditionalFormatting sqref="ER202:EY202">
    <cfRule type="cellIs" dxfId="5036" priority="5131" operator="equal">
      <formula>"Catastrófico"</formula>
    </cfRule>
    <cfRule type="cellIs" dxfId="5035" priority="5132" operator="equal">
      <formula>"Mayor"</formula>
    </cfRule>
    <cfRule type="cellIs" dxfId="5034" priority="5133" operator="equal">
      <formula>"Moderado"</formula>
    </cfRule>
    <cfRule type="cellIs" dxfId="5033" priority="5134" operator="equal">
      <formula>"Menor"</formula>
    </cfRule>
    <cfRule type="cellIs" dxfId="5032" priority="5135" operator="equal">
      <formula>"Leve"</formula>
    </cfRule>
  </conditionalFormatting>
  <conditionalFormatting sqref="FJ178:FR183">
    <cfRule type="cellIs" dxfId="5031" priority="6416" operator="equal">
      <formula>"Catastrófico"</formula>
    </cfRule>
    <cfRule type="cellIs" dxfId="5030" priority="6417" operator="equal">
      <formula>"Mayor"</formula>
    </cfRule>
    <cfRule type="cellIs" dxfId="5029" priority="6418" operator="equal">
      <formula>"Moderado"</formula>
    </cfRule>
    <cfRule type="cellIs" dxfId="5028" priority="6419" operator="equal">
      <formula>"Menor"</formula>
    </cfRule>
    <cfRule type="cellIs" dxfId="5027" priority="6420" operator="equal">
      <formula>"Leve"</formula>
    </cfRule>
  </conditionalFormatting>
  <conditionalFormatting sqref="FJ178:FR183">
    <cfRule type="cellIs" dxfId="5026" priority="6411" operator="equal">
      <formula>"Catastrófico"</formula>
    </cfRule>
    <cfRule type="cellIs" dxfId="5025" priority="6412" operator="equal">
      <formula>"Mayor"</formula>
    </cfRule>
    <cfRule type="cellIs" dxfId="5024" priority="6413" operator="equal">
      <formula>"Moderado"</formula>
    </cfRule>
    <cfRule type="cellIs" dxfId="5023" priority="6414" operator="equal">
      <formula>"Menor"</formula>
    </cfRule>
    <cfRule type="cellIs" dxfId="5022" priority="6415" operator="equal">
      <formula>"Leve"</formula>
    </cfRule>
  </conditionalFormatting>
  <conditionalFormatting sqref="EI172:EP172 EI131:EP137 EI196:EP196 EI12:EP15 EI90:EP93 EI95:EP99 EI103:EP105 EI186:EP190 EI47:EP51 EI53:EP57 EI36:EP40 EI43:EP45 EI18:EP34 EI88:EP88 EI142:EP142 EI148:EP148 EI154:EP155 EI59:EP69 EI202:EP202 EI208:EP208 EI214:EP255">
    <cfRule type="cellIs" dxfId="5021" priority="5086" operator="equal">
      <formula>"Catastrófico"</formula>
    </cfRule>
    <cfRule type="cellIs" dxfId="5020" priority="5087" operator="equal">
      <formula>"Mayor"</formula>
    </cfRule>
    <cfRule type="cellIs" dxfId="5019" priority="5088" operator="equal">
      <formula>"Moderado"</formula>
    </cfRule>
    <cfRule type="cellIs" dxfId="5018" priority="5089" operator="equal">
      <formula>"Menor"</formula>
    </cfRule>
    <cfRule type="cellIs" dxfId="5017" priority="5090" operator="equal">
      <formula>"Leve"</formula>
    </cfRule>
  </conditionalFormatting>
  <conditionalFormatting sqref="FA46:FB46">
    <cfRule type="cellIs" dxfId="5016" priority="5896" operator="equal">
      <formula>"Catastrófico"</formula>
    </cfRule>
    <cfRule type="cellIs" dxfId="5015" priority="5897" operator="equal">
      <formula>"Mayor"</formula>
    </cfRule>
    <cfRule type="cellIs" dxfId="5014" priority="5898" operator="equal">
      <formula>"Moderado"</formula>
    </cfRule>
    <cfRule type="cellIs" dxfId="5013" priority="5899" operator="equal">
      <formula>"Menor"</formula>
    </cfRule>
    <cfRule type="cellIs" dxfId="5012" priority="5900" operator="equal">
      <formula>"Leve"</formula>
    </cfRule>
  </conditionalFormatting>
  <conditionalFormatting sqref="ER162:EY165 ER168:EY171 ER113:EY117 ER173:EY177 ER145:EY147 ER120:EY123 ER138:EY141 ER149:EY153 ER156:EY159">
    <cfRule type="cellIs" dxfId="5011" priority="5471" operator="equal">
      <formula>"Catastrófico"</formula>
    </cfRule>
    <cfRule type="cellIs" dxfId="5010" priority="5472" operator="equal">
      <formula>"Mayor"</formula>
    </cfRule>
    <cfRule type="cellIs" dxfId="5009" priority="5473" operator="equal">
      <formula>"Moderado"</formula>
    </cfRule>
    <cfRule type="cellIs" dxfId="5008" priority="5474" operator="equal">
      <formula>"Menor"</formula>
    </cfRule>
    <cfRule type="cellIs" dxfId="5007" priority="5475" operator="equal">
      <formula>"Leve"</formula>
    </cfRule>
  </conditionalFormatting>
  <conditionalFormatting sqref="EQ46 EQ52 EQ58">
    <cfRule type="cellIs" dxfId="5006" priority="5581" operator="equal">
      <formula>"Catastrófico"</formula>
    </cfRule>
    <cfRule type="cellIs" dxfId="5005" priority="5582" operator="equal">
      <formula>"Mayor"</formula>
    </cfRule>
    <cfRule type="cellIs" dxfId="5004" priority="5583" operator="equal">
      <formula>"Moderado"</formula>
    </cfRule>
    <cfRule type="cellIs" dxfId="5003" priority="5584" operator="equal">
      <formula>"Menor"</formula>
    </cfRule>
    <cfRule type="cellIs" dxfId="5002" priority="5585" operator="equal">
      <formula>"Leve"</formula>
    </cfRule>
  </conditionalFormatting>
  <conditionalFormatting sqref="ER160:EY160">
    <cfRule type="cellIs" dxfId="5001" priority="5451" operator="equal">
      <formula>"Catastrófico"</formula>
    </cfRule>
    <cfRule type="cellIs" dxfId="5000" priority="5452" operator="equal">
      <formula>"Mayor"</formula>
    </cfRule>
    <cfRule type="cellIs" dxfId="4999" priority="5453" operator="equal">
      <formula>"Moderado"</formula>
    </cfRule>
    <cfRule type="cellIs" dxfId="4998" priority="5454" operator="equal">
      <formula>"Menor"</formula>
    </cfRule>
    <cfRule type="cellIs" dxfId="4997" priority="5455" operator="equal">
      <formula>"Leve"</formula>
    </cfRule>
  </conditionalFormatting>
  <conditionalFormatting sqref="FC83">
    <cfRule type="cellIs" dxfId="4996" priority="5806" operator="equal">
      <formula>"Catastrófico"</formula>
    </cfRule>
    <cfRule type="cellIs" dxfId="4995" priority="5807" operator="equal">
      <formula>"Mayor"</formula>
    </cfRule>
    <cfRule type="cellIs" dxfId="4994" priority="5808" operator="equal">
      <formula>"Moderado"</formula>
    </cfRule>
    <cfRule type="cellIs" dxfId="4993" priority="5809" operator="equal">
      <formula>"Menor"</formula>
    </cfRule>
    <cfRule type="cellIs" dxfId="4992" priority="5810" operator="equal">
      <formula>"Leve"</formula>
    </cfRule>
  </conditionalFormatting>
  <conditionalFormatting sqref="FL58:FR58">
    <cfRule type="cellIs" dxfId="4991" priority="6351" operator="equal">
      <formula>"Catastrófico"</formula>
    </cfRule>
    <cfRule type="cellIs" dxfId="4990" priority="6352" operator="equal">
      <formula>"Mayor"</formula>
    </cfRule>
    <cfRule type="cellIs" dxfId="4989" priority="6353" operator="equal">
      <formula>"Moderado"</formula>
    </cfRule>
    <cfRule type="cellIs" dxfId="4988" priority="6354" operator="equal">
      <formula>"Menor"</formula>
    </cfRule>
    <cfRule type="cellIs" dxfId="4987" priority="6355" operator="equal">
      <formula>"Leve"</formula>
    </cfRule>
  </conditionalFormatting>
  <conditionalFormatting sqref="FA83">
    <cfRule type="cellIs" dxfId="4986" priority="5811" operator="equal">
      <formula>"Catastrófico"</formula>
    </cfRule>
    <cfRule type="cellIs" dxfId="4985" priority="5812" operator="equal">
      <formula>"Mayor"</formula>
    </cfRule>
    <cfRule type="cellIs" dxfId="4984" priority="5813" operator="equal">
      <formula>"Moderado"</formula>
    </cfRule>
    <cfRule type="cellIs" dxfId="4983" priority="5814" operator="equal">
      <formula>"Menor"</formula>
    </cfRule>
    <cfRule type="cellIs" dxfId="4982" priority="5815" operator="equal">
      <formula>"Leve"</formula>
    </cfRule>
  </conditionalFormatting>
  <conditionalFormatting sqref="FJ143:FR144">
    <cfRule type="cellIs" dxfId="4981" priority="6306" operator="equal">
      <formula>"Catastrófico"</formula>
    </cfRule>
    <cfRule type="cellIs" dxfId="4980" priority="6307" operator="equal">
      <formula>"Mayor"</formula>
    </cfRule>
    <cfRule type="cellIs" dxfId="4979" priority="6308" operator="equal">
      <formula>"Moderado"</formula>
    </cfRule>
    <cfRule type="cellIs" dxfId="4978" priority="6309" operator="equal">
      <formula>"Menor"</formula>
    </cfRule>
    <cfRule type="cellIs" dxfId="4977" priority="6310" operator="equal">
      <formula>"Leve"</formula>
    </cfRule>
  </conditionalFormatting>
  <conditionalFormatting sqref="FJ118:FR119">
    <cfRule type="cellIs" dxfId="4976" priority="6301" operator="equal">
      <formula>"Catastrófico"</formula>
    </cfRule>
    <cfRule type="cellIs" dxfId="4975" priority="6302" operator="equal">
      <formula>"Mayor"</formula>
    </cfRule>
    <cfRule type="cellIs" dxfId="4974" priority="6303" operator="equal">
      <formula>"Moderado"</formula>
    </cfRule>
    <cfRule type="cellIs" dxfId="4973" priority="6304" operator="equal">
      <formula>"Menor"</formula>
    </cfRule>
    <cfRule type="cellIs" dxfId="4972" priority="6305" operator="equal">
      <formula>"Leve"</formula>
    </cfRule>
  </conditionalFormatting>
  <conditionalFormatting sqref="ER178:EY183">
    <cfRule type="cellIs" dxfId="4971" priority="5401" operator="equal">
      <formula>"Catastrófico"</formula>
    </cfRule>
    <cfRule type="cellIs" dxfId="4970" priority="5402" operator="equal">
      <formula>"Mayor"</formula>
    </cfRule>
    <cfRule type="cellIs" dxfId="4969" priority="5403" operator="equal">
      <formula>"Moderado"</formula>
    </cfRule>
    <cfRule type="cellIs" dxfId="4968" priority="5404" operator="equal">
      <formula>"Menor"</formula>
    </cfRule>
    <cfRule type="cellIs" dxfId="4967" priority="5405" operator="equal">
      <formula>"Leve"</formula>
    </cfRule>
  </conditionalFormatting>
  <conditionalFormatting sqref="BY10">
    <cfRule type="cellIs" dxfId="4966" priority="6766" operator="equal">
      <formula>"Catastrófico"</formula>
    </cfRule>
    <cfRule type="cellIs" dxfId="4965" priority="6767" operator="equal">
      <formula>"Mayor"</formula>
    </cfRule>
    <cfRule type="cellIs" dxfId="4964" priority="6768" operator="equal">
      <formula>"Moderado"</formula>
    </cfRule>
    <cfRule type="cellIs" dxfId="4963" priority="6769" operator="equal">
      <formula>"Menor"</formula>
    </cfRule>
    <cfRule type="cellIs" dxfId="4962" priority="6770" operator="equal">
      <formula>"Leve"</formula>
    </cfRule>
  </conditionalFormatting>
  <conditionalFormatting sqref="FA10:FB10">
    <cfRule type="cellIs" dxfId="4961" priority="5751" operator="equal">
      <formula>"Catastrófico"</formula>
    </cfRule>
    <cfRule type="cellIs" dxfId="4960" priority="5752" operator="equal">
      <formula>"Mayor"</formula>
    </cfRule>
    <cfRule type="cellIs" dxfId="4959" priority="5753" operator="equal">
      <formula>"Moderado"</formula>
    </cfRule>
    <cfRule type="cellIs" dxfId="4958" priority="5754" operator="equal">
      <formula>"Menor"</formula>
    </cfRule>
    <cfRule type="cellIs" dxfId="4957" priority="5755" operator="equal">
      <formula>"Leve"</formula>
    </cfRule>
  </conditionalFormatting>
  <conditionalFormatting sqref="FL11:FR11">
    <cfRule type="cellIs" dxfId="4956" priority="6251" operator="equal">
      <formula>"Catastrófico"</formula>
    </cfRule>
    <cfRule type="cellIs" dxfId="4955" priority="6252" operator="equal">
      <formula>"Mayor"</formula>
    </cfRule>
    <cfRule type="cellIs" dxfId="4954" priority="6253" operator="equal">
      <formula>"Moderado"</formula>
    </cfRule>
    <cfRule type="cellIs" dxfId="4953" priority="6254" operator="equal">
      <formula>"Menor"</formula>
    </cfRule>
    <cfRule type="cellIs" dxfId="4952" priority="6255" operator="equal">
      <formula>"Leve"</formula>
    </cfRule>
  </conditionalFormatting>
  <conditionalFormatting sqref="FC11:FH11">
    <cfRule type="cellIs" dxfId="4951" priority="5741" operator="equal">
      <formula>"Catastrófico"</formula>
    </cfRule>
    <cfRule type="cellIs" dxfId="4950" priority="5742" operator="equal">
      <formula>"Mayor"</formula>
    </cfRule>
    <cfRule type="cellIs" dxfId="4949" priority="5743" operator="equal">
      <formula>"Moderado"</formula>
    </cfRule>
    <cfRule type="cellIs" dxfId="4948" priority="5744" operator="equal">
      <formula>"Menor"</formula>
    </cfRule>
    <cfRule type="cellIs" dxfId="4947" priority="5745" operator="equal">
      <formula>"Leve"</formula>
    </cfRule>
  </conditionalFormatting>
  <conditionalFormatting sqref="FL10:FR10">
    <cfRule type="cellIs" dxfId="4946" priority="6241" operator="equal">
      <formula>"Catastrófico"</formula>
    </cfRule>
    <cfRule type="cellIs" dxfId="4945" priority="6242" operator="equal">
      <formula>"Mayor"</formula>
    </cfRule>
    <cfRule type="cellIs" dxfId="4944" priority="6243" operator="equal">
      <formula>"Moderado"</formula>
    </cfRule>
    <cfRule type="cellIs" dxfId="4943" priority="6244" operator="equal">
      <formula>"Menor"</formula>
    </cfRule>
    <cfRule type="cellIs" dxfId="4942" priority="6245" operator="equal">
      <formula>"Leve"</formula>
    </cfRule>
  </conditionalFormatting>
  <conditionalFormatting sqref="ER167:EY167">
    <cfRule type="cellIs" dxfId="4941" priority="5441" operator="equal">
      <formula>"Catastrófico"</formula>
    </cfRule>
    <cfRule type="cellIs" dxfId="4940" priority="5442" operator="equal">
      <formula>"Mayor"</formula>
    </cfRule>
    <cfRule type="cellIs" dxfId="4939" priority="5443" operator="equal">
      <formula>"Moderado"</formula>
    </cfRule>
    <cfRule type="cellIs" dxfId="4938" priority="5444" operator="equal">
      <formula>"Menor"</formula>
    </cfRule>
    <cfRule type="cellIs" dxfId="4937" priority="5445" operator="equal">
      <formula>"Leve"</formula>
    </cfRule>
  </conditionalFormatting>
  <conditionalFormatting sqref="FJ11:FK11">
    <cfRule type="cellIs" dxfId="4936" priority="6231" operator="equal">
      <formula>"Catastrófico"</formula>
    </cfRule>
    <cfRule type="cellIs" dxfId="4935" priority="6232" operator="equal">
      <formula>"Mayor"</formula>
    </cfRule>
    <cfRule type="cellIs" dxfId="4934" priority="6233" operator="equal">
      <formula>"Moderado"</formula>
    </cfRule>
    <cfRule type="cellIs" dxfId="4933" priority="6234" operator="equal">
      <formula>"Menor"</formula>
    </cfRule>
    <cfRule type="cellIs" dxfId="4932" priority="6235" operator="equal">
      <formula>"Leve"</formula>
    </cfRule>
  </conditionalFormatting>
  <conditionalFormatting sqref="FJ11:FK11">
    <cfRule type="cellIs" dxfId="4931" priority="6226" operator="equal">
      <formula>"Catastrófico"</formula>
    </cfRule>
    <cfRule type="cellIs" dxfId="4930" priority="6227" operator="equal">
      <formula>"Mayor"</formula>
    </cfRule>
    <cfRule type="cellIs" dxfId="4929" priority="6228" operator="equal">
      <formula>"Moderado"</formula>
    </cfRule>
    <cfRule type="cellIs" dxfId="4928" priority="6229" operator="equal">
      <formula>"Menor"</formula>
    </cfRule>
    <cfRule type="cellIs" dxfId="4927" priority="6230" operator="equal">
      <formula>"Leve"</formula>
    </cfRule>
  </conditionalFormatting>
  <conditionalFormatting sqref="FJ16:FJ17">
    <cfRule type="cellIs" dxfId="4926" priority="6221" operator="equal">
      <formula>"Catastrófico"</formula>
    </cfRule>
    <cfRule type="cellIs" dxfId="4925" priority="6222" operator="equal">
      <formula>"Mayor"</formula>
    </cfRule>
    <cfRule type="cellIs" dxfId="4924" priority="6223" operator="equal">
      <formula>"Moderado"</formula>
    </cfRule>
    <cfRule type="cellIs" dxfId="4923" priority="6224" operator="equal">
      <formula>"Menor"</formula>
    </cfRule>
    <cfRule type="cellIs" dxfId="4922" priority="6225" operator="equal">
      <formula>"Leve"</formula>
    </cfRule>
  </conditionalFormatting>
  <conditionalFormatting sqref="FK16">
    <cfRule type="cellIs" dxfId="4921" priority="6216" operator="equal">
      <formula>"Catastrófico"</formula>
    </cfRule>
    <cfRule type="cellIs" dxfId="4920" priority="6217" operator="equal">
      <formula>"Mayor"</formula>
    </cfRule>
    <cfRule type="cellIs" dxfId="4919" priority="6218" operator="equal">
      <formula>"Moderado"</formula>
    </cfRule>
    <cfRule type="cellIs" dxfId="4918" priority="6219" operator="equal">
      <formula>"Menor"</formula>
    </cfRule>
    <cfRule type="cellIs" dxfId="4917" priority="6220" operator="equal">
      <formula>"Leve"</formula>
    </cfRule>
  </conditionalFormatting>
  <conditionalFormatting sqref="ET89">
    <cfRule type="cellIs" dxfId="4916" priority="5506" operator="equal">
      <formula>"Catastrófico"</formula>
    </cfRule>
    <cfRule type="cellIs" dxfId="4915" priority="5507" operator="equal">
      <formula>"Mayor"</formula>
    </cfRule>
    <cfRule type="cellIs" dxfId="4914" priority="5508" operator="equal">
      <formula>"Moderado"</formula>
    </cfRule>
    <cfRule type="cellIs" dxfId="4913" priority="5509" operator="equal">
      <formula>"Menor"</formula>
    </cfRule>
    <cfRule type="cellIs" dxfId="4912" priority="5510" operator="equal">
      <formula>"Leve"</formula>
    </cfRule>
  </conditionalFormatting>
  <conditionalFormatting sqref="FB17">
    <cfRule type="cellIs" dxfId="4911" priority="5701" operator="equal">
      <formula>"Catastrófico"</formula>
    </cfRule>
    <cfRule type="cellIs" dxfId="4910" priority="5702" operator="equal">
      <formula>"Mayor"</formula>
    </cfRule>
    <cfRule type="cellIs" dxfId="4909" priority="5703" operator="equal">
      <formula>"Moderado"</formula>
    </cfRule>
    <cfRule type="cellIs" dxfId="4908" priority="5704" operator="equal">
      <formula>"Menor"</formula>
    </cfRule>
    <cfRule type="cellIs" dxfId="4907" priority="5705" operator="equal">
      <formula>"Leve"</formula>
    </cfRule>
  </conditionalFormatting>
  <conditionalFormatting sqref="FB17">
    <cfRule type="cellIs" dxfId="4906" priority="5696" operator="equal">
      <formula>"Catastrófico"</formula>
    </cfRule>
    <cfRule type="cellIs" dxfId="4905" priority="5697" operator="equal">
      <formula>"Mayor"</formula>
    </cfRule>
    <cfRule type="cellIs" dxfId="4904" priority="5698" operator="equal">
      <formula>"Moderado"</formula>
    </cfRule>
    <cfRule type="cellIs" dxfId="4903" priority="5699" operator="equal">
      <formula>"Menor"</formula>
    </cfRule>
    <cfRule type="cellIs" dxfId="4902" priority="5700" operator="equal">
      <formula>"Leve"</formula>
    </cfRule>
  </conditionalFormatting>
  <conditionalFormatting sqref="EI94:EP94">
    <cfRule type="cellIs" dxfId="4901" priority="5031" operator="equal">
      <formula>"Catastrófico"</formula>
    </cfRule>
    <cfRule type="cellIs" dxfId="4900" priority="5032" operator="equal">
      <formula>"Mayor"</formula>
    </cfRule>
    <cfRule type="cellIs" dxfId="4899" priority="5033" operator="equal">
      <formula>"Moderado"</formula>
    </cfRule>
    <cfRule type="cellIs" dxfId="4898" priority="5034" operator="equal">
      <formula>"Menor"</formula>
    </cfRule>
    <cfRule type="cellIs" dxfId="4897" priority="5035" operator="equal">
      <formula>"Leve"</formula>
    </cfRule>
  </conditionalFormatting>
  <conditionalFormatting sqref="ES101:ET101 ER102:EY102 ER100:ET100">
    <cfRule type="cellIs" dxfId="4896" priority="5481" operator="equal">
      <formula>"Catastrófico"</formula>
    </cfRule>
    <cfRule type="cellIs" dxfId="4895" priority="5482" operator="equal">
      <formula>"Mayor"</formula>
    </cfRule>
    <cfRule type="cellIs" dxfId="4894" priority="5483" operator="equal">
      <formula>"Moderado"</formula>
    </cfRule>
    <cfRule type="cellIs" dxfId="4893" priority="5484" operator="equal">
      <formula>"Menor"</formula>
    </cfRule>
    <cfRule type="cellIs" dxfId="4892" priority="5485" operator="equal">
      <formula>"Leve"</formula>
    </cfRule>
  </conditionalFormatting>
  <conditionalFormatting sqref="FC130:FH130">
    <cfRule type="cellIs" dxfId="4891" priority="5646" operator="equal">
      <formula>"Catastrófico"</formula>
    </cfRule>
    <cfRule type="cellIs" dxfId="4890" priority="5647" operator="equal">
      <formula>"Mayor"</formula>
    </cfRule>
    <cfRule type="cellIs" dxfId="4889" priority="5648" operator="equal">
      <formula>"Moderado"</formula>
    </cfRule>
    <cfRule type="cellIs" dxfId="4888" priority="5649" operator="equal">
      <formula>"Menor"</formula>
    </cfRule>
    <cfRule type="cellIs" dxfId="4887" priority="5650" operator="equal">
      <formula>"Leve"</formula>
    </cfRule>
  </conditionalFormatting>
  <conditionalFormatting sqref="EU35:EY35">
    <cfRule type="cellIs" dxfId="4886" priority="5101" operator="equal">
      <formula>"Catastrófico"</formula>
    </cfRule>
    <cfRule type="cellIs" dxfId="4885" priority="5102" operator="equal">
      <formula>"Mayor"</formula>
    </cfRule>
    <cfRule type="cellIs" dxfId="4884" priority="5103" operator="equal">
      <formula>"Moderado"</formula>
    </cfRule>
    <cfRule type="cellIs" dxfId="4883" priority="5104" operator="equal">
      <formula>"Menor"</formula>
    </cfRule>
    <cfRule type="cellIs" dxfId="4882" priority="5105" operator="equal">
      <formula>"Leve"</formula>
    </cfRule>
  </conditionalFormatting>
  <conditionalFormatting sqref="ER40:EY40">
    <cfRule type="cellIs" dxfId="4881" priority="5096" operator="equal">
      <formula>"Catastrófico"</formula>
    </cfRule>
    <cfRule type="cellIs" dxfId="4880" priority="5097" operator="equal">
      <formula>"Mayor"</formula>
    </cfRule>
    <cfRule type="cellIs" dxfId="4879" priority="5098" operator="equal">
      <formula>"Moderado"</formula>
    </cfRule>
    <cfRule type="cellIs" dxfId="4878" priority="5099" operator="equal">
      <formula>"Menor"</formula>
    </cfRule>
    <cfRule type="cellIs" dxfId="4877" priority="5100" operator="equal">
      <formula>"Leve"</formula>
    </cfRule>
  </conditionalFormatting>
  <conditionalFormatting sqref="ER41:EY42">
    <cfRule type="cellIs" dxfId="4876" priority="5091" operator="equal">
      <formula>"Catastrófico"</formula>
    </cfRule>
    <cfRule type="cellIs" dxfId="4875" priority="5092" operator="equal">
      <formula>"Mayor"</formula>
    </cfRule>
    <cfRule type="cellIs" dxfId="4874" priority="5093" operator="equal">
      <formula>"Moderado"</formula>
    </cfRule>
    <cfRule type="cellIs" dxfId="4873" priority="5094" operator="equal">
      <formula>"Menor"</formula>
    </cfRule>
    <cfRule type="cellIs" dxfId="4872" priority="5095" operator="equal">
      <formula>"Leve"</formula>
    </cfRule>
  </conditionalFormatting>
  <conditionalFormatting sqref="EH10 EH16 EH22 EH40 EH64 EH70 EH76 EH82 EH88 EH94 EH100 EH106 EH112 EH118 EH124 EH130 EH136 EH142 EH148 EH154 EH160 EH166 EH172 EH178 EH184 EH190 EH196 EH202 EH208 EH214 EH220">
    <cfRule type="cellIs" dxfId="4871" priority="5081" operator="equal">
      <formula>"Catastrófico"</formula>
    </cfRule>
    <cfRule type="cellIs" dxfId="4870" priority="5082" operator="equal">
      <formula>"Mayor"</formula>
    </cfRule>
    <cfRule type="cellIs" dxfId="4869" priority="5083" operator="equal">
      <formula>"Moderado"</formula>
    </cfRule>
    <cfRule type="cellIs" dxfId="4868" priority="5084" operator="equal">
      <formula>"Menor"</formula>
    </cfRule>
    <cfRule type="cellIs" dxfId="4867" priority="5085" operator="equal">
      <formula>"Leve"</formula>
    </cfRule>
  </conditionalFormatting>
  <conditionalFormatting sqref="ER161:EY161">
    <cfRule type="cellIs" dxfId="4866" priority="5446" operator="equal">
      <formula>"Catastrófico"</formula>
    </cfRule>
    <cfRule type="cellIs" dxfId="4865" priority="5447" operator="equal">
      <formula>"Mayor"</formula>
    </cfRule>
    <cfRule type="cellIs" dxfId="4864" priority="5448" operator="equal">
      <formula>"Moderado"</formula>
    </cfRule>
    <cfRule type="cellIs" dxfId="4863" priority="5449" operator="equal">
      <formula>"Menor"</formula>
    </cfRule>
    <cfRule type="cellIs" dxfId="4862" priority="5450" operator="equal">
      <formula>"Leve"</formula>
    </cfRule>
  </conditionalFormatting>
  <conditionalFormatting sqref="ER46:ES46">
    <cfRule type="cellIs" dxfId="4861" priority="5396" operator="equal">
      <formula>"Catastrófico"</formula>
    </cfRule>
    <cfRule type="cellIs" dxfId="4860" priority="5397" operator="equal">
      <formula>"Mayor"</formula>
    </cfRule>
    <cfRule type="cellIs" dxfId="4859" priority="5398" operator="equal">
      <formula>"Moderado"</formula>
    </cfRule>
    <cfRule type="cellIs" dxfId="4858" priority="5399" operator="equal">
      <formula>"Menor"</formula>
    </cfRule>
    <cfRule type="cellIs" dxfId="4857" priority="5400" operator="equal">
      <formula>"Leve"</formula>
    </cfRule>
  </conditionalFormatting>
  <conditionalFormatting sqref="EQ28">
    <cfRule type="cellIs" dxfId="4856" priority="5551" operator="equal">
      <formula>"Catastrófico"</formula>
    </cfRule>
    <cfRule type="cellIs" dxfId="4855" priority="5552" operator="equal">
      <formula>"Mayor"</formula>
    </cfRule>
    <cfRule type="cellIs" dxfId="4854" priority="5553" operator="equal">
      <formula>"Moderado"</formula>
    </cfRule>
    <cfRule type="cellIs" dxfId="4853" priority="5554" operator="equal">
      <formula>"Menor"</formula>
    </cfRule>
    <cfRule type="cellIs" dxfId="4852" priority="5555" operator="equal">
      <formula>"Leve"</formula>
    </cfRule>
  </conditionalFormatting>
  <conditionalFormatting sqref="EQ34">
    <cfRule type="cellIs" dxfId="4851" priority="5546" operator="equal">
      <formula>"Catastrófico"</formula>
    </cfRule>
    <cfRule type="cellIs" dxfId="4850" priority="5547" operator="equal">
      <formula>"Mayor"</formula>
    </cfRule>
    <cfRule type="cellIs" dxfId="4849" priority="5548" operator="equal">
      <formula>"Moderado"</formula>
    </cfRule>
    <cfRule type="cellIs" dxfId="4848" priority="5549" operator="equal">
      <formula>"Menor"</formula>
    </cfRule>
    <cfRule type="cellIs" dxfId="4847" priority="5550" operator="equal">
      <formula>"Leve"</formula>
    </cfRule>
  </conditionalFormatting>
  <conditionalFormatting sqref="ER94:EY94">
    <cfRule type="cellIs" dxfId="4846" priority="5541" operator="equal">
      <formula>"Catastrófico"</formula>
    </cfRule>
    <cfRule type="cellIs" dxfId="4845" priority="5542" operator="equal">
      <formula>"Mayor"</formula>
    </cfRule>
    <cfRule type="cellIs" dxfId="4844" priority="5543" operator="equal">
      <formula>"Moderado"</formula>
    </cfRule>
    <cfRule type="cellIs" dxfId="4843" priority="5544" operator="equal">
      <formula>"Menor"</formula>
    </cfRule>
    <cfRule type="cellIs" dxfId="4842" priority="5545" operator="equal">
      <formula>"Leve"</formula>
    </cfRule>
  </conditionalFormatting>
  <conditionalFormatting sqref="ER94:EY94">
    <cfRule type="cellIs" dxfId="4841" priority="5536" operator="equal">
      <formula>"Catastrófico"</formula>
    </cfRule>
    <cfRule type="cellIs" dxfId="4840" priority="5537" operator="equal">
      <formula>"Mayor"</formula>
    </cfRule>
    <cfRule type="cellIs" dxfId="4839" priority="5538" operator="equal">
      <formula>"Moderado"</formula>
    </cfRule>
    <cfRule type="cellIs" dxfId="4838" priority="5539" operator="equal">
      <formula>"Menor"</formula>
    </cfRule>
    <cfRule type="cellIs" dxfId="4837" priority="5540" operator="equal">
      <formula>"Leve"</formula>
    </cfRule>
  </conditionalFormatting>
  <conditionalFormatting sqref="ER203:EY207">
    <cfRule type="cellIs" dxfId="4836" priority="5521" operator="equal">
      <formula>"Catastrófico"</formula>
    </cfRule>
    <cfRule type="cellIs" dxfId="4835" priority="5522" operator="equal">
      <formula>"Mayor"</formula>
    </cfRule>
    <cfRule type="cellIs" dxfId="4834" priority="5523" operator="equal">
      <formula>"Moderado"</formula>
    </cfRule>
    <cfRule type="cellIs" dxfId="4833" priority="5524" operator="equal">
      <formula>"Menor"</formula>
    </cfRule>
    <cfRule type="cellIs" dxfId="4832" priority="5525" operator="equal">
      <formula>"Leve"</formula>
    </cfRule>
  </conditionalFormatting>
  <conditionalFormatting sqref="ER167:EY167">
    <cfRule type="cellIs" dxfId="4831" priority="5436" operator="equal">
      <formula>"Catastrófico"</formula>
    </cfRule>
    <cfRule type="cellIs" dxfId="4830" priority="5437" operator="equal">
      <formula>"Mayor"</formula>
    </cfRule>
    <cfRule type="cellIs" dxfId="4829" priority="5438" operator="equal">
      <formula>"Moderado"</formula>
    </cfRule>
    <cfRule type="cellIs" dxfId="4828" priority="5439" operator="equal">
      <formula>"Menor"</formula>
    </cfRule>
    <cfRule type="cellIs" dxfId="4827" priority="5440" operator="equal">
      <formula>"Leve"</formula>
    </cfRule>
  </conditionalFormatting>
  <conditionalFormatting sqref="ER118:EY119">
    <cfRule type="cellIs" dxfId="4826" priority="5286" operator="equal">
      <formula>"Catastrófico"</formula>
    </cfRule>
    <cfRule type="cellIs" dxfId="4825" priority="5287" operator="equal">
      <formula>"Mayor"</formula>
    </cfRule>
    <cfRule type="cellIs" dxfId="4824" priority="5288" operator="equal">
      <formula>"Moderado"</formula>
    </cfRule>
    <cfRule type="cellIs" dxfId="4823" priority="5289" operator="equal">
      <formula>"Menor"</formula>
    </cfRule>
    <cfRule type="cellIs" dxfId="4822" priority="5290" operator="equal">
      <formula>"Leve"</formula>
    </cfRule>
  </conditionalFormatting>
  <conditionalFormatting sqref="ER35:ET35">
    <cfRule type="cellIs" dxfId="4821" priority="5111" operator="equal">
      <formula>"Catastrófico"</formula>
    </cfRule>
    <cfRule type="cellIs" dxfId="4820" priority="5112" operator="equal">
      <formula>"Mayor"</formula>
    </cfRule>
    <cfRule type="cellIs" dxfId="4819" priority="5113" operator="equal">
      <formula>"Moderado"</formula>
    </cfRule>
    <cfRule type="cellIs" dxfId="4818" priority="5114" operator="equal">
      <formula>"Menor"</formula>
    </cfRule>
    <cfRule type="cellIs" dxfId="4817" priority="5115" operator="equal">
      <formula>"Leve"</formula>
    </cfRule>
  </conditionalFormatting>
  <conditionalFormatting sqref="ET16:EY17">
    <cfRule type="cellIs" dxfId="4816" priority="5186" operator="equal">
      <formula>"Catastrófico"</formula>
    </cfRule>
    <cfRule type="cellIs" dxfId="4815" priority="5187" operator="equal">
      <formula>"Mayor"</formula>
    </cfRule>
    <cfRule type="cellIs" dxfId="4814" priority="5188" operator="equal">
      <formula>"Moderado"</formula>
    </cfRule>
    <cfRule type="cellIs" dxfId="4813" priority="5189" operator="equal">
      <formula>"Menor"</formula>
    </cfRule>
    <cfRule type="cellIs" dxfId="4812" priority="5190" operator="equal">
      <formula>"Leve"</formula>
    </cfRule>
  </conditionalFormatting>
  <conditionalFormatting sqref="EI191:EP195">
    <cfRule type="cellIs" dxfId="4811" priority="5026" operator="equal">
      <formula>"Catastrófico"</formula>
    </cfRule>
    <cfRule type="cellIs" dxfId="4810" priority="5027" operator="equal">
      <formula>"Mayor"</formula>
    </cfRule>
    <cfRule type="cellIs" dxfId="4809" priority="5028" operator="equal">
      <formula>"Moderado"</formula>
    </cfRule>
    <cfRule type="cellIs" dxfId="4808" priority="5029" operator="equal">
      <formula>"Menor"</formula>
    </cfRule>
    <cfRule type="cellIs" dxfId="4807" priority="5030" operator="equal">
      <formula>"Leve"</formula>
    </cfRule>
  </conditionalFormatting>
  <conditionalFormatting sqref="ET46:EY46">
    <cfRule type="cellIs" dxfId="4806" priority="5386" operator="equal">
      <formula>"Catastrófico"</formula>
    </cfRule>
    <cfRule type="cellIs" dxfId="4805" priority="5387" operator="equal">
      <formula>"Mayor"</formula>
    </cfRule>
    <cfRule type="cellIs" dxfId="4804" priority="5388" operator="equal">
      <formula>"Moderado"</formula>
    </cfRule>
    <cfRule type="cellIs" dxfId="4803" priority="5389" operator="equal">
      <formula>"Menor"</formula>
    </cfRule>
    <cfRule type="cellIs" dxfId="4802" priority="5390" operator="equal">
      <formula>"Leve"</formula>
    </cfRule>
  </conditionalFormatting>
  <conditionalFormatting sqref="EI208:EP208">
    <cfRule type="cellIs" dxfId="4801" priority="4621" operator="equal">
      <formula>"Catastrófico"</formula>
    </cfRule>
    <cfRule type="cellIs" dxfId="4800" priority="4622" operator="equal">
      <formula>"Mayor"</formula>
    </cfRule>
    <cfRule type="cellIs" dxfId="4799" priority="4623" operator="equal">
      <formula>"Moderado"</formula>
    </cfRule>
    <cfRule type="cellIs" dxfId="4798" priority="4624" operator="equal">
      <formula>"Menor"</formula>
    </cfRule>
    <cfRule type="cellIs" dxfId="4797" priority="4625" operator="equal">
      <formula>"Leve"</formula>
    </cfRule>
  </conditionalFormatting>
  <conditionalFormatting sqref="ER28:EY28">
    <cfRule type="cellIs" dxfId="4796" priority="5116" operator="equal">
      <formula>"Catastrófico"</formula>
    </cfRule>
    <cfRule type="cellIs" dxfId="4795" priority="5117" operator="equal">
      <formula>"Mayor"</formula>
    </cfRule>
    <cfRule type="cellIs" dxfId="4794" priority="5118" operator="equal">
      <formula>"Moderado"</formula>
    </cfRule>
    <cfRule type="cellIs" dxfId="4793" priority="5119" operator="equal">
      <formula>"Menor"</formula>
    </cfRule>
    <cfRule type="cellIs" dxfId="4792" priority="5120" operator="equal">
      <formula>"Leve"</formula>
    </cfRule>
  </conditionalFormatting>
  <conditionalFormatting sqref="EU82:EY82">
    <cfRule type="cellIs" dxfId="4791" priority="5321" operator="equal">
      <formula>"Catastrófico"</formula>
    </cfRule>
    <cfRule type="cellIs" dxfId="4790" priority="5322" operator="equal">
      <formula>"Mayor"</formula>
    </cfRule>
    <cfRule type="cellIs" dxfId="4789" priority="5323" operator="equal">
      <formula>"Moderado"</formula>
    </cfRule>
    <cfRule type="cellIs" dxfId="4788" priority="5324" operator="equal">
      <formula>"Menor"</formula>
    </cfRule>
    <cfRule type="cellIs" dxfId="4787" priority="5325" operator="equal">
      <formula>"Leve"</formula>
    </cfRule>
  </conditionalFormatting>
  <conditionalFormatting sqref="EQ250">
    <cfRule type="cellIs" dxfId="4786" priority="5556" operator="equal">
      <formula>"Catastrófico"</formula>
    </cfRule>
    <cfRule type="cellIs" dxfId="4785" priority="5557" operator="equal">
      <formula>"Mayor"</formula>
    </cfRule>
    <cfRule type="cellIs" dxfId="4784" priority="5558" operator="equal">
      <formula>"Moderado"</formula>
    </cfRule>
    <cfRule type="cellIs" dxfId="4783" priority="5559" operator="equal">
      <formula>"Menor"</formula>
    </cfRule>
    <cfRule type="cellIs" dxfId="4782" priority="5560" operator="equal">
      <formula>"Leve"</formula>
    </cfRule>
  </conditionalFormatting>
  <conditionalFormatting sqref="ER209:EY213">
    <cfRule type="cellIs" dxfId="4781" priority="5516" operator="equal">
      <formula>"Catastrófico"</formula>
    </cfRule>
    <cfRule type="cellIs" dxfId="4780" priority="5517" operator="equal">
      <formula>"Mayor"</formula>
    </cfRule>
    <cfRule type="cellIs" dxfId="4779" priority="5518" operator="equal">
      <formula>"Moderado"</formula>
    </cfRule>
    <cfRule type="cellIs" dxfId="4778" priority="5519" operator="equal">
      <formula>"Menor"</formula>
    </cfRule>
    <cfRule type="cellIs" dxfId="4777" priority="5520" operator="equal">
      <formula>"Leve"</formula>
    </cfRule>
  </conditionalFormatting>
  <conditionalFormatting sqref="FC89">
    <cfRule type="cellIs" dxfId="4776" priority="6011" operator="equal">
      <formula>"Catastrófico"</formula>
    </cfRule>
    <cfRule type="cellIs" dxfId="4775" priority="6012" operator="equal">
      <formula>"Mayor"</formula>
    </cfRule>
    <cfRule type="cellIs" dxfId="4774" priority="6013" operator="equal">
      <formula>"Moderado"</formula>
    </cfRule>
    <cfRule type="cellIs" dxfId="4773" priority="6014" operator="equal">
      <formula>"Menor"</formula>
    </cfRule>
    <cfRule type="cellIs" dxfId="4772" priority="6015" operator="equal">
      <formula>"Leve"</formula>
    </cfRule>
  </conditionalFormatting>
  <conditionalFormatting sqref="ER16:ER17">
    <cfRule type="cellIs" dxfId="4771" priority="5211" operator="equal">
      <formula>"Catastrófico"</formula>
    </cfRule>
    <cfRule type="cellIs" dxfId="4770" priority="5212" operator="equal">
      <formula>"Mayor"</formula>
    </cfRule>
    <cfRule type="cellIs" dxfId="4769" priority="5213" operator="equal">
      <formula>"Moderado"</formula>
    </cfRule>
    <cfRule type="cellIs" dxfId="4768" priority="5214" operator="equal">
      <formula>"Menor"</formula>
    </cfRule>
    <cfRule type="cellIs" dxfId="4767" priority="5215" operator="equal">
      <formula>"Leve"</formula>
    </cfRule>
  </conditionalFormatting>
  <conditionalFormatting sqref="ES16">
    <cfRule type="cellIs" dxfId="4766" priority="5206" operator="equal">
      <formula>"Catastrófico"</formula>
    </cfRule>
    <cfRule type="cellIs" dxfId="4765" priority="5207" operator="equal">
      <formula>"Mayor"</formula>
    </cfRule>
    <cfRule type="cellIs" dxfId="4764" priority="5208" operator="equal">
      <formula>"Moderado"</formula>
    </cfRule>
    <cfRule type="cellIs" dxfId="4763" priority="5209" operator="equal">
      <formula>"Menor"</formula>
    </cfRule>
    <cfRule type="cellIs" dxfId="4762" priority="5210" operator="equal">
      <formula>"Leve"</formula>
    </cfRule>
  </conditionalFormatting>
  <conditionalFormatting sqref="EQ244">
    <cfRule type="cellIs" dxfId="4761" priority="5561" operator="equal">
      <formula>"Catastrófico"</formula>
    </cfRule>
    <cfRule type="cellIs" dxfId="4760" priority="5562" operator="equal">
      <formula>"Mayor"</formula>
    </cfRule>
    <cfRule type="cellIs" dxfId="4759" priority="5563" operator="equal">
      <formula>"Moderado"</formula>
    </cfRule>
    <cfRule type="cellIs" dxfId="4758" priority="5564" operator="equal">
      <formula>"Menor"</formula>
    </cfRule>
    <cfRule type="cellIs" dxfId="4757" priority="5565" operator="equal">
      <formula>"Leve"</formula>
    </cfRule>
  </conditionalFormatting>
  <conditionalFormatting sqref="ET52:EY52">
    <cfRule type="cellIs" dxfId="4756" priority="5366" operator="equal">
      <formula>"Catastrófico"</formula>
    </cfRule>
    <cfRule type="cellIs" dxfId="4755" priority="5367" operator="equal">
      <formula>"Mayor"</formula>
    </cfRule>
    <cfRule type="cellIs" dxfId="4754" priority="5368" operator="equal">
      <formula>"Moderado"</formula>
    </cfRule>
    <cfRule type="cellIs" dxfId="4753" priority="5369" operator="equal">
      <formula>"Menor"</formula>
    </cfRule>
    <cfRule type="cellIs" dxfId="4752" priority="5370" operator="equal">
      <formula>"Leve"</formula>
    </cfRule>
  </conditionalFormatting>
  <conditionalFormatting sqref="ES17">
    <cfRule type="cellIs" dxfId="4751" priority="5191" operator="equal">
      <formula>"Catastrófico"</formula>
    </cfRule>
    <cfRule type="cellIs" dxfId="4750" priority="5192" operator="equal">
      <formula>"Mayor"</formula>
    </cfRule>
    <cfRule type="cellIs" dxfId="4749" priority="5193" operator="equal">
      <formula>"Moderado"</formula>
    </cfRule>
    <cfRule type="cellIs" dxfId="4748" priority="5194" operator="equal">
      <formula>"Menor"</formula>
    </cfRule>
    <cfRule type="cellIs" dxfId="4747" priority="5195" operator="equal">
      <formula>"Leve"</formula>
    </cfRule>
  </conditionalFormatting>
  <conditionalFormatting sqref="ET10:EY10">
    <cfRule type="cellIs" dxfId="4746" priority="5226" operator="equal">
      <formula>"Catastrófico"</formula>
    </cfRule>
    <cfRule type="cellIs" dxfId="4745" priority="5227" operator="equal">
      <formula>"Mayor"</formula>
    </cfRule>
    <cfRule type="cellIs" dxfId="4744" priority="5228" operator="equal">
      <formula>"Moderado"</formula>
    </cfRule>
    <cfRule type="cellIs" dxfId="4743" priority="5229" operator="equal">
      <formula>"Menor"</formula>
    </cfRule>
    <cfRule type="cellIs" dxfId="4742" priority="5230" operator="equal">
      <formula>"Leve"</formula>
    </cfRule>
  </conditionalFormatting>
  <conditionalFormatting sqref="EI125:EI128">
    <cfRule type="cellIs" dxfId="4741" priority="4661" operator="equal">
      <formula>"Catastrófico"</formula>
    </cfRule>
    <cfRule type="cellIs" dxfId="4740" priority="4662" operator="equal">
      <formula>"Mayor"</formula>
    </cfRule>
    <cfRule type="cellIs" dxfId="4739" priority="4663" operator="equal">
      <formula>"Moderado"</formula>
    </cfRule>
    <cfRule type="cellIs" dxfId="4738" priority="4664" operator="equal">
      <formula>"Menor"</formula>
    </cfRule>
    <cfRule type="cellIs" dxfId="4737" priority="4665" operator="equal">
      <formula>"Leve"</formula>
    </cfRule>
  </conditionalFormatting>
  <conditionalFormatting sqref="ER125:ER128">
    <cfRule type="cellIs" dxfId="4736" priority="5161" operator="equal">
      <formula>"Catastrófico"</formula>
    </cfRule>
    <cfRule type="cellIs" dxfId="4735" priority="5162" operator="equal">
      <formula>"Mayor"</formula>
    </cfRule>
    <cfRule type="cellIs" dxfId="4734" priority="5163" operator="equal">
      <formula>"Moderado"</formula>
    </cfRule>
    <cfRule type="cellIs" dxfId="4733" priority="5164" operator="equal">
      <formula>"Menor"</formula>
    </cfRule>
    <cfRule type="cellIs" dxfId="4732" priority="5165" operator="equal">
      <formula>"Leve"</formula>
    </cfRule>
  </conditionalFormatting>
  <conditionalFormatting sqref="ER196:EY196">
    <cfRule type="cellIs" dxfId="4731" priority="5136" operator="equal">
      <formula>"Catastrófico"</formula>
    </cfRule>
    <cfRule type="cellIs" dxfId="4730" priority="5137" operator="equal">
      <formula>"Mayor"</formula>
    </cfRule>
    <cfRule type="cellIs" dxfId="4729" priority="5138" operator="equal">
      <formula>"Moderado"</formula>
    </cfRule>
    <cfRule type="cellIs" dxfId="4728" priority="5139" operator="equal">
      <formula>"Menor"</formula>
    </cfRule>
    <cfRule type="cellIs" dxfId="4727" priority="5140" operator="equal">
      <formula>"Leve"</formula>
    </cfRule>
  </conditionalFormatting>
  <conditionalFormatting sqref="EI82">
    <cfRule type="cellIs" dxfId="4726" priority="4831" operator="equal">
      <formula>"Catastrófico"</formula>
    </cfRule>
    <cfRule type="cellIs" dxfId="4725" priority="4832" operator="equal">
      <formula>"Mayor"</formula>
    </cfRule>
    <cfRule type="cellIs" dxfId="4724" priority="4833" operator="equal">
      <formula>"Moderado"</formula>
    </cfRule>
    <cfRule type="cellIs" dxfId="4723" priority="4834" operator="equal">
      <formula>"Menor"</formula>
    </cfRule>
    <cfRule type="cellIs" dxfId="4722" priority="4835" operator="equal">
      <formula>"Leve"</formula>
    </cfRule>
  </conditionalFormatting>
  <conditionalFormatting sqref="EZ46 EZ52 EZ58">
    <cfRule type="cellIs" dxfId="4721" priority="6086" operator="equal">
      <formula>"Catastrófico"</formula>
    </cfRule>
    <cfRule type="cellIs" dxfId="4720" priority="6087" operator="equal">
      <formula>"Mayor"</formula>
    </cfRule>
    <cfRule type="cellIs" dxfId="4719" priority="6088" operator="equal">
      <formula>"Moderado"</formula>
    </cfRule>
    <cfRule type="cellIs" dxfId="4718" priority="6089" operator="equal">
      <formula>"Menor"</formula>
    </cfRule>
    <cfRule type="cellIs" dxfId="4717" priority="6090" operator="equal">
      <formula>"Leve"</formula>
    </cfRule>
  </conditionalFormatting>
  <conditionalFormatting sqref="ER191:EY195">
    <cfRule type="cellIs" dxfId="4716" priority="5531" operator="equal">
      <formula>"Catastrófico"</formula>
    </cfRule>
    <cfRule type="cellIs" dxfId="4715" priority="5532" operator="equal">
      <formula>"Mayor"</formula>
    </cfRule>
    <cfRule type="cellIs" dxfId="4714" priority="5533" operator="equal">
      <formula>"Moderado"</formula>
    </cfRule>
    <cfRule type="cellIs" dxfId="4713" priority="5534" operator="equal">
      <formula>"Menor"</formula>
    </cfRule>
    <cfRule type="cellIs" dxfId="4712" priority="5535" operator="equal">
      <formula>"Leve"</formula>
    </cfRule>
  </conditionalFormatting>
  <conditionalFormatting sqref="ER197:EY201">
    <cfRule type="cellIs" dxfId="4711" priority="5526" operator="equal">
      <formula>"Catastrófico"</formula>
    </cfRule>
    <cfRule type="cellIs" dxfId="4710" priority="5527" operator="equal">
      <formula>"Mayor"</formula>
    </cfRule>
    <cfRule type="cellIs" dxfId="4709" priority="5528" operator="equal">
      <formula>"Moderado"</formula>
    </cfRule>
    <cfRule type="cellIs" dxfId="4708" priority="5529" operator="equal">
      <formula>"Menor"</formula>
    </cfRule>
    <cfRule type="cellIs" dxfId="4707" priority="5530" operator="equal">
      <formula>"Leve"</formula>
    </cfRule>
  </conditionalFormatting>
  <conditionalFormatting sqref="EU89:EY89">
    <cfRule type="cellIs" dxfId="4706" priority="5491" operator="equal">
      <formula>"Catastrófico"</formula>
    </cfRule>
    <cfRule type="cellIs" dxfId="4705" priority="5492" operator="equal">
      <formula>"Mayor"</formula>
    </cfRule>
    <cfRule type="cellIs" dxfId="4704" priority="5493" operator="equal">
      <formula>"Moderado"</formula>
    </cfRule>
    <cfRule type="cellIs" dxfId="4703" priority="5494" operator="equal">
      <formula>"Menor"</formula>
    </cfRule>
    <cfRule type="cellIs" dxfId="4702" priority="5495" operator="equal">
      <formula>"Leve"</formula>
    </cfRule>
  </conditionalFormatting>
  <conditionalFormatting sqref="ER106:EY111">
    <cfRule type="cellIs" dxfId="4701" priority="5416" operator="equal">
      <formula>"Catastrófico"</formula>
    </cfRule>
    <cfRule type="cellIs" dxfId="4700" priority="5417" operator="equal">
      <formula>"Mayor"</formula>
    </cfRule>
    <cfRule type="cellIs" dxfId="4699" priority="5418" operator="equal">
      <formula>"Moderado"</formula>
    </cfRule>
    <cfRule type="cellIs" dxfId="4698" priority="5419" operator="equal">
      <formula>"Menor"</formula>
    </cfRule>
    <cfRule type="cellIs" dxfId="4697" priority="5420" operator="equal">
      <formula>"Leve"</formula>
    </cfRule>
  </conditionalFormatting>
  <conditionalFormatting sqref="ER106:EY111">
    <cfRule type="cellIs" dxfId="4696" priority="5411" operator="equal">
      <formula>"Catastrófico"</formula>
    </cfRule>
    <cfRule type="cellIs" dxfId="4695" priority="5412" operator="equal">
      <formula>"Mayor"</formula>
    </cfRule>
    <cfRule type="cellIs" dxfId="4694" priority="5413" operator="equal">
      <formula>"Moderado"</formula>
    </cfRule>
    <cfRule type="cellIs" dxfId="4693" priority="5414" operator="equal">
      <formula>"Menor"</formula>
    </cfRule>
    <cfRule type="cellIs" dxfId="4692" priority="5415" operator="equal">
      <formula>"Leve"</formula>
    </cfRule>
  </conditionalFormatting>
  <conditionalFormatting sqref="EL82:EP82">
    <cfRule type="cellIs" dxfId="4691" priority="4816" operator="equal">
      <formula>"Catastrófico"</formula>
    </cfRule>
    <cfRule type="cellIs" dxfId="4690" priority="4817" operator="equal">
      <formula>"Mayor"</formula>
    </cfRule>
    <cfRule type="cellIs" dxfId="4689" priority="4818" operator="equal">
      <formula>"Moderado"</formula>
    </cfRule>
    <cfRule type="cellIs" dxfId="4688" priority="4819" operator="equal">
      <formula>"Menor"</formula>
    </cfRule>
    <cfRule type="cellIs" dxfId="4687" priority="4820" operator="equal">
      <formula>"Leve"</formula>
    </cfRule>
  </conditionalFormatting>
  <conditionalFormatting sqref="FA41:FH42">
    <cfRule type="cellIs" dxfId="4686" priority="5596" operator="equal">
      <formula>"Catastrófico"</formula>
    </cfRule>
    <cfRule type="cellIs" dxfId="4685" priority="5597" operator="equal">
      <formula>"Mayor"</formula>
    </cfRule>
    <cfRule type="cellIs" dxfId="4684" priority="5598" operator="equal">
      <formula>"Moderado"</formula>
    </cfRule>
    <cfRule type="cellIs" dxfId="4683" priority="5599" operator="equal">
      <formula>"Menor"</formula>
    </cfRule>
    <cfRule type="cellIs" dxfId="4682" priority="5600" operator="equal">
      <formula>"Leve"</formula>
    </cfRule>
  </conditionalFormatting>
  <conditionalFormatting sqref="ER172:EY172 ER131:EY137 ER196:EY196 ER12:EY15 ER90:EY93 ER95:EY99 ER103:EY105 ER186:EY190 ER47:EY51 ER53:EY57 ER36:EY40 ER43:EY45 ER18:EY34 ER88:EY88 ER142:EY142 ER148:EY148 ER154:EY155 ER59:EY69 ER202:EY202 ER208:EY208 ER214:EY255">
    <cfRule type="cellIs" dxfId="4681" priority="5591" operator="equal">
      <formula>"Catastrófico"</formula>
    </cfRule>
    <cfRule type="cellIs" dxfId="4680" priority="5592" operator="equal">
      <formula>"Mayor"</formula>
    </cfRule>
    <cfRule type="cellIs" dxfId="4679" priority="5593" operator="equal">
      <formula>"Moderado"</formula>
    </cfRule>
    <cfRule type="cellIs" dxfId="4678" priority="5594" operator="equal">
      <formula>"Menor"</formula>
    </cfRule>
    <cfRule type="cellIs" dxfId="4677" priority="5595" operator="equal">
      <formula>"Leve"</formula>
    </cfRule>
  </conditionalFormatting>
  <conditionalFormatting sqref="EQ10 EQ16 EQ22 EQ40 EQ64 EQ70 EQ76 EQ82 EQ88 EQ94 EQ100 EQ106 EQ112 EQ118 EQ124 EQ130 EQ136 EQ142 EQ148 EQ154 EQ160 EQ166 EQ172 EQ178 EQ184 EQ190 EQ196 EQ202 EQ208 EQ214 EQ220">
    <cfRule type="cellIs" dxfId="4676" priority="5586" operator="equal">
      <formula>"Catastrófico"</formula>
    </cfRule>
    <cfRule type="cellIs" dxfId="4675" priority="5587" operator="equal">
      <formula>"Mayor"</formula>
    </cfRule>
    <cfRule type="cellIs" dxfId="4674" priority="5588" operator="equal">
      <formula>"Moderado"</formula>
    </cfRule>
    <cfRule type="cellIs" dxfId="4673" priority="5589" operator="equal">
      <formula>"Menor"</formula>
    </cfRule>
    <cfRule type="cellIs" dxfId="4672" priority="5590" operator="equal">
      <formula>"Leve"</formula>
    </cfRule>
  </conditionalFormatting>
  <conditionalFormatting sqref="ET52:EY52">
    <cfRule type="cellIs" dxfId="4671" priority="5361" operator="equal">
      <formula>"Catastrófico"</formula>
    </cfRule>
    <cfRule type="cellIs" dxfId="4670" priority="5362" operator="equal">
      <formula>"Mayor"</formula>
    </cfRule>
    <cfRule type="cellIs" dxfId="4669" priority="5363" operator="equal">
      <formula>"Moderado"</formula>
    </cfRule>
    <cfRule type="cellIs" dxfId="4668" priority="5364" operator="equal">
      <formula>"Menor"</formula>
    </cfRule>
    <cfRule type="cellIs" dxfId="4667" priority="5365" operator="equal">
      <formula>"Leve"</formula>
    </cfRule>
  </conditionalFormatting>
  <conditionalFormatting sqref="EU83:EY83">
    <cfRule type="cellIs" dxfId="4666" priority="5311" operator="equal">
      <formula>"Catastrófico"</formula>
    </cfRule>
    <cfRule type="cellIs" dxfId="4665" priority="5312" operator="equal">
      <formula>"Mayor"</formula>
    </cfRule>
    <cfRule type="cellIs" dxfId="4664" priority="5313" operator="equal">
      <formula>"Moderado"</formula>
    </cfRule>
    <cfRule type="cellIs" dxfId="4663" priority="5314" operator="equal">
      <formula>"Menor"</formula>
    </cfRule>
    <cfRule type="cellIs" dxfId="4662" priority="5315" operator="equal">
      <formula>"Leve"</formula>
    </cfRule>
  </conditionalFormatting>
  <conditionalFormatting sqref="ER83">
    <cfRule type="cellIs" dxfId="4661" priority="5306" operator="equal">
      <formula>"Catastrófico"</formula>
    </cfRule>
    <cfRule type="cellIs" dxfId="4660" priority="5307" operator="equal">
      <formula>"Mayor"</formula>
    </cfRule>
    <cfRule type="cellIs" dxfId="4659" priority="5308" operator="equal">
      <formula>"Moderado"</formula>
    </cfRule>
    <cfRule type="cellIs" dxfId="4658" priority="5309" operator="equal">
      <formula>"Menor"</formula>
    </cfRule>
    <cfRule type="cellIs" dxfId="4657" priority="5310" operator="equal">
      <formula>"Leve"</formula>
    </cfRule>
  </conditionalFormatting>
  <conditionalFormatting sqref="EH28">
    <cfRule type="cellIs" dxfId="4656" priority="5046" operator="equal">
      <formula>"Catastrófico"</formula>
    </cfRule>
    <cfRule type="cellIs" dxfId="4655" priority="5047" operator="equal">
      <formula>"Mayor"</formula>
    </cfRule>
    <cfRule type="cellIs" dxfId="4654" priority="5048" operator="equal">
      <formula>"Moderado"</formula>
    </cfRule>
    <cfRule type="cellIs" dxfId="4653" priority="5049" operator="equal">
      <formula>"Menor"</formula>
    </cfRule>
    <cfRule type="cellIs" dxfId="4652" priority="5050" operator="equal">
      <formula>"Leve"</formula>
    </cfRule>
  </conditionalFormatting>
  <conditionalFormatting sqref="ET11:EY11">
    <cfRule type="cellIs" dxfId="4651" priority="5236" operator="equal">
      <formula>"Catastrófico"</formula>
    </cfRule>
    <cfRule type="cellIs" dxfId="4650" priority="5237" operator="equal">
      <formula>"Mayor"</formula>
    </cfRule>
    <cfRule type="cellIs" dxfId="4649" priority="5238" operator="equal">
      <formula>"Moderado"</formula>
    </cfRule>
    <cfRule type="cellIs" dxfId="4648" priority="5239" operator="equal">
      <formula>"Menor"</formula>
    </cfRule>
    <cfRule type="cellIs" dxfId="4647" priority="5240" operator="equal">
      <formula>"Leve"</formula>
    </cfRule>
  </conditionalFormatting>
  <conditionalFormatting sqref="EK89">
    <cfRule type="cellIs" dxfId="4646" priority="4996" operator="equal">
      <formula>"Catastrófico"</formula>
    </cfRule>
    <cfRule type="cellIs" dxfId="4645" priority="4997" operator="equal">
      <formula>"Mayor"</formula>
    </cfRule>
    <cfRule type="cellIs" dxfId="4644" priority="4998" operator="equal">
      <formula>"Moderado"</formula>
    </cfRule>
    <cfRule type="cellIs" dxfId="4643" priority="4999" operator="equal">
      <formula>"Menor"</formula>
    </cfRule>
    <cfRule type="cellIs" dxfId="4642" priority="5000" operator="equal">
      <formula>"Leve"</formula>
    </cfRule>
  </conditionalFormatting>
  <conditionalFormatting sqref="ER178:EY183">
    <cfRule type="cellIs" dxfId="4641" priority="5406" operator="equal">
      <formula>"Catastrófico"</formula>
    </cfRule>
    <cfRule type="cellIs" dxfId="4640" priority="5407" operator="equal">
      <formula>"Mayor"</formula>
    </cfRule>
    <cfRule type="cellIs" dxfId="4639" priority="5408" operator="equal">
      <formula>"Moderado"</formula>
    </cfRule>
    <cfRule type="cellIs" dxfId="4638" priority="5409" operator="equal">
      <formula>"Menor"</formula>
    </cfRule>
    <cfRule type="cellIs" dxfId="4637" priority="5410" operator="equal">
      <formula>"Leve"</formula>
    </cfRule>
  </conditionalFormatting>
  <conditionalFormatting sqref="ER130:ES130">
    <cfRule type="cellIs" dxfId="4636" priority="5156" operator="equal">
      <formula>"Catastrófico"</formula>
    </cfRule>
    <cfRule type="cellIs" dxfId="4635" priority="5157" operator="equal">
      <formula>"Mayor"</formula>
    </cfRule>
    <cfRule type="cellIs" dxfId="4634" priority="5158" operator="equal">
      <formula>"Moderado"</formula>
    </cfRule>
    <cfRule type="cellIs" dxfId="4633" priority="5159" operator="equal">
      <formula>"Menor"</formula>
    </cfRule>
    <cfRule type="cellIs" dxfId="4632" priority="5160" operator="equal">
      <formula>"Leve"</formula>
    </cfRule>
  </conditionalFormatting>
  <conditionalFormatting sqref="FA172:FH172 FA131:FH137 FA196:FH196 FA12:FH15 FA90:FH93 FA95:FH99 FA103:FH105 FA186:FH190 FA47:FH51 FA53:FH57 FA36:FH40 FA43:FH45 FA18:FH34 FA88:FH88 FA142:FH142 FA148:FH148 FA154:FH155 FA59:FH69 FA202:FH202 FA208:FH208 FA214:FH255">
    <cfRule type="cellIs" dxfId="4631" priority="6096" operator="equal">
      <formula>"Catastrófico"</formula>
    </cfRule>
    <cfRule type="cellIs" dxfId="4630" priority="6097" operator="equal">
      <formula>"Mayor"</formula>
    </cfRule>
    <cfRule type="cellIs" dxfId="4629" priority="6098" operator="equal">
      <formula>"Moderado"</formula>
    </cfRule>
    <cfRule type="cellIs" dxfId="4628" priority="6099" operator="equal">
      <formula>"Menor"</formula>
    </cfRule>
    <cfRule type="cellIs" dxfId="4627" priority="6100" operator="equal">
      <formula>"Leve"</formula>
    </cfRule>
  </conditionalFormatting>
  <conditionalFormatting sqref="EZ244">
    <cfRule type="cellIs" dxfId="4626" priority="6066" operator="equal">
      <formula>"Catastrófico"</formula>
    </cfRule>
    <cfRule type="cellIs" dxfId="4625" priority="6067" operator="equal">
      <formula>"Mayor"</formula>
    </cfRule>
    <cfRule type="cellIs" dxfId="4624" priority="6068" operator="equal">
      <formula>"Moderado"</formula>
    </cfRule>
    <cfRule type="cellIs" dxfId="4623" priority="6069" operator="equal">
      <formula>"Menor"</formula>
    </cfRule>
    <cfRule type="cellIs" dxfId="4622" priority="6070" operator="equal">
      <formula>"Leve"</formula>
    </cfRule>
  </conditionalFormatting>
  <conditionalFormatting sqref="FA89:FB89">
    <cfRule type="cellIs" dxfId="4621" priority="6016" operator="equal">
      <formula>"Catastrófico"</formula>
    </cfRule>
    <cfRule type="cellIs" dxfId="4620" priority="6017" operator="equal">
      <formula>"Mayor"</formula>
    </cfRule>
    <cfRule type="cellIs" dxfId="4619" priority="6018" operator="equal">
      <formula>"Moderado"</formula>
    </cfRule>
    <cfRule type="cellIs" dxfId="4618" priority="6019" operator="equal">
      <formula>"Menor"</formula>
    </cfRule>
    <cfRule type="cellIs" dxfId="4617" priority="6020" operator="equal">
      <formula>"Leve"</formula>
    </cfRule>
  </conditionalFormatting>
  <conditionalFormatting sqref="FA166:FH166">
    <cfRule type="cellIs" dxfId="4616" priority="5936" operator="equal">
      <formula>"Catastrófico"</formula>
    </cfRule>
    <cfRule type="cellIs" dxfId="4615" priority="5937" operator="equal">
      <formula>"Mayor"</formula>
    </cfRule>
    <cfRule type="cellIs" dxfId="4614" priority="5938" operator="equal">
      <formula>"Moderado"</formula>
    </cfRule>
    <cfRule type="cellIs" dxfId="4613" priority="5939" operator="equal">
      <formula>"Menor"</formula>
    </cfRule>
    <cfRule type="cellIs" dxfId="4612" priority="5940" operator="equal">
      <formula>"Leve"</formula>
    </cfRule>
  </conditionalFormatting>
  <conditionalFormatting sqref="FA184:FH185">
    <cfRule type="cellIs" dxfId="4611" priority="5931" operator="equal">
      <formula>"Catastrófico"</formula>
    </cfRule>
    <cfRule type="cellIs" dxfId="4610" priority="5932" operator="equal">
      <formula>"Mayor"</formula>
    </cfRule>
    <cfRule type="cellIs" dxfId="4609" priority="5933" operator="equal">
      <formula>"Moderado"</formula>
    </cfRule>
    <cfRule type="cellIs" dxfId="4608" priority="5934" operator="equal">
      <formula>"Menor"</formula>
    </cfRule>
    <cfRule type="cellIs" dxfId="4607" priority="5935" operator="equal">
      <formula>"Leve"</formula>
    </cfRule>
  </conditionalFormatting>
  <conditionalFormatting sqref="FA185:FH185">
    <cfRule type="cellIs" dxfId="4606" priority="5926" operator="equal">
      <formula>"Catastrófico"</formula>
    </cfRule>
    <cfRule type="cellIs" dxfId="4605" priority="5927" operator="equal">
      <formula>"Mayor"</formula>
    </cfRule>
    <cfRule type="cellIs" dxfId="4604" priority="5928" operator="equal">
      <formula>"Moderado"</formula>
    </cfRule>
    <cfRule type="cellIs" dxfId="4603" priority="5929" operator="equal">
      <formula>"Menor"</formula>
    </cfRule>
    <cfRule type="cellIs" dxfId="4602" priority="5930" operator="equal">
      <formula>"Leve"</formula>
    </cfRule>
  </conditionalFormatting>
  <conditionalFormatting sqref="EH46 EH52 EH58">
    <cfRule type="cellIs" dxfId="4601" priority="5076" operator="equal">
      <formula>"Catastrófico"</formula>
    </cfRule>
    <cfRule type="cellIs" dxfId="4600" priority="5077" operator="equal">
      <formula>"Mayor"</formula>
    </cfRule>
    <cfRule type="cellIs" dxfId="4599" priority="5078" operator="equal">
      <formula>"Moderado"</formula>
    </cfRule>
    <cfRule type="cellIs" dxfId="4598" priority="5079" operator="equal">
      <formula>"Menor"</formula>
    </cfRule>
    <cfRule type="cellIs" dxfId="4597" priority="5080" operator="equal">
      <formula>"Leve"</formula>
    </cfRule>
  </conditionalFormatting>
  <conditionalFormatting sqref="EH226">
    <cfRule type="cellIs" dxfId="4596" priority="5071" operator="equal">
      <formula>"Catastrófico"</formula>
    </cfRule>
    <cfRule type="cellIs" dxfId="4595" priority="5072" operator="equal">
      <formula>"Mayor"</formula>
    </cfRule>
    <cfRule type="cellIs" dxfId="4594" priority="5073" operator="equal">
      <formula>"Moderado"</formula>
    </cfRule>
    <cfRule type="cellIs" dxfId="4593" priority="5074" operator="equal">
      <formula>"Menor"</formula>
    </cfRule>
    <cfRule type="cellIs" dxfId="4592" priority="5075" operator="equal">
      <formula>"Leve"</formula>
    </cfRule>
  </conditionalFormatting>
  <conditionalFormatting sqref="FA143:FH144">
    <cfRule type="cellIs" dxfId="4591" priority="5801" operator="equal">
      <formula>"Catastrófico"</formula>
    </cfRule>
    <cfRule type="cellIs" dxfId="4590" priority="5802" operator="equal">
      <formula>"Mayor"</formula>
    </cfRule>
    <cfRule type="cellIs" dxfId="4589" priority="5803" operator="equal">
      <formula>"Moderado"</formula>
    </cfRule>
    <cfRule type="cellIs" dxfId="4588" priority="5804" operator="equal">
      <formula>"Menor"</formula>
    </cfRule>
    <cfRule type="cellIs" dxfId="4587" priority="5805" operator="equal">
      <formula>"Leve"</formula>
    </cfRule>
  </conditionalFormatting>
  <conditionalFormatting sqref="ER166:EY166">
    <cfRule type="cellIs" dxfId="4586" priority="5431" operator="equal">
      <formula>"Catastrófico"</formula>
    </cfRule>
    <cfRule type="cellIs" dxfId="4585" priority="5432" operator="equal">
      <formula>"Mayor"</formula>
    </cfRule>
    <cfRule type="cellIs" dxfId="4584" priority="5433" operator="equal">
      <formula>"Moderado"</formula>
    </cfRule>
    <cfRule type="cellIs" dxfId="4583" priority="5434" operator="equal">
      <formula>"Menor"</formula>
    </cfRule>
    <cfRule type="cellIs" dxfId="4582" priority="5435" operator="equal">
      <formula>"Leve"</formula>
    </cfRule>
  </conditionalFormatting>
  <conditionalFormatting sqref="FA118:FH119">
    <cfRule type="cellIs" dxfId="4581" priority="5796" operator="equal">
      <formula>"Catastrófico"</formula>
    </cfRule>
    <cfRule type="cellIs" dxfId="4580" priority="5797" operator="equal">
      <formula>"Mayor"</formula>
    </cfRule>
    <cfRule type="cellIs" dxfId="4579" priority="5798" operator="equal">
      <formula>"Moderado"</formula>
    </cfRule>
    <cfRule type="cellIs" dxfId="4578" priority="5799" operator="equal">
      <formula>"Menor"</formula>
    </cfRule>
    <cfRule type="cellIs" dxfId="4577" priority="5800" operator="equal">
      <formula>"Leve"</formula>
    </cfRule>
  </conditionalFormatting>
  <conditionalFormatting sqref="EI94:EP94">
    <cfRule type="cellIs" dxfId="4576" priority="5036" operator="equal">
      <formula>"Catastrófico"</formula>
    </cfRule>
    <cfRule type="cellIs" dxfId="4575" priority="5037" operator="equal">
      <formula>"Mayor"</formula>
    </cfRule>
    <cfRule type="cellIs" dxfId="4574" priority="5038" operator="equal">
      <formula>"Moderado"</formula>
    </cfRule>
    <cfRule type="cellIs" dxfId="4573" priority="5039" operator="equal">
      <formula>"Menor"</formula>
    </cfRule>
    <cfRule type="cellIs" dxfId="4572" priority="5040" operator="equal">
      <formula>"Leve"</formula>
    </cfRule>
  </conditionalFormatting>
  <conditionalFormatting sqref="FC11:FH11">
    <cfRule type="cellIs" dxfId="4571" priority="5746" operator="equal">
      <formula>"Catastrófico"</formula>
    </cfRule>
    <cfRule type="cellIs" dxfId="4570" priority="5747" operator="equal">
      <formula>"Mayor"</formula>
    </cfRule>
    <cfRule type="cellIs" dxfId="4569" priority="5748" operator="equal">
      <formula>"Moderado"</formula>
    </cfRule>
    <cfRule type="cellIs" dxfId="4568" priority="5749" operator="equal">
      <formula>"Menor"</formula>
    </cfRule>
    <cfRule type="cellIs" dxfId="4567" priority="5750" operator="equal">
      <formula>"Leve"</formula>
    </cfRule>
  </conditionalFormatting>
  <conditionalFormatting sqref="FC10:FH10">
    <cfRule type="cellIs" dxfId="4566" priority="5736" operator="equal">
      <formula>"Catastrófico"</formula>
    </cfRule>
    <cfRule type="cellIs" dxfId="4565" priority="5737" operator="equal">
      <formula>"Mayor"</formula>
    </cfRule>
    <cfRule type="cellIs" dxfId="4564" priority="5738" operator="equal">
      <formula>"Moderado"</formula>
    </cfRule>
    <cfRule type="cellIs" dxfId="4563" priority="5739" operator="equal">
      <formula>"Menor"</formula>
    </cfRule>
    <cfRule type="cellIs" dxfId="4562" priority="5740" operator="equal">
      <formula>"Leve"</formula>
    </cfRule>
  </conditionalFormatting>
  <conditionalFormatting sqref="FA11:FB11">
    <cfRule type="cellIs" dxfId="4561" priority="5726" operator="equal">
      <formula>"Catastrófico"</formula>
    </cfRule>
    <cfRule type="cellIs" dxfId="4560" priority="5727" operator="equal">
      <formula>"Mayor"</formula>
    </cfRule>
    <cfRule type="cellIs" dxfId="4559" priority="5728" operator="equal">
      <formula>"Moderado"</formula>
    </cfRule>
    <cfRule type="cellIs" dxfId="4558" priority="5729" operator="equal">
      <formula>"Menor"</formula>
    </cfRule>
    <cfRule type="cellIs" dxfId="4557" priority="5730" operator="equal">
      <formula>"Leve"</formula>
    </cfRule>
  </conditionalFormatting>
  <conditionalFormatting sqref="FA11:FB11">
    <cfRule type="cellIs" dxfId="4556" priority="5721" operator="equal">
      <formula>"Catastrófico"</formula>
    </cfRule>
    <cfRule type="cellIs" dxfId="4555" priority="5722" operator="equal">
      <formula>"Mayor"</formula>
    </cfRule>
    <cfRule type="cellIs" dxfId="4554" priority="5723" operator="equal">
      <formula>"Moderado"</formula>
    </cfRule>
    <cfRule type="cellIs" dxfId="4553" priority="5724" operator="equal">
      <formula>"Menor"</formula>
    </cfRule>
    <cfRule type="cellIs" dxfId="4552" priority="5725" operator="equal">
      <formula>"Leve"</formula>
    </cfRule>
  </conditionalFormatting>
  <conditionalFormatting sqref="FA16:FA17">
    <cfRule type="cellIs" dxfId="4551" priority="5716" operator="equal">
      <formula>"Catastrófico"</formula>
    </cfRule>
    <cfRule type="cellIs" dxfId="4550" priority="5717" operator="equal">
      <formula>"Mayor"</formula>
    </cfRule>
    <cfRule type="cellIs" dxfId="4549" priority="5718" operator="equal">
      <formula>"Moderado"</formula>
    </cfRule>
    <cfRule type="cellIs" dxfId="4548" priority="5719" operator="equal">
      <formula>"Menor"</formula>
    </cfRule>
    <cfRule type="cellIs" dxfId="4547" priority="5720" operator="equal">
      <formula>"Leve"</formula>
    </cfRule>
  </conditionalFormatting>
  <conditionalFormatting sqref="FB16">
    <cfRule type="cellIs" dxfId="4546" priority="5711" operator="equal">
      <formula>"Catastrófico"</formula>
    </cfRule>
    <cfRule type="cellIs" dxfId="4545" priority="5712" operator="equal">
      <formula>"Mayor"</formula>
    </cfRule>
    <cfRule type="cellIs" dxfId="4544" priority="5713" operator="equal">
      <formula>"Moderado"</formula>
    </cfRule>
    <cfRule type="cellIs" dxfId="4543" priority="5714" operator="equal">
      <formula>"Menor"</formula>
    </cfRule>
    <cfRule type="cellIs" dxfId="4542" priority="5715" operator="equal">
      <formula>"Leve"</formula>
    </cfRule>
  </conditionalFormatting>
  <conditionalFormatting sqref="FB16">
    <cfRule type="cellIs" dxfId="4541" priority="5706" operator="equal">
      <formula>"Catastrófico"</formula>
    </cfRule>
    <cfRule type="cellIs" dxfId="4540" priority="5707" operator="equal">
      <formula>"Mayor"</formula>
    </cfRule>
    <cfRule type="cellIs" dxfId="4539" priority="5708" operator="equal">
      <formula>"Moderado"</formula>
    </cfRule>
    <cfRule type="cellIs" dxfId="4538" priority="5709" operator="equal">
      <formula>"Menor"</formula>
    </cfRule>
    <cfRule type="cellIs" dxfId="4537" priority="5710" operator="equal">
      <formula>"Leve"</formula>
    </cfRule>
  </conditionalFormatting>
  <conditionalFormatting sqref="ET11:EY11">
    <cfRule type="cellIs" dxfId="4536" priority="5241" operator="equal">
      <formula>"Catastrófico"</formula>
    </cfRule>
    <cfRule type="cellIs" dxfId="4535" priority="5242" operator="equal">
      <formula>"Mayor"</formula>
    </cfRule>
    <cfRule type="cellIs" dxfId="4534" priority="5243" operator="equal">
      <formula>"Moderado"</formula>
    </cfRule>
    <cfRule type="cellIs" dxfId="4533" priority="5244" operator="equal">
      <formula>"Menor"</formula>
    </cfRule>
    <cfRule type="cellIs" dxfId="4532" priority="5245" operator="equal">
      <formula>"Leve"</formula>
    </cfRule>
  </conditionalFormatting>
  <conditionalFormatting sqref="FC130:FH130">
    <cfRule type="cellIs" dxfId="4531" priority="5651" operator="equal">
      <formula>"Catastrófico"</formula>
    </cfRule>
    <cfRule type="cellIs" dxfId="4530" priority="5652" operator="equal">
      <formula>"Mayor"</formula>
    </cfRule>
    <cfRule type="cellIs" dxfId="4529" priority="5653" operator="equal">
      <formula>"Moderado"</formula>
    </cfRule>
    <cfRule type="cellIs" dxfId="4528" priority="5654" operator="equal">
      <formula>"Menor"</formula>
    </cfRule>
    <cfRule type="cellIs" dxfId="4527" priority="5655" operator="equal">
      <formula>"Leve"</formula>
    </cfRule>
  </conditionalFormatting>
  <conditionalFormatting sqref="ET16:EY17">
    <cfRule type="cellIs" dxfId="4526" priority="5181" operator="equal">
      <formula>"Catastrófico"</formula>
    </cfRule>
    <cfRule type="cellIs" dxfId="4525" priority="5182" operator="equal">
      <formula>"Mayor"</formula>
    </cfRule>
    <cfRule type="cellIs" dxfId="4524" priority="5183" operator="equal">
      <formula>"Moderado"</formula>
    </cfRule>
    <cfRule type="cellIs" dxfId="4523" priority="5184" operator="equal">
      <formula>"Menor"</formula>
    </cfRule>
    <cfRule type="cellIs" dxfId="4522" priority="5185" operator="equal">
      <formula>"Leve"</formula>
    </cfRule>
  </conditionalFormatting>
  <conditionalFormatting sqref="FI10 FI16 FI22 FI40 FI64 FI70 FI76 FI82 FI88 FI94 FI100 FI106 FI112 FI118 FI124 FI130 FI136 FI142 FI148 FI154 FI160 FI166 FI172 FI178 FI184 FI190 FI196 FI202 FI208 FI214 FI220">
    <cfRule type="cellIs" dxfId="4521" priority="6596" operator="equal">
      <formula>"Catastrófico"</formula>
    </cfRule>
    <cfRule type="cellIs" dxfId="4520" priority="6597" operator="equal">
      <formula>"Mayor"</formula>
    </cfRule>
    <cfRule type="cellIs" dxfId="4519" priority="6598" operator="equal">
      <formula>"Moderado"</formula>
    </cfRule>
    <cfRule type="cellIs" dxfId="4518" priority="6599" operator="equal">
      <formula>"Menor"</formula>
    </cfRule>
    <cfRule type="cellIs" dxfId="4517" priority="6600" operator="equal">
      <formula>"Leve"</formula>
    </cfRule>
  </conditionalFormatting>
  <conditionalFormatting sqref="FI226">
    <cfRule type="cellIs" dxfId="4516" priority="6586" operator="equal">
      <formula>"Catastrófico"</formula>
    </cfRule>
    <cfRule type="cellIs" dxfId="4515" priority="6587" operator="equal">
      <formula>"Mayor"</formula>
    </cfRule>
    <cfRule type="cellIs" dxfId="4514" priority="6588" operator="equal">
      <formula>"Moderado"</formula>
    </cfRule>
    <cfRule type="cellIs" dxfId="4513" priority="6589" operator="equal">
      <formula>"Menor"</formula>
    </cfRule>
    <cfRule type="cellIs" dxfId="4512" priority="6590" operator="equal">
      <formula>"Leve"</formula>
    </cfRule>
  </conditionalFormatting>
  <conditionalFormatting sqref="FK102:FR102 FK100:FL101">
    <cfRule type="cellIs" dxfId="4511" priority="6496" operator="equal">
      <formula>"Catastrófico"</formula>
    </cfRule>
    <cfRule type="cellIs" dxfId="4510" priority="6497" operator="equal">
      <formula>"Mayor"</formula>
    </cfRule>
    <cfRule type="cellIs" dxfId="4509" priority="6498" operator="equal">
      <formula>"Moderado"</formula>
    </cfRule>
    <cfRule type="cellIs" dxfId="4508" priority="6499" operator="equal">
      <formula>"Menor"</formula>
    </cfRule>
    <cfRule type="cellIs" dxfId="4507" priority="6500" operator="equal">
      <formula>"Leve"</formula>
    </cfRule>
  </conditionalFormatting>
  <conditionalFormatting sqref="FK101:FL101 FJ102:FR102 FJ100:FL100">
    <cfRule type="cellIs" dxfId="4506" priority="6491" operator="equal">
      <formula>"Catastrófico"</formula>
    </cfRule>
    <cfRule type="cellIs" dxfId="4505" priority="6492" operator="equal">
      <formula>"Mayor"</formula>
    </cfRule>
    <cfRule type="cellIs" dxfId="4504" priority="6493" operator="equal">
      <formula>"Moderado"</formula>
    </cfRule>
    <cfRule type="cellIs" dxfId="4503" priority="6494" operator="equal">
      <formula>"Menor"</formula>
    </cfRule>
    <cfRule type="cellIs" dxfId="4502" priority="6495" operator="equal">
      <formula>"Leve"</formula>
    </cfRule>
  </conditionalFormatting>
  <conditionalFormatting sqref="FJ82">
    <cfRule type="cellIs" dxfId="4501" priority="6346" operator="equal">
      <formula>"Catastrófico"</formula>
    </cfRule>
    <cfRule type="cellIs" dxfId="4500" priority="6347" operator="equal">
      <formula>"Mayor"</formula>
    </cfRule>
    <cfRule type="cellIs" dxfId="4499" priority="6348" operator="equal">
      <formula>"Moderado"</formula>
    </cfRule>
    <cfRule type="cellIs" dxfId="4498" priority="6349" operator="equal">
      <formula>"Menor"</formula>
    </cfRule>
    <cfRule type="cellIs" dxfId="4497" priority="6350" operator="equal">
      <formula>"Leve"</formula>
    </cfRule>
  </conditionalFormatting>
  <conditionalFormatting sqref="FL82">
    <cfRule type="cellIs" dxfId="4496" priority="6341" operator="equal">
      <formula>"Catastrófico"</formula>
    </cfRule>
    <cfRule type="cellIs" dxfId="4495" priority="6342" operator="equal">
      <formula>"Mayor"</formula>
    </cfRule>
    <cfRule type="cellIs" dxfId="4494" priority="6343" operator="equal">
      <formula>"Moderado"</formula>
    </cfRule>
    <cfRule type="cellIs" dxfId="4493" priority="6344" operator="equal">
      <formula>"Menor"</formula>
    </cfRule>
    <cfRule type="cellIs" dxfId="4492" priority="6345" operator="equal">
      <formula>"Leve"</formula>
    </cfRule>
  </conditionalFormatting>
  <conditionalFormatting sqref="FL83">
    <cfRule type="cellIs" dxfId="4491" priority="6311" operator="equal">
      <formula>"Catastrófico"</formula>
    </cfRule>
    <cfRule type="cellIs" dxfId="4490" priority="6312" operator="equal">
      <formula>"Mayor"</formula>
    </cfRule>
    <cfRule type="cellIs" dxfId="4489" priority="6313" operator="equal">
      <formula>"Moderado"</formula>
    </cfRule>
    <cfRule type="cellIs" dxfId="4488" priority="6314" operator="equal">
      <formula>"Menor"</formula>
    </cfRule>
    <cfRule type="cellIs" dxfId="4487" priority="6315" operator="equal">
      <formula>"Leve"</formula>
    </cfRule>
  </conditionalFormatting>
  <conditionalFormatting sqref="FK10">
    <cfRule type="cellIs" dxfId="4486" priority="6261" operator="equal">
      <formula>"Catastrófico"</formula>
    </cfRule>
    <cfRule type="cellIs" dxfId="4485" priority="6262" operator="equal">
      <formula>"Mayor"</formula>
    </cfRule>
    <cfRule type="cellIs" dxfId="4484" priority="6263" operator="equal">
      <formula>"Moderado"</formula>
    </cfRule>
    <cfRule type="cellIs" dxfId="4483" priority="6264" operator="equal">
      <formula>"Menor"</formula>
    </cfRule>
    <cfRule type="cellIs" dxfId="4482" priority="6265" operator="equal">
      <formula>"Leve"</formula>
    </cfRule>
  </conditionalFormatting>
  <conditionalFormatting sqref="EI196:EP196">
    <cfRule type="cellIs" dxfId="4481" priority="4631" operator="equal">
      <formula>"Catastrófico"</formula>
    </cfRule>
    <cfRule type="cellIs" dxfId="4480" priority="4632" operator="equal">
      <formula>"Mayor"</formula>
    </cfRule>
    <cfRule type="cellIs" dxfId="4479" priority="4633" operator="equal">
      <formula>"Moderado"</formula>
    </cfRule>
    <cfRule type="cellIs" dxfId="4478" priority="4634" operator="equal">
      <formula>"Menor"</formula>
    </cfRule>
    <cfRule type="cellIs" dxfId="4477" priority="4635" operator="equal">
      <formula>"Leve"</formula>
    </cfRule>
  </conditionalFormatting>
  <conditionalFormatting sqref="EI202:EP202">
    <cfRule type="cellIs" dxfId="4476" priority="4626" operator="equal">
      <formula>"Catastrófico"</formula>
    </cfRule>
    <cfRule type="cellIs" dxfId="4475" priority="4627" operator="equal">
      <formula>"Mayor"</formula>
    </cfRule>
    <cfRule type="cellIs" dxfId="4474" priority="4628" operator="equal">
      <formula>"Moderado"</formula>
    </cfRule>
    <cfRule type="cellIs" dxfId="4473" priority="4629" operator="equal">
      <formula>"Menor"</formula>
    </cfRule>
    <cfRule type="cellIs" dxfId="4472" priority="4630" operator="equal">
      <formula>"Leve"</formula>
    </cfRule>
  </conditionalFormatting>
  <conditionalFormatting sqref="EB58:EG58">
    <cfRule type="cellIs" dxfId="4471" priority="4331" operator="equal">
      <formula>"Catastrófico"</formula>
    </cfRule>
    <cfRule type="cellIs" dxfId="4470" priority="4332" operator="equal">
      <formula>"Mayor"</formula>
    </cfRule>
    <cfRule type="cellIs" dxfId="4469" priority="4333" operator="equal">
      <formula>"Moderado"</formula>
    </cfRule>
    <cfRule type="cellIs" dxfId="4468" priority="4334" operator="equal">
      <formula>"Menor"</formula>
    </cfRule>
    <cfRule type="cellIs" dxfId="4467" priority="4335" operator="equal">
      <formula>"Leve"</formula>
    </cfRule>
  </conditionalFormatting>
  <conditionalFormatting sqref="EK82">
    <cfRule type="cellIs" dxfId="4466" priority="4826" operator="equal">
      <formula>"Catastrófico"</formula>
    </cfRule>
    <cfRule type="cellIs" dxfId="4465" priority="4827" operator="equal">
      <formula>"Mayor"</formula>
    </cfRule>
    <cfRule type="cellIs" dxfId="4464" priority="4828" operator="equal">
      <formula>"Moderado"</formula>
    </cfRule>
    <cfRule type="cellIs" dxfId="4463" priority="4829" operator="equal">
      <formula>"Menor"</formula>
    </cfRule>
    <cfRule type="cellIs" dxfId="4462" priority="4830" operator="equal">
      <formula>"Leve"</formula>
    </cfRule>
  </conditionalFormatting>
  <conditionalFormatting sqref="EJ82">
    <cfRule type="cellIs" dxfId="4461" priority="4821" operator="equal">
      <formula>"Catastrófico"</formula>
    </cfRule>
    <cfRule type="cellIs" dxfId="4460" priority="4822" operator="equal">
      <formula>"Mayor"</formula>
    </cfRule>
    <cfRule type="cellIs" dxfId="4459" priority="4823" operator="equal">
      <formula>"Moderado"</formula>
    </cfRule>
    <cfRule type="cellIs" dxfId="4458" priority="4824" operator="equal">
      <formula>"Menor"</formula>
    </cfRule>
    <cfRule type="cellIs" dxfId="4457" priority="4825" operator="equal">
      <formula>"Leve"</formula>
    </cfRule>
  </conditionalFormatting>
  <conditionalFormatting sqref="EU35:EY35">
    <cfRule type="cellIs" dxfId="4456" priority="5106" operator="equal">
      <formula>"Catastrófico"</formula>
    </cfRule>
    <cfRule type="cellIs" dxfId="4455" priority="5107" operator="equal">
      <formula>"Mayor"</formula>
    </cfRule>
    <cfRule type="cellIs" dxfId="4454" priority="5108" operator="equal">
      <formula>"Moderado"</formula>
    </cfRule>
    <cfRule type="cellIs" dxfId="4453" priority="5109" operator="equal">
      <formula>"Menor"</formula>
    </cfRule>
    <cfRule type="cellIs" dxfId="4452" priority="5110" operator="equal">
      <formula>"Leve"</formula>
    </cfRule>
  </conditionalFormatting>
  <conditionalFormatting sqref="EJ83">
    <cfRule type="cellIs" dxfId="4451" priority="4811" operator="equal">
      <formula>"Catastrófico"</formula>
    </cfRule>
    <cfRule type="cellIs" dxfId="4450" priority="4812" operator="equal">
      <formula>"Mayor"</formula>
    </cfRule>
    <cfRule type="cellIs" dxfId="4449" priority="4813" operator="equal">
      <formula>"Moderado"</formula>
    </cfRule>
    <cfRule type="cellIs" dxfId="4448" priority="4814" operator="equal">
      <formula>"Menor"</formula>
    </cfRule>
    <cfRule type="cellIs" dxfId="4447" priority="4815" operator="equal">
      <formula>"Leve"</formula>
    </cfRule>
  </conditionalFormatting>
  <conditionalFormatting sqref="ES124:EY124 ES129:EY129 ES125:ES128 EU125:EY128">
    <cfRule type="cellIs" dxfId="4446" priority="5176" operator="equal">
      <formula>"Catastrófico"</formula>
    </cfRule>
    <cfRule type="cellIs" dxfId="4445" priority="5177" operator="equal">
      <formula>"Mayor"</formula>
    </cfRule>
    <cfRule type="cellIs" dxfId="4444" priority="5178" operator="equal">
      <formula>"Moderado"</formula>
    </cfRule>
    <cfRule type="cellIs" dxfId="4443" priority="5179" operator="equal">
      <formula>"Menor"</formula>
    </cfRule>
    <cfRule type="cellIs" dxfId="4442" priority="5180" operator="equal">
      <formula>"Leve"</formula>
    </cfRule>
  </conditionalFormatting>
  <conditionalFormatting sqref="ES125:ES128 ER129:EY129 EU125:EY128 ER124:EY124">
    <cfRule type="cellIs" dxfId="4441" priority="5171" operator="equal">
      <formula>"Catastrófico"</formula>
    </cfRule>
    <cfRule type="cellIs" dxfId="4440" priority="5172" operator="equal">
      <formula>"Mayor"</formula>
    </cfRule>
    <cfRule type="cellIs" dxfId="4439" priority="5173" operator="equal">
      <formula>"Moderado"</formula>
    </cfRule>
    <cfRule type="cellIs" dxfId="4438" priority="5174" operator="equal">
      <formula>"Menor"</formula>
    </cfRule>
    <cfRule type="cellIs" dxfId="4437" priority="5175" operator="equal">
      <formula>"Leve"</formula>
    </cfRule>
  </conditionalFormatting>
  <conditionalFormatting sqref="EJ10">
    <cfRule type="cellIs" dxfId="4436" priority="4746" operator="equal">
      <formula>"Catastrófico"</formula>
    </cfRule>
    <cfRule type="cellIs" dxfId="4435" priority="4747" operator="equal">
      <formula>"Mayor"</formula>
    </cfRule>
    <cfRule type="cellIs" dxfId="4434" priority="4748" operator="equal">
      <formula>"Moderado"</formula>
    </cfRule>
    <cfRule type="cellIs" dxfId="4433" priority="4749" operator="equal">
      <formula>"Menor"</formula>
    </cfRule>
    <cfRule type="cellIs" dxfId="4432" priority="4750" operator="equal">
      <formula>"Leve"</formula>
    </cfRule>
  </conditionalFormatting>
  <conditionalFormatting sqref="EI10:EJ10">
    <cfRule type="cellIs" dxfId="4431" priority="4741" operator="equal">
      <formula>"Catastrófico"</formula>
    </cfRule>
    <cfRule type="cellIs" dxfId="4430" priority="4742" operator="equal">
      <formula>"Mayor"</formula>
    </cfRule>
    <cfRule type="cellIs" dxfId="4429" priority="4743" operator="equal">
      <formula>"Moderado"</formula>
    </cfRule>
    <cfRule type="cellIs" dxfId="4428" priority="4744" operator="equal">
      <formula>"Menor"</formula>
    </cfRule>
    <cfRule type="cellIs" dxfId="4427" priority="4745" operator="equal">
      <formula>"Leve"</formula>
    </cfRule>
  </conditionalFormatting>
  <conditionalFormatting sqref="ER130:ES130">
    <cfRule type="cellIs" dxfId="4426" priority="5151" operator="equal">
      <formula>"Catastrófico"</formula>
    </cfRule>
    <cfRule type="cellIs" dxfId="4425" priority="5152" operator="equal">
      <formula>"Mayor"</formula>
    </cfRule>
    <cfRule type="cellIs" dxfId="4424" priority="5153" operator="equal">
      <formula>"Moderado"</formula>
    </cfRule>
    <cfRule type="cellIs" dxfId="4423" priority="5154" operator="equal">
      <formula>"Menor"</formula>
    </cfRule>
    <cfRule type="cellIs" dxfId="4422" priority="5155" operator="equal">
      <formula>"Leve"</formula>
    </cfRule>
  </conditionalFormatting>
  <conditionalFormatting sqref="EI178:EP183">
    <cfRule type="cellIs" dxfId="4421" priority="4896" operator="equal">
      <formula>"Catastrófico"</formula>
    </cfRule>
    <cfRule type="cellIs" dxfId="4420" priority="4897" operator="equal">
      <formula>"Mayor"</formula>
    </cfRule>
    <cfRule type="cellIs" dxfId="4419" priority="4898" operator="equal">
      <formula>"Moderado"</formula>
    </cfRule>
    <cfRule type="cellIs" dxfId="4418" priority="4899" operator="equal">
      <formula>"Menor"</formula>
    </cfRule>
    <cfRule type="cellIs" dxfId="4417" priority="4900" operator="equal">
      <formula>"Leve"</formula>
    </cfRule>
  </conditionalFormatting>
  <conditionalFormatting sqref="EL35:EP35">
    <cfRule type="cellIs" dxfId="4416" priority="4596" operator="equal">
      <formula>"Catastrófico"</formula>
    </cfRule>
    <cfRule type="cellIs" dxfId="4415" priority="4597" operator="equal">
      <formula>"Mayor"</formula>
    </cfRule>
    <cfRule type="cellIs" dxfId="4414" priority="4598" operator="equal">
      <formula>"Moderado"</formula>
    </cfRule>
    <cfRule type="cellIs" dxfId="4413" priority="4599" operator="equal">
      <formula>"Menor"</formula>
    </cfRule>
    <cfRule type="cellIs" dxfId="4412" priority="4600" operator="equal">
      <formula>"Leve"</formula>
    </cfRule>
  </conditionalFormatting>
  <conditionalFormatting sqref="EI46:EJ46">
    <cfRule type="cellIs" dxfId="4411" priority="4891" operator="equal">
      <formula>"Catastrófico"</formula>
    </cfRule>
    <cfRule type="cellIs" dxfId="4410" priority="4892" operator="equal">
      <formula>"Mayor"</formula>
    </cfRule>
    <cfRule type="cellIs" dxfId="4409" priority="4893" operator="equal">
      <formula>"Moderado"</formula>
    </cfRule>
    <cfRule type="cellIs" dxfId="4408" priority="4894" operator="equal">
      <formula>"Menor"</formula>
    </cfRule>
    <cfRule type="cellIs" dxfId="4407" priority="4895" operator="equal">
      <formula>"Leve"</formula>
    </cfRule>
  </conditionalFormatting>
  <conditionalFormatting sqref="EI46:EJ46">
    <cfRule type="cellIs" dxfId="4406" priority="4886" operator="equal">
      <formula>"Catastrófico"</formula>
    </cfRule>
    <cfRule type="cellIs" dxfId="4405" priority="4887" operator="equal">
      <formula>"Mayor"</formula>
    </cfRule>
    <cfRule type="cellIs" dxfId="4404" priority="4888" operator="equal">
      <formula>"Moderado"</formula>
    </cfRule>
    <cfRule type="cellIs" dxfId="4403" priority="4889" operator="equal">
      <formula>"Menor"</formula>
    </cfRule>
    <cfRule type="cellIs" dxfId="4402" priority="4890" operator="equal">
      <formula>"Leve"</formula>
    </cfRule>
  </conditionalFormatting>
  <conditionalFormatting sqref="EK46:EP46">
    <cfRule type="cellIs" dxfId="4401" priority="4881" operator="equal">
      <formula>"Catastrófico"</formula>
    </cfRule>
    <cfRule type="cellIs" dxfId="4400" priority="4882" operator="equal">
      <formula>"Mayor"</formula>
    </cfRule>
    <cfRule type="cellIs" dxfId="4399" priority="4883" operator="equal">
      <formula>"Moderado"</formula>
    </cfRule>
    <cfRule type="cellIs" dxfId="4398" priority="4884" operator="equal">
      <formula>"Menor"</formula>
    </cfRule>
    <cfRule type="cellIs" dxfId="4397" priority="4885" operator="equal">
      <formula>"Leve"</formula>
    </cfRule>
  </conditionalFormatting>
  <conditionalFormatting sqref="EK46:EP46">
    <cfRule type="cellIs" dxfId="4396" priority="4876" operator="equal">
      <formula>"Catastrófico"</formula>
    </cfRule>
    <cfRule type="cellIs" dxfId="4395" priority="4877" operator="equal">
      <formula>"Mayor"</formula>
    </cfRule>
    <cfRule type="cellIs" dxfId="4394" priority="4878" operator="equal">
      <formula>"Moderado"</formula>
    </cfRule>
    <cfRule type="cellIs" dxfId="4393" priority="4879" operator="equal">
      <formula>"Menor"</formula>
    </cfRule>
    <cfRule type="cellIs" dxfId="4392" priority="4880" operator="equal">
      <formula>"Leve"</formula>
    </cfRule>
  </conditionalFormatting>
  <conditionalFormatting sqref="ET10:EY10">
    <cfRule type="cellIs" dxfId="4391" priority="5231" operator="equal">
      <formula>"Catastrófico"</formula>
    </cfRule>
    <cfRule type="cellIs" dxfId="4390" priority="5232" operator="equal">
      <formula>"Mayor"</formula>
    </cfRule>
    <cfRule type="cellIs" dxfId="4389" priority="5233" operator="equal">
      <formula>"Moderado"</formula>
    </cfRule>
    <cfRule type="cellIs" dxfId="4388" priority="5234" operator="equal">
      <formula>"Menor"</formula>
    </cfRule>
    <cfRule type="cellIs" dxfId="4387" priority="5235" operator="equal">
      <formula>"Leve"</formula>
    </cfRule>
  </conditionalFormatting>
  <conditionalFormatting sqref="ET130:EY130">
    <cfRule type="cellIs" dxfId="4386" priority="5146" operator="equal">
      <formula>"Catastrófico"</formula>
    </cfRule>
    <cfRule type="cellIs" dxfId="4385" priority="5147" operator="equal">
      <formula>"Mayor"</formula>
    </cfRule>
    <cfRule type="cellIs" dxfId="4384" priority="5148" operator="equal">
      <formula>"Moderado"</formula>
    </cfRule>
    <cfRule type="cellIs" dxfId="4383" priority="5149" operator="equal">
      <formula>"Menor"</formula>
    </cfRule>
    <cfRule type="cellIs" dxfId="4382" priority="5150" operator="equal">
      <formula>"Leve"</formula>
    </cfRule>
  </conditionalFormatting>
  <conditionalFormatting sqref="ER58:ES58">
    <cfRule type="cellIs" dxfId="4381" priority="5351" operator="equal">
      <formula>"Catastrófico"</formula>
    </cfRule>
    <cfRule type="cellIs" dxfId="4380" priority="5352" operator="equal">
      <formula>"Mayor"</formula>
    </cfRule>
    <cfRule type="cellIs" dxfId="4379" priority="5353" operator="equal">
      <formula>"Moderado"</formula>
    </cfRule>
    <cfRule type="cellIs" dxfId="4378" priority="5354" operator="equal">
      <formula>"Menor"</formula>
    </cfRule>
    <cfRule type="cellIs" dxfId="4377" priority="5355" operator="equal">
      <formula>"Leve"</formula>
    </cfRule>
  </conditionalFormatting>
  <conditionalFormatting sqref="EB46:EG46">
    <cfRule type="cellIs" dxfId="4376" priority="4371" operator="equal">
      <formula>"Catastrófico"</formula>
    </cfRule>
    <cfRule type="cellIs" dxfId="4375" priority="4372" operator="equal">
      <formula>"Mayor"</formula>
    </cfRule>
    <cfRule type="cellIs" dxfId="4374" priority="4373" operator="equal">
      <formula>"Moderado"</formula>
    </cfRule>
    <cfRule type="cellIs" dxfId="4373" priority="4374" operator="equal">
      <formula>"Menor"</formula>
    </cfRule>
    <cfRule type="cellIs" dxfId="4372" priority="4375" operator="equal">
      <formula>"Leve"</formula>
    </cfRule>
  </conditionalFormatting>
  <conditionalFormatting sqref="EI125:EI128">
    <cfRule type="cellIs" dxfId="4371" priority="4656" operator="equal">
      <formula>"Catastrófico"</formula>
    </cfRule>
    <cfRule type="cellIs" dxfId="4370" priority="4657" operator="equal">
      <formula>"Mayor"</formula>
    </cfRule>
    <cfRule type="cellIs" dxfId="4369" priority="4658" operator="equal">
      <formula>"Moderado"</formula>
    </cfRule>
    <cfRule type="cellIs" dxfId="4368" priority="4659" operator="equal">
      <formula>"Menor"</formula>
    </cfRule>
    <cfRule type="cellIs" dxfId="4367" priority="4660" operator="equal">
      <formula>"Leve"</formula>
    </cfRule>
  </conditionalFormatting>
  <conditionalFormatting sqref="EI214:EP214">
    <cfRule type="cellIs" dxfId="4366" priority="4616" operator="equal">
      <formula>"Catastrófico"</formula>
    </cfRule>
    <cfRule type="cellIs" dxfId="4365" priority="4617" operator="equal">
      <formula>"Mayor"</formula>
    </cfRule>
    <cfRule type="cellIs" dxfId="4364" priority="4618" operator="equal">
      <formula>"Moderado"</formula>
    </cfRule>
    <cfRule type="cellIs" dxfId="4363" priority="4619" operator="equal">
      <formula>"Menor"</formula>
    </cfRule>
    <cfRule type="cellIs" dxfId="4362" priority="4620" operator="equal">
      <formula>"Leve"</formula>
    </cfRule>
  </conditionalFormatting>
  <conditionalFormatting sqref="ER11:ES11">
    <cfRule type="cellIs" dxfId="4361" priority="5221" operator="equal">
      <formula>"Catastrófico"</formula>
    </cfRule>
    <cfRule type="cellIs" dxfId="4360" priority="5222" operator="equal">
      <formula>"Mayor"</formula>
    </cfRule>
    <cfRule type="cellIs" dxfId="4359" priority="5223" operator="equal">
      <formula>"Moderado"</formula>
    </cfRule>
    <cfRule type="cellIs" dxfId="4358" priority="5224" operator="equal">
      <formula>"Menor"</formula>
    </cfRule>
    <cfRule type="cellIs" dxfId="4357" priority="5225" operator="equal">
      <formula>"Leve"</formula>
    </cfRule>
  </conditionalFormatting>
  <conditionalFormatting sqref="EI112:EP112">
    <cfRule type="cellIs" dxfId="4356" priority="4951" operator="equal">
      <formula>"Catastrófico"</formula>
    </cfRule>
    <cfRule type="cellIs" dxfId="4355" priority="4952" operator="equal">
      <formula>"Mayor"</formula>
    </cfRule>
    <cfRule type="cellIs" dxfId="4354" priority="4953" operator="equal">
      <formula>"Moderado"</formula>
    </cfRule>
    <cfRule type="cellIs" dxfId="4353" priority="4954" operator="equal">
      <formula>"Menor"</formula>
    </cfRule>
    <cfRule type="cellIs" dxfId="4352" priority="4955" operator="equal">
      <formula>"Leve"</formula>
    </cfRule>
  </conditionalFormatting>
  <conditionalFormatting sqref="EL89:EP89">
    <cfRule type="cellIs" dxfId="4351" priority="4991" operator="equal">
      <formula>"Catastrófico"</formula>
    </cfRule>
    <cfRule type="cellIs" dxfId="4350" priority="4992" operator="equal">
      <formula>"Mayor"</formula>
    </cfRule>
    <cfRule type="cellIs" dxfId="4349" priority="4993" operator="equal">
      <formula>"Moderado"</formula>
    </cfRule>
    <cfRule type="cellIs" dxfId="4348" priority="4994" operator="equal">
      <formula>"Menor"</formula>
    </cfRule>
    <cfRule type="cellIs" dxfId="4347" priority="4995" operator="equal">
      <formula>"Leve"</formula>
    </cfRule>
  </conditionalFormatting>
  <conditionalFormatting sqref="ER46:ES46">
    <cfRule type="cellIs" dxfId="4346" priority="5391" operator="equal">
      <formula>"Catastrófico"</formula>
    </cfRule>
    <cfRule type="cellIs" dxfId="4345" priority="5392" operator="equal">
      <formula>"Mayor"</formula>
    </cfRule>
    <cfRule type="cellIs" dxfId="4344" priority="5393" operator="equal">
      <formula>"Moderado"</formula>
    </cfRule>
    <cfRule type="cellIs" dxfId="4343" priority="5394" operator="equal">
      <formula>"Menor"</formula>
    </cfRule>
    <cfRule type="cellIs" dxfId="4342" priority="5395" operator="equal">
      <formula>"Leve"</formula>
    </cfRule>
  </conditionalFormatting>
  <conditionalFormatting sqref="EK52:EP52">
    <cfRule type="cellIs" dxfId="4341" priority="4861" operator="equal">
      <formula>"Catastrófico"</formula>
    </cfRule>
    <cfRule type="cellIs" dxfId="4340" priority="4862" operator="equal">
      <formula>"Mayor"</formula>
    </cfRule>
    <cfRule type="cellIs" dxfId="4339" priority="4863" operator="equal">
      <formula>"Moderado"</formula>
    </cfRule>
    <cfRule type="cellIs" dxfId="4338" priority="4864" operator="equal">
      <formula>"Menor"</formula>
    </cfRule>
    <cfRule type="cellIs" dxfId="4337" priority="4865" operator="equal">
      <formula>"Leve"</formula>
    </cfRule>
  </conditionalFormatting>
  <conditionalFormatting sqref="ET58:EY58">
    <cfRule type="cellIs" dxfId="4336" priority="5346" operator="equal">
      <formula>"Catastrófico"</formula>
    </cfRule>
    <cfRule type="cellIs" dxfId="4335" priority="5347" operator="equal">
      <formula>"Mayor"</formula>
    </cfRule>
    <cfRule type="cellIs" dxfId="4334" priority="5348" operator="equal">
      <formula>"Moderado"</formula>
    </cfRule>
    <cfRule type="cellIs" dxfId="4333" priority="5349" operator="equal">
      <formula>"Menor"</formula>
    </cfRule>
    <cfRule type="cellIs" dxfId="4332" priority="5350" operator="equal">
      <formula>"Leve"</formula>
    </cfRule>
  </conditionalFormatting>
  <conditionalFormatting sqref="EK10:EP10">
    <cfRule type="cellIs" dxfId="4331" priority="4721" operator="equal">
      <formula>"Catastrófico"</formula>
    </cfRule>
    <cfRule type="cellIs" dxfId="4330" priority="4722" operator="equal">
      <formula>"Mayor"</formula>
    </cfRule>
    <cfRule type="cellIs" dxfId="4329" priority="4723" operator="equal">
      <formula>"Moderado"</formula>
    </cfRule>
    <cfRule type="cellIs" dxfId="4328" priority="4724" operator="equal">
      <formula>"Menor"</formula>
    </cfRule>
    <cfRule type="cellIs" dxfId="4327" priority="4725" operator="equal">
      <formula>"Leve"</formula>
    </cfRule>
  </conditionalFormatting>
  <conditionalFormatting sqref="ES17">
    <cfRule type="cellIs" dxfId="4326" priority="5196" operator="equal">
      <formula>"Catastrófico"</formula>
    </cfRule>
    <cfRule type="cellIs" dxfId="4325" priority="5197" operator="equal">
      <formula>"Mayor"</formula>
    </cfRule>
    <cfRule type="cellIs" dxfId="4324" priority="5198" operator="equal">
      <formula>"Moderado"</formula>
    </cfRule>
    <cfRule type="cellIs" dxfId="4323" priority="5199" operator="equal">
      <formula>"Menor"</formula>
    </cfRule>
    <cfRule type="cellIs" dxfId="4322" priority="5200" operator="equal">
      <formula>"Leve"</formula>
    </cfRule>
  </conditionalFormatting>
  <conditionalFormatting sqref="EI130:EJ130">
    <cfRule type="cellIs" dxfId="4321" priority="4651" operator="equal">
      <formula>"Catastrófico"</formula>
    </cfRule>
    <cfRule type="cellIs" dxfId="4320" priority="4652" operator="equal">
      <formula>"Mayor"</formula>
    </cfRule>
    <cfRule type="cellIs" dxfId="4319" priority="4653" operator="equal">
      <formula>"Moderado"</formula>
    </cfRule>
    <cfRule type="cellIs" dxfId="4318" priority="4654" operator="equal">
      <formula>"Menor"</formula>
    </cfRule>
    <cfRule type="cellIs" dxfId="4317" priority="4655" operator="equal">
      <formula>"Leve"</formula>
    </cfRule>
  </conditionalFormatting>
  <conditionalFormatting sqref="EK11:EP11">
    <cfRule type="cellIs" dxfId="4316" priority="4736" operator="equal">
      <formula>"Catastrófico"</formula>
    </cfRule>
    <cfRule type="cellIs" dxfId="4315" priority="4737" operator="equal">
      <formula>"Mayor"</formula>
    </cfRule>
    <cfRule type="cellIs" dxfId="4314" priority="4738" operator="equal">
      <formula>"Moderado"</formula>
    </cfRule>
    <cfRule type="cellIs" dxfId="4313" priority="4739" operator="equal">
      <formula>"Menor"</formula>
    </cfRule>
    <cfRule type="cellIs" dxfId="4312" priority="4740" operator="equal">
      <formula>"Leve"</formula>
    </cfRule>
  </conditionalFormatting>
  <conditionalFormatting sqref="EK11:EP11">
    <cfRule type="cellIs" dxfId="4311" priority="4731" operator="equal">
      <formula>"Catastrófico"</formula>
    </cfRule>
    <cfRule type="cellIs" dxfId="4310" priority="4732" operator="equal">
      <formula>"Mayor"</formula>
    </cfRule>
    <cfRule type="cellIs" dxfId="4309" priority="4733" operator="equal">
      <formula>"Moderado"</formula>
    </cfRule>
    <cfRule type="cellIs" dxfId="4308" priority="4734" operator="equal">
      <formula>"Menor"</formula>
    </cfRule>
    <cfRule type="cellIs" dxfId="4307" priority="4735" operator="equal">
      <formula>"Leve"</formula>
    </cfRule>
  </conditionalFormatting>
  <conditionalFormatting sqref="ET130:EY130">
    <cfRule type="cellIs" dxfId="4306" priority="5141" operator="equal">
      <formula>"Catastrófico"</formula>
    </cfRule>
    <cfRule type="cellIs" dxfId="4305" priority="5142" operator="equal">
      <formula>"Mayor"</formula>
    </cfRule>
    <cfRule type="cellIs" dxfId="4304" priority="5143" operator="equal">
      <formula>"Moderado"</formula>
    </cfRule>
    <cfRule type="cellIs" dxfId="4303" priority="5144" operator="equal">
      <formula>"Menor"</formula>
    </cfRule>
    <cfRule type="cellIs" dxfId="4302" priority="5145" operator="equal">
      <formula>"Leve"</formula>
    </cfRule>
  </conditionalFormatting>
  <conditionalFormatting sqref="EI40:EP40">
    <cfRule type="cellIs" dxfId="4301" priority="4591" operator="equal">
      <formula>"Catastrófico"</formula>
    </cfRule>
    <cfRule type="cellIs" dxfId="4300" priority="4592" operator="equal">
      <formula>"Mayor"</formula>
    </cfRule>
    <cfRule type="cellIs" dxfId="4299" priority="4593" operator="equal">
      <formula>"Moderado"</formula>
    </cfRule>
    <cfRule type="cellIs" dxfId="4298" priority="4594" operator="equal">
      <formula>"Menor"</formula>
    </cfRule>
    <cfRule type="cellIs" dxfId="4297" priority="4595" operator="equal">
      <formula>"Leve"</formula>
    </cfRule>
  </conditionalFormatting>
  <conditionalFormatting sqref="EK83">
    <cfRule type="cellIs" dxfId="4296" priority="4796" operator="equal">
      <formula>"Catastrófico"</formula>
    </cfRule>
    <cfRule type="cellIs" dxfId="4295" priority="4797" operator="equal">
      <formula>"Mayor"</formula>
    </cfRule>
    <cfRule type="cellIs" dxfId="4294" priority="4798" operator="equal">
      <formula>"Moderado"</formula>
    </cfRule>
    <cfRule type="cellIs" dxfId="4293" priority="4799" operator="equal">
      <formula>"Menor"</formula>
    </cfRule>
    <cfRule type="cellIs" dxfId="4292" priority="4800" operator="equal">
      <formula>"Leve"</formula>
    </cfRule>
  </conditionalFormatting>
  <conditionalFormatting sqref="EI52:EJ52">
    <cfRule type="cellIs" dxfId="4291" priority="4871" operator="equal">
      <formula>"Catastrófico"</formula>
    </cfRule>
    <cfRule type="cellIs" dxfId="4290" priority="4872" operator="equal">
      <formula>"Mayor"</formula>
    </cfRule>
    <cfRule type="cellIs" dxfId="4289" priority="4873" operator="equal">
      <formula>"Moderado"</formula>
    </cfRule>
    <cfRule type="cellIs" dxfId="4288" priority="4874" operator="equal">
      <formula>"Menor"</formula>
    </cfRule>
    <cfRule type="cellIs" dxfId="4287" priority="4875" operator="equal">
      <formula>"Leve"</formula>
    </cfRule>
  </conditionalFormatting>
  <conditionalFormatting sqref="DZ112:EG112">
    <cfRule type="cellIs" dxfId="4286" priority="4451" operator="equal">
      <formula>"Catastrófico"</formula>
    </cfRule>
    <cfRule type="cellIs" dxfId="4285" priority="4452" operator="equal">
      <formula>"Mayor"</formula>
    </cfRule>
    <cfRule type="cellIs" dxfId="4284" priority="4453" operator="equal">
      <formula>"Moderado"</formula>
    </cfRule>
    <cfRule type="cellIs" dxfId="4283" priority="4454" operator="equal">
      <formula>"Menor"</formula>
    </cfRule>
    <cfRule type="cellIs" dxfId="4282" priority="4455" operator="equal">
      <formula>"Leve"</formula>
    </cfRule>
  </conditionalFormatting>
  <conditionalFormatting sqref="ES16">
    <cfRule type="cellIs" dxfId="4281" priority="5201" operator="equal">
      <formula>"Catastrófico"</formula>
    </cfRule>
    <cfRule type="cellIs" dxfId="4280" priority="5202" operator="equal">
      <formula>"Mayor"</formula>
    </cfRule>
    <cfRule type="cellIs" dxfId="4279" priority="5203" operator="equal">
      <formula>"Moderado"</formula>
    </cfRule>
    <cfRule type="cellIs" dxfId="4278" priority="5204" operator="equal">
      <formula>"Menor"</formula>
    </cfRule>
    <cfRule type="cellIs" dxfId="4277" priority="5205" operator="equal">
      <formula>"Leve"</formula>
    </cfRule>
  </conditionalFormatting>
  <conditionalFormatting sqref="ET58:EY58">
    <cfRule type="cellIs" dxfId="4276" priority="5341" operator="equal">
      <formula>"Catastrófico"</formula>
    </cfRule>
    <cfRule type="cellIs" dxfId="4275" priority="5342" operator="equal">
      <formula>"Mayor"</formula>
    </cfRule>
    <cfRule type="cellIs" dxfId="4274" priority="5343" operator="equal">
      <formula>"Moderado"</formula>
    </cfRule>
    <cfRule type="cellIs" dxfId="4273" priority="5344" operator="equal">
      <formula>"Menor"</formula>
    </cfRule>
    <cfRule type="cellIs" dxfId="4272" priority="5345" operator="equal">
      <formula>"Leve"</formula>
    </cfRule>
  </conditionalFormatting>
  <conditionalFormatting sqref="ET46:EY46">
    <cfRule type="cellIs" dxfId="4271" priority="5381" operator="equal">
      <formula>"Catastrófico"</formula>
    </cfRule>
    <cfRule type="cellIs" dxfId="4270" priority="5382" operator="equal">
      <formula>"Mayor"</formula>
    </cfRule>
    <cfRule type="cellIs" dxfId="4269" priority="5383" operator="equal">
      <formula>"Moderado"</formula>
    </cfRule>
    <cfRule type="cellIs" dxfId="4268" priority="5384" operator="equal">
      <formula>"Menor"</formula>
    </cfRule>
    <cfRule type="cellIs" dxfId="4267" priority="5385" operator="equal">
      <formula>"Leve"</formula>
    </cfRule>
  </conditionalFormatting>
  <conditionalFormatting sqref="ER52:ES52">
    <cfRule type="cellIs" dxfId="4266" priority="5376" operator="equal">
      <formula>"Catastrófico"</formula>
    </cfRule>
    <cfRule type="cellIs" dxfId="4265" priority="5377" operator="equal">
      <formula>"Mayor"</formula>
    </cfRule>
    <cfRule type="cellIs" dxfId="4264" priority="5378" operator="equal">
      <formula>"Moderado"</formula>
    </cfRule>
    <cfRule type="cellIs" dxfId="4263" priority="5379" operator="equal">
      <formula>"Menor"</formula>
    </cfRule>
    <cfRule type="cellIs" dxfId="4262" priority="5380" operator="equal">
      <formula>"Leve"</formula>
    </cfRule>
  </conditionalFormatting>
  <conditionalFormatting sqref="ER52:ES52">
    <cfRule type="cellIs" dxfId="4261" priority="5371" operator="equal">
      <formula>"Catastrófico"</formula>
    </cfRule>
    <cfRule type="cellIs" dxfId="4260" priority="5372" operator="equal">
      <formula>"Mayor"</formula>
    </cfRule>
    <cfRule type="cellIs" dxfId="4259" priority="5373" operator="equal">
      <formula>"Moderado"</formula>
    </cfRule>
    <cfRule type="cellIs" dxfId="4258" priority="5374" operator="equal">
      <formula>"Menor"</formula>
    </cfRule>
    <cfRule type="cellIs" dxfId="4257" priority="5375" operator="equal">
      <formula>"Leve"</formula>
    </cfRule>
  </conditionalFormatting>
  <conditionalFormatting sqref="EK52:EP52">
    <cfRule type="cellIs" dxfId="4256" priority="4856" operator="equal">
      <formula>"Catastrófico"</formula>
    </cfRule>
    <cfRule type="cellIs" dxfId="4255" priority="4857" operator="equal">
      <formula>"Mayor"</formula>
    </cfRule>
    <cfRule type="cellIs" dxfId="4254" priority="4858" operator="equal">
      <formula>"Moderado"</formula>
    </cfRule>
    <cfRule type="cellIs" dxfId="4253" priority="4859" operator="equal">
      <formula>"Menor"</formula>
    </cfRule>
    <cfRule type="cellIs" dxfId="4252" priority="4860" operator="equal">
      <formula>"Leve"</formula>
    </cfRule>
  </conditionalFormatting>
  <conditionalFormatting sqref="EL83:EP83">
    <cfRule type="cellIs" dxfId="4251" priority="4806" operator="equal">
      <formula>"Catastrófico"</formula>
    </cfRule>
    <cfRule type="cellIs" dxfId="4250" priority="4807" operator="equal">
      <formula>"Mayor"</formula>
    </cfRule>
    <cfRule type="cellIs" dxfId="4249" priority="4808" operator="equal">
      <formula>"Moderado"</formula>
    </cfRule>
    <cfRule type="cellIs" dxfId="4248" priority="4809" operator="equal">
      <formula>"Menor"</formula>
    </cfRule>
    <cfRule type="cellIs" dxfId="4247" priority="4810" operator="equal">
      <formula>"Leve"</formula>
    </cfRule>
  </conditionalFormatting>
  <conditionalFormatting sqref="EI83">
    <cfRule type="cellIs" dxfId="4246" priority="4801" operator="equal">
      <formula>"Catastrófico"</formula>
    </cfRule>
    <cfRule type="cellIs" dxfId="4245" priority="4802" operator="equal">
      <formula>"Mayor"</formula>
    </cfRule>
    <cfRule type="cellIs" dxfId="4244" priority="4803" operator="equal">
      <formula>"Moderado"</formula>
    </cfRule>
    <cfRule type="cellIs" dxfId="4243" priority="4804" operator="equal">
      <formula>"Menor"</formula>
    </cfRule>
    <cfRule type="cellIs" dxfId="4242" priority="4805" operator="equal">
      <formula>"Leve"</formula>
    </cfRule>
  </conditionalFormatting>
  <conditionalFormatting sqref="DZ162:EG165 DZ168:EG171 DZ113:EG117 DZ173:EG177 DZ145:EG147 DZ120:EG123 DZ138:EG141 DZ149:EG153 DZ156:EG159">
    <cfRule type="cellIs" dxfId="4241" priority="4461" operator="equal">
      <formula>"Catastrófico"</formula>
    </cfRule>
    <cfRule type="cellIs" dxfId="4240" priority="4462" operator="equal">
      <formula>"Mayor"</formula>
    </cfRule>
    <cfRule type="cellIs" dxfId="4239" priority="4463" operator="equal">
      <formula>"Moderado"</formula>
    </cfRule>
    <cfRule type="cellIs" dxfId="4238" priority="4464" operator="equal">
      <formula>"Menor"</formula>
    </cfRule>
    <cfRule type="cellIs" dxfId="4237" priority="4465" operator="equal">
      <formula>"Leve"</formula>
    </cfRule>
  </conditionalFormatting>
  <conditionalFormatting sqref="EI160:EP160">
    <cfRule type="cellIs" dxfId="4236" priority="4946" operator="equal">
      <formula>"Catastrófico"</formula>
    </cfRule>
    <cfRule type="cellIs" dxfId="4235" priority="4947" operator="equal">
      <formula>"Mayor"</formula>
    </cfRule>
    <cfRule type="cellIs" dxfId="4234" priority="4948" operator="equal">
      <formula>"Moderado"</formula>
    </cfRule>
    <cfRule type="cellIs" dxfId="4233" priority="4949" operator="equal">
      <formula>"Menor"</formula>
    </cfRule>
    <cfRule type="cellIs" dxfId="4232" priority="4950" operator="equal">
      <formula>"Leve"</formula>
    </cfRule>
  </conditionalFormatting>
  <conditionalFormatting sqref="EI118:EP119">
    <cfRule type="cellIs" dxfId="4231" priority="4786" operator="equal">
      <formula>"Catastrófico"</formula>
    </cfRule>
    <cfRule type="cellIs" dxfId="4230" priority="4787" operator="equal">
      <formula>"Mayor"</formula>
    </cfRule>
    <cfRule type="cellIs" dxfId="4229" priority="4788" operator="equal">
      <formula>"Moderado"</formula>
    </cfRule>
    <cfRule type="cellIs" dxfId="4228" priority="4789" operator="equal">
      <formula>"Menor"</formula>
    </cfRule>
    <cfRule type="cellIs" dxfId="4227" priority="4790" operator="equal">
      <formula>"Leve"</formula>
    </cfRule>
  </conditionalFormatting>
  <conditionalFormatting sqref="EJ101:EK101 EI102:EP102 EI100:EK100">
    <cfRule type="cellIs" dxfId="4226" priority="4976" operator="equal">
      <formula>"Catastrófico"</formula>
    </cfRule>
    <cfRule type="cellIs" dxfId="4225" priority="4977" operator="equal">
      <formula>"Mayor"</formula>
    </cfRule>
    <cfRule type="cellIs" dxfId="4224" priority="4978" operator="equal">
      <formula>"Moderado"</formula>
    </cfRule>
    <cfRule type="cellIs" dxfId="4223" priority="4979" operator="equal">
      <formula>"Menor"</formula>
    </cfRule>
    <cfRule type="cellIs" dxfId="4222" priority="4980" operator="equal">
      <formula>"Leve"</formula>
    </cfRule>
  </conditionalFormatting>
  <conditionalFormatting sqref="EH232">
    <cfRule type="cellIs" dxfId="4221" priority="5066" operator="equal">
      <formula>"Catastrófico"</formula>
    </cfRule>
    <cfRule type="cellIs" dxfId="4220" priority="5067" operator="equal">
      <formula>"Mayor"</formula>
    </cfRule>
    <cfRule type="cellIs" dxfId="4219" priority="5068" operator="equal">
      <formula>"Moderado"</formula>
    </cfRule>
    <cfRule type="cellIs" dxfId="4218" priority="5069" operator="equal">
      <formula>"Menor"</formula>
    </cfRule>
    <cfRule type="cellIs" dxfId="4217" priority="5070" operator="equal">
      <formula>"Leve"</formula>
    </cfRule>
  </conditionalFormatting>
  <conditionalFormatting sqref="ER89:ES89">
    <cfRule type="cellIs" dxfId="4216" priority="5511" operator="equal">
      <formula>"Catastrófico"</formula>
    </cfRule>
    <cfRule type="cellIs" dxfId="4215" priority="5512" operator="equal">
      <formula>"Mayor"</formula>
    </cfRule>
    <cfRule type="cellIs" dxfId="4214" priority="5513" operator="equal">
      <formula>"Moderado"</formula>
    </cfRule>
    <cfRule type="cellIs" dxfId="4213" priority="5514" operator="equal">
      <formula>"Menor"</formula>
    </cfRule>
    <cfRule type="cellIs" dxfId="4212" priority="5515" operator="equal">
      <formula>"Leve"</formula>
    </cfRule>
  </conditionalFormatting>
  <conditionalFormatting sqref="ER184:EY185">
    <cfRule type="cellIs" dxfId="4211" priority="5426" operator="equal">
      <formula>"Catastrófico"</formula>
    </cfRule>
    <cfRule type="cellIs" dxfId="4210" priority="5427" operator="equal">
      <formula>"Mayor"</formula>
    </cfRule>
    <cfRule type="cellIs" dxfId="4209" priority="5428" operator="equal">
      <formula>"Moderado"</formula>
    </cfRule>
    <cfRule type="cellIs" dxfId="4208" priority="5429" operator="equal">
      <formula>"Menor"</formula>
    </cfRule>
    <cfRule type="cellIs" dxfId="4207" priority="5430" operator="equal">
      <formula>"Leve"</formula>
    </cfRule>
  </conditionalFormatting>
  <conditionalFormatting sqref="ER185:EY185">
    <cfRule type="cellIs" dxfId="4206" priority="5421" operator="equal">
      <formula>"Catastrófico"</formula>
    </cfRule>
    <cfRule type="cellIs" dxfId="4205" priority="5422" operator="equal">
      <formula>"Mayor"</formula>
    </cfRule>
    <cfRule type="cellIs" dxfId="4204" priority="5423" operator="equal">
      <formula>"Moderado"</formula>
    </cfRule>
    <cfRule type="cellIs" dxfId="4203" priority="5424" operator="equal">
      <formula>"Menor"</formula>
    </cfRule>
    <cfRule type="cellIs" dxfId="4202" priority="5425" operator="equal">
      <formula>"Leve"</formula>
    </cfRule>
  </conditionalFormatting>
  <conditionalFormatting sqref="ER58:ES58">
    <cfRule type="cellIs" dxfId="4201" priority="5356" operator="equal">
      <formula>"Catastrófico"</formula>
    </cfRule>
    <cfRule type="cellIs" dxfId="4200" priority="5357" operator="equal">
      <formula>"Mayor"</formula>
    </cfRule>
    <cfRule type="cellIs" dxfId="4199" priority="5358" operator="equal">
      <formula>"Moderado"</formula>
    </cfRule>
    <cfRule type="cellIs" dxfId="4198" priority="5359" operator="equal">
      <formula>"Menor"</formula>
    </cfRule>
    <cfRule type="cellIs" dxfId="4197" priority="5360" operator="equal">
      <formula>"Leve"</formula>
    </cfRule>
  </conditionalFormatting>
  <conditionalFormatting sqref="EL89:EP89">
    <cfRule type="cellIs" dxfId="4196" priority="4986" operator="equal">
      <formula>"Catastrófico"</formula>
    </cfRule>
    <cfRule type="cellIs" dxfId="4195" priority="4987" operator="equal">
      <formula>"Mayor"</formula>
    </cfRule>
    <cfRule type="cellIs" dxfId="4194" priority="4988" operator="equal">
      <formula>"Moderado"</formula>
    </cfRule>
    <cfRule type="cellIs" dxfId="4193" priority="4989" operator="equal">
      <formula>"Menor"</formula>
    </cfRule>
    <cfRule type="cellIs" dxfId="4192" priority="4990" operator="equal">
      <formula>"Leve"</formula>
    </cfRule>
  </conditionalFormatting>
  <conditionalFormatting sqref="EI118:EP119">
    <cfRule type="cellIs" dxfId="4191" priority="4781" operator="equal">
      <formula>"Catastrófico"</formula>
    </cfRule>
    <cfRule type="cellIs" dxfId="4190" priority="4782" operator="equal">
      <formula>"Mayor"</formula>
    </cfRule>
    <cfRule type="cellIs" dxfId="4189" priority="4783" operator="equal">
      <formula>"Moderado"</formula>
    </cfRule>
    <cfRule type="cellIs" dxfId="4188" priority="4784" operator="equal">
      <formula>"Menor"</formula>
    </cfRule>
    <cfRule type="cellIs" dxfId="4187" priority="4785" operator="equal">
      <formula>"Leve"</formula>
    </cfRule>
  </conditionalFormatting>
  <conditionalFormatting sqref="EI101">
    <cfRule type="cellIs" dxfId="4186" priority="4971" operator="equal">
      <formula>"Catastrófico"</formula>
    </cfRule>
    <cfRule type="cellIs" dxfId="4185" priority="4972" operator="equal">
      <formula>"Mayor"</formula>
    </cfRule>
    <cfRule type="cellIs" dxfId="4184" priority="4973" operator="equal">
      <formula>"Moderado"</formula>
    </cfRule>
    <cfRule type="cellIs" dxfId="4183" priority="4974" operator="equal">
      <formula>"Menor"</formula>
    </cfRule>
    <cfRule type="cellIs" dxfId="4182" priority="4975" operator="equal">
      <formula>"Leve"</formula>
    </cfRule>
  </conditionalFormatting>
  <conditionalFormatting sqref="ES82">
    <cfRule type="cellIs" dxfId="4181" priority="5326" operator="equal">
      <formula>"Catastrófico"</formula>
    </cfRule>
    <cfRule type="cellIs" dxfId="4180" priority="5327" operator="equal">
      <formula>"Mayor"</formula>
    </cfRule>
    <cfRule type="cellIs" dxfId="4179" priority="5328" operator="equal">
      <formula>"Moderado"</formula>
    </cfRule>
    <cfRule type="cellIs" dxfId="4178" priority="5329" operator="equal">
      <formula>"Menor"</formula>
    </cfRule>
    <cfRule type="cellIs" dxfId="4177" priority="5330" operator="equal">
      <formula>"Leve"</formula>
    </cfRule>
  </conditionalFormatting>
  <conditionalFormatting sqref="ER143:EY144">
    <cfRule type="cellIs" dxfId="4176" priority="5296" operator="equal">
      <formula>"Catastrófico"</formula>
    </cfRule>
    <cfRule type="cellIs" dxfId="4175" priority="5297" operator="equal">
      <formula>"Mayor"</formula>
    </cfRule>
    <cfRule type="cellIs" dxfId="4174" priority="5298" operator="equal">
      <formula>"Moderado"</formula>
    </cfRule>
    <cfRule type="cellIs" dxfId="4173" priority="5299" operator="equal">
      <formula>"Menor"</formula>
    </cfRule>
    <cfRule type="cellIs" dxfId="4172" priority="5300" operator="equal">
      <formula>"Leve"</formula>
    </cfRule>
  </conditionalFormatting>
  <conditionalFormatting sqref="EI178:EP183">
    <cfRule type="cellIs" dxfId="4171" priority="4901" operator="equal">
      <formula>"Catastrófico"</formula>
    </cfRule>
    <cfRule type="cellIs" dxfId="4170" priority="4902" operator="equal">
      <formula>"Mayor"</formula>
    </cfRule>
    <cfRule type="cellIs" dxfId="4169" priority="4903" operator="equal">
      <formula>"Moderado"</formula>
    </cfRule>
    <cfRule type="cellIs" dxfId="4168" priority="4904" operator="equal">
      <formula>"Menor"</formula>
    </cfRule>
    <cfRule type="cellIs" dxfId="4167" priority="4905" operator="equal">
      <formula>"Leve"</formula>
    </cfRule>
  </conditionalFormatting>
  <conditionalFormatting sqref="ER11:ES11">
    <cfRule type="cellIs" dxfId="4166" priority="5216" operator="equal">
      <formula>"Catastrófico"</formula>
    </cfRule>
    <cfRule type="cellIs" dxfId="4165" priority="5217" operator="equal">
      <formula>"Mayor"</formula>
    </cfRule>
    <cfRule type="cellIs" dxfId="4164" priority="5218" operator="equal">
      <formula>"Moderado"</formula>
    </cfRule>
    <cfRule type="cellIs" dxfId="4163" priority="5219" operator="equal">
      <formula>"Menor"</formula>
    </cfRule>
    <cfRule type="cellIs" dxfId="4162" priority="5220" operator="equal">
      <formula>"Leve"</formula>
    </cfRule>
  </conditionalFormatting>
  <conditionalFormatting sqref="DZ162:EG165 DZ168:EG171 DZ113:EG117 DZ173:EG177 DZ145:EG147 DZ120:EG123 DZ138:EG141 DZ149:EG153 DZ156:EG159">
    <cfRule type="cellIs" dxfId="4161" priority="4456" operator="equal">
      <formula>"Catastrófico"</formula>
    </cfRule>
    <cfRule type="cellIs" dxfId="4160" priority="4457" operator="equal">
      <formula>"Mayor"</formula>
    </cfRule>
    <cfRule type="cellIs" dxfId="4159" priority="4458" operator="equal">
      <formula>"Moderado"</formula>
    </cfRule>
    <cfRule type="cellIs" dxfId="4158" priority="4459" operator="equal">
      <formula>"Menor"</formula>
    </cfRule>
    <cfRule type="cellIs" dxfId="4157" priority="4460" operator="equal">
      <formula>"Leve"</formula>
    </cfRule>
  </conditionalFormatting>
  <conditionalFormatting sqref="EI58:EJ58">
    <cfRule type="cellIs" dxfId="4156" priority="4851" operator="equal">
      <formula>"Catastrófico"</formula>
    </cfRule>
    <cfRule type="cellIs" dxfId="4155" priority="4852" operator="equal">
      <formula>"Mayor"</formula>
    </cfRule>
    <cfRule type="cellIs" dxfId="4154" priority="4853" operator="equal">
      <formula>"Moderado"</formula>
    </cfRule>
    <cfRule type="cellIs" dxfId="4153" priority="4854" operator="equal">
      <formula>"Menor"</formula>
    </cfRule>
    <cfRule type="cellIs" dxfId="4152" priority="4855" operator="equal">
      <formula>"Leve"</formula>
    </cfRule>
  </conditionalFormatting>
  <conditionalFormatting sqref="EI58:EJ58">
    <cfRule type="cellIs" dxfId="4151" priority="4846" operator="equal">
      <formula>"Catastrófico"</formula>
    </cfRule>
    <cfRule type="cellIs" dxfId="4150" priority="4847" operator="equal">
      <formula>"Mayor"</formula>
    </cfRule>
    <cfRule type="cellIs" dxfId="4149" priority="4848" operator="equal">
      <formula>"Moderado"</formula>
    </cfRule>
    <cfRule type="cellIs" dxfId="4148" priority="4849" operator="equal">
      <formula>"Menor"</formula>
    </cfRule>
    <cfRule type="cellIs" dxfId="4147" priority="4850" operator="equal">
      <formula>"Leve"</formula>
    </cfRule>
  </conditionalFormatting>
  <conditionalFormatting sqref="EI89:EJ89">
    <cfRule type="cellIs" dxfId="4146" priority="5006" operator="equal">
      <formula>"Catastrófico"</formula>
    </cfRule>
    <cfRule type="cellIs" dxfId="4145" priority="5007" operator="equal">
      <formula>"Mayor"</formula>
    </cfRule>
    <cfRule type="cellIs" dxfId="4144" priority="5008" operator="equal">
      <formula>"Moderado"</formula>
    </cfRule>
    <cfRule type="cellIs" dxfId="4143" priority="5009" operator="equal">
      <formula>"Menor"</formula>
    </cfRule>
    <cfRule type="cellIs" dxfId="4142" priority="5010" operator="equal">
      <formula>"Leve"</formula>
    </cfRule>
  </conditionalFormatting>
  <conditionalFormatting sqref="EZ10 EZ16 EZ22 EZ40 EZ64 EZ70 EZ76 EZ82 EZ88 EZ94 EZ100 EZ106 EZ112 EZ118 EZ124 EZ130 EZ136 EZ142 EZ148 EZ154 EZ160 EZ166 EZ172 EZ178 EZ184 EZ190 EZ196 EZ202 EZ208 EZ214 EZ220">
    <cfRule type="cellIs" dxfId="4141" priority="6091" operator="equal">
      <formula>"Catastrófico"</formula>
    </cfRule>
    <cfRule type="cellIs" dxfId="4140" priority="6092" operator="equal">
      <formula>"Mayor"</formula>
    </cfRule>
    <cfRule type="cellIs" dxfId="4139" priority="6093" operator="equal">
      <formula>"Moderado"</formula>
    </cfRule>
    <cfRule type="cellIs" dxfId="4138" priority="6094" operator="equal">
      <formula>"Menor"</formula>
    </cfRule>
    <cfRule type="cellIs" dxfId="4137" priority="6095" operator="equal">
      <formula>"Leve"</formula>
    </cfRule>
  </conditionalFormatting>
  <conditionalFormatting sqref="EZ226">
    <cfRule type="cellIs" dxfId="4136" priority="6081" operator="equal">
      <formula>"Catastrófico"</formula>
    </cfRule>
    <cfRule type="cellIs" dxfId="4135" priority="6082" operator="equal">
      <formula>"Mayor"</formula>
    </cfRule>
    <cfRule type="cellIs" dxfId="4134" priority="6083" operator="equal">
      <formula>"Moderado"</formula>
    </cfRule>
    <cfRule type="cellIs" dxfId="4133" priority="6084" operator="equal">
      <formula>"Menor"</formula>
    </cfRule>
    <cfRule type="cellIs" dxfId="4132" priority="6085" operator="equal">
      <formula>"Leve"</formula>
    </cfRule>
  </conditionalFormatting>
  <conditionalFormatting sqref="EZ232">
    <cfRule type="cellIs" dxfId="4131" priority="6076" operator="equal">
      <formula>"Catastrófico"</formula>
    </cfRule>
    <cfRule type="cellIs" dxfId="4130" priority="6077" operator="equal">
      <formula>"Mayor"</formula>
    </cfRule>
    <cfRule type="cellIs" dxfId="4129" priority="6078" operator="equal">
      <formula>"Moderado"</formula>
    </cfRule>
    <cfRule type="cellIs" dxfId="4128" priority="6079" operator="equal">
      <formula>"Menor"</formula>
    </cfRule>
    <cfRule type="cellIs" dxfId="4127" priority="6080" operator="equal">
      <formula>"Leve"</formula>
    </cfRule>
  </conditionalFormatting>
  <conditionalFormatting sqref="FB102:FH102 FB100:FC101">
    <cfRule type="cellIs" dxfId="4126" priority="5991" operator="equal">
      <formula>"Catastrófico"</formula>
    </cfRule>
    <cfRule type="cellIs" dxfId="4125" priority="5992" operator="equal">
      <formula>"Mayor"</formula>
    </cfRule>
    <cfRule type="cellIs" dxfId="4124" priority="5993" operator="equal">
      <formula>"Moderado"</formula>
    </cfRule>
    <cfRule type="cellIs" dxfId="4123" priority="5994" operator="equal">
      <formula>"Menor"</formula>
    </cfRule>
    <cfRule type="cellIs" dxfId="4122" priority="5995" operator="equal">
      <formula>"Leve"</formula>
    </cfRule>
  </conditionalFormatting>
  <conditionalFormatting sqref="FB101:FC101 FA102:FH102 FA100:FC100">
    <cfRule type="cellIs" dxfId="4121" priority="5986" operator="equal">
      <formula>"Catastrófico"</formula>
    </cfRule>
    <cfRule type="cellIs" dxfId="4120" priority="5987" operator="equal">
      <formula>"Mayor"</formula>
    </cfRule>
    <cfRule type="cellIs" dxfId="4119" priority="5988" operator="equal">
      <formula>"Moderado"</formula>
    </cfRule>
    <cfRule type="cellIs" dxfId="4118" priority="5989" operator="equal">
      <formula>"Menor"</formula>
    </cfRule>
    <cfRule type="cellIs" dxfId="4117" priority="5990" operator="equal">
      <formula>"Leve"</formula>
    </cfRule>
  </conditionalFormatting>
  <conditionalFormatting sqref="EH244">
    <cfRule type="cellIs" dxfId="4116" priority="5056" operator="equal">
      <formula>"Catastrófico"</formula>
    </cfRule>
    <cfRule type="cellIs" dxfId="4115" priority="5057" operator="equal">
      <formula>"Mayor"</formula>
    </cfRule>
    <cfRule type="cellIs" dxfId="4114" priority="5058" operator="equal">
      <formula>"Moderado"</formula>
    </cfRule>
    <cfRule type="cellIs" dxfId="4113" priority="5059" operator="equal">
      <formula>"Menor"</formula>
    </cfRule>
    <cfRule type="cellIs" dxfId="4112" priority="5060" operator="equal">
      <formula>"Leve"</formula>
    </cfRule>
  </conditionalFormatting>
  <conditionalFormatting sqref="EH250">
    <cfRule type="cellIs" dxfId="4111" priority="5051" operator="equal">
      <formula>"Catastrófico"</formula>
    </cfRule>
    <cfRule type="cellIs" dxfId="4110" priority="5052" operator="equal">
      <formula>"Mayor"</formula>
    </cfRule>
    <cfRule type="cellIs" dxfId="4109" priority="5053" operator="equal">
      <formula>"Moderado"</formula>
    </cfRule>
    <cfRule type="cellIs" dxfId="4108" priority="5054" operator="equal">
      <formula>"Menor"</formula>
    </cfRule>
    <cfRule type="cellIs" dxfId="4107" priority="5055" operator="equal">
      <formula>"Leve"</formula>
    </cfRule>
  </conditionalFormatting>
  <conditionalFormatting sqref="EH34">
    <cfRule type="cellIs" dxfId="4106" priority="5041" operator="equal">
      <formula>"Catastrófico"</formula>
    </cfRule>
    <cfRule type="cellIs" dxfId="4105" priority="5042" operator="equal">
      <formula>"Mayor"</formula>
    </cfRule>
    <cfRule type="cellIs" dxfId="4104" priority="5043" operator="equal">
      <formula>"Moderado"</formula>
    </cfRule>
    <cfRule type="cellIs" dxfId="4103" priority="5044" operator="equal">
      <formula>"Menor"</formula>
    </cfRule>
    <cfRule type="cellIs" dxfId="4102" priority="5045" operator="equal">
      <formula>"Leve"</formula>
    </cfRule>
  </conditionalFormatting>
  <conditionalFormatting sqref="EI197:EP201">
    <cfRule type="cellIs" dxfId="4101" priority="5021" operator="equal">
      <formula>"Catastrófico"</formula>
    </cfRule>
    <cfRule type="cellIs" dxfId="4100" priority="5022" operator="equal">
      <formula>"Mayor"</formula>
    </cfRule>
    <cfRule type="cellIs" dxfId="4099" priority="5023" operator="equal">
      <formula>"Moderado"</formula>
    </cfRule>
    <cfRule type="cellIs" dxfId="4098" priority="5024" operator="equal">
      <formula>"Menor"</formula>
    </cfRule>
    <cfRule type="cellIs" dxfId="4097" priority="5025" operator="equal">
      <formula>"Leve"</formula>
    </cfRule>
  </conditionalFormatting>
  <conditionalFormatting sqref="FB10">
    <cfRule type="cellIs" dxfId="4096" priority="5756" operator="equal">
      <formula>"Catastrófico"</formula>
    </cfRule>
    <cfRule type="cellIs" dxfId="4095" priority="5757" operator="equal">
      <formula>"Mayor"</formula>
    </cfRule>
    <cfRule type="cellIs" dxfId="4094" priority="5758" operator="equal">
      <formula>"Moderado"</formula>
    </cfRule>
    <cfRule type="cellIs" dxfId="4093" priority="5759" operator="equal">
      <formula>"Menor"</formula>
    </cfRule>
    <cfRule type="cellIs" dxfId="4092" priority="5760" operator="equal">
      <formula>"Leve"</formula>
    </cfRule>
  </conditionalFormatting>
  <conditionalFormatting sqref="DZ58:EA58">
    <cfRule type="cellIs" dxfId="4091" priority="4341" operator="equal">
      <formula>"Catastrófico"</formula>
    </cfRule>
    <cfRule type="cellIs" dxfId="4090" priority="4342" operator="equal">
      <formula>"Mayor"</formula>
    </cfRule>
    <cfRule type="cellIs" dxfId="4089" priority="4343" operator="equal">
      <formula>"Moderado"</formula>
    </cfRule>
    <cfRule type="cellIs" dxfId="4088" priority="4344" operator="equal">
      <formula>"Menor"</formula>
    </cfRule>
    <cfRule type="cellIs" dxfId="4087" priority="4345" operator="equal">
      <formula>"Leve"</formula>
    </cfRule>
  </conditionalFormatting>
  <conditionalFormatting sqref="EB58:EG58">
    <cfRule type="cellIs" dxfId="4086" priority="4336" operator="equal">
      <formula>"Catastrófico"</formula>
    </cfRule>
    <cfRule type="cellIs" dxfId="4085" priority="4337" operator="equal">
      <formula>"Mayor"</formula>
    </cfRule>
    <cfRule type="cellIs" dxfId="4084" priority="4338" operator="equal">
      <formula>"Moderado"</formula>
    </cfRule>
    <cfRule type="cellIs" dxfId="4083" priority="4339" operator="equal">
      <formula>"Menor"</formula>
    </cfRule>
    <cfRule type="cellIs" dxfId="4082" priority="4340" operator="equal">
      <formula>"Leve"</formula>
    </cfRule>
  </conditionalFormatting>
  <conditionalFormatting sqref="DZ208:EG208">
    <cfRule type="cellIs" dxfId="4081" priority="4116" operator="equal">
      <formula>"Catastrófico"</formula>
    </cfRule>
    <cfRule type="cellIs" dxfId="4080" priority="4117" operator="equal">
      <formula>"Mayor"</formula>
    </cfRule>
    <cfRule type="cellIs" dxfId="4079" priority="4118" operator="equal">
      <formula>"Moderado"</formula>
    </cfRule>
    <cfRule type="cellIs" dxfId="4078" priority="4119" operator="equal">
      <formula>"Menor"</formula>
    </cfRule>
    <cfRule type="cellIs" dxfId="4077" priority="4120" operator="equal">
      <formula>"Leve"</formula>
    </cfRule>
  </conditionalFormatting>
  <conditionalFormatting sqref="EI28:EP28">
    <cfRule type="cellIs" dxfId="4076" priority="4611" operator="equal">
      <formula>"Catastrófico"</formula>
    </cfRule>
    <cfRule type="cellIs" dxfId="4075" priority="4612" operator="equal">
      <formula>"Mayor"</formula>
    </cfRule>
    <cfRule type="cellIs" dxfId="4074" priority="4613" operator="equal">
      <formula>"Moderado"</formula>
    </cfRule>
    <cfRule type="cellIs" dxfId="4073" priority="4614" operator="equal">
      <formula>"Menor"</formula>
    </cfRule>
    <cfRule type="cellIs" dxfId="4072" priority="4615" operator="equal">
      <formula>"Leve"</formula>
    </cfRule>
  </conditionalFormatting>
  <conditionalFormatting sqref="EI35:EK35">
    <cfRule type="cellIs" dxfId="4071" priority="4606" operator="equal">
      <formula>"Catastrófico"</formula>
    </cfRule>
    <cfRule type="cellIs" dxfId="4070" priority="4607" operator="equal">
      <formula>"Mayor"</formula>
    </cfRule>
    <cfRule type="cellIs" dxfId="4069" priority="4608" operator="equal">
      <formula>"Moderado"</formula>
    </cfRule>
    <cfRule type="cellIs" dxfId="4068" priority="4609" operator="equal">
      <formula>"Menor"</formula>
    </cfRule>
    <cfRule type="cellIs" dxfId="4067" priority="4610" operator="equal">
      <formula>"Leve"</formula>
    </cfRule>
  </conditionalFormatting>
  <conditionalFormatting sqref="EL35:EP35">
    <cfRule type="cellIs" dxfId="4066" priority="4601" operator="equal">
      <formula>"Catastrófico"</formula>
    </cfRule>
    <cfRule type="cellIs" dxfId="4065" priority="4602" operator="equal">
      <formula>"Mayor"</formula>
    </cfRule>
    <cfRule type="cellIs" dxfId="4064" priority="4603" operator="equal">
      <formula>"Moderado"</formula>
    </cfRule>
    <cfRule type="cellIs" dxfId="4063" priority="4604" operator="equal">
      <formula>"Menor"</formula>
    </cfRule>
    <cfRule type="cellIs" dxfId="4062" priority="4605" operator="equal">
      <formula>"Leve"</formula>
    </cfRule>
  </conditionalFormatting>
  <conditionalFormatting sqref="EI162:EP165 EI168:EP171 EI113:EP117 EI173:EP177 EI145:EP147 EI120:EP123 EI138:EP141 EI149:EP153 EI156:EP159">
    <cfRule type="cellIs" dxfId="4061" priority="4966" operator="equal">
      <formula>"Catastrófico"</formula>
    </cfRule>
    <cfRule type="cellIs" dxfId="4060" priority="4967" operator="equal">
      <formula>"Mayor"</formula>
    </cfRule>
    <cfRule type="cellIs" dxfId="4059" priority="4968" operator="equal">
      <formula>"Moderado"</formula>
    </cfRule>
    <cfRule type="cellIs" dxfId="4058" priority="4969" operator="equal">
      <formula>"Menor"</formula>
    </cfRule>
    <cfRule type="cellIs" dxfId="4057" priority="4970" operator="equal">
      <formula>"Leve"</formula>
    </cfRule>
  </conditionalFormatting>
  <conditionalFormatting sqref="EI162:EP165 EI168:EP171 EI113:EP117 EI173:EP177 EI145:EP147 EI120:EP123 EI138:EP141 EI149:EP153 EI156:EP159">
    <cfRule type="cellIs" dxfId="4056" priority="4961" operator="equal">
      <formula>"Catastrófico"</formula>
    </cfRule>
    <cfRule type="cellIs" dxfId="4055" priority="4962" operator="equal">
      <formula>"Mayor"</formula>
    </cfRule>
    <cfRule type="cellIs" dxfId="4054" priority="4963" operator="equal">
      <formula>"Moderado"</formula>
    </cfRule>
    <cfRule type="cellIs" dxfId="4053" priority="4964" operator="equal">
      <formula>"Menor"</formula>
    </cfRule>
    <cfRule type="cellIs" dxfId="4052" priority="4965" operator="equal">
      <formula>"Leve"</formula>
    </cfRule>
  </conditionalFormatting>
  <conditionalFormatting sqref="EI112:EP112">
    <cfRule type="cellIs" dxfId="4051" priority="4956" operator="equal">
      <formula>"Catastrófico"</formula>
    </cfRule>
    <cfRule type="cellIs" dxfId="4050" priority="4957" operator="equal">
      <formula>"Mayor"</formula>
    </cfRule>
    <cfRule type="cellIs" dxfId="4049" priority="4958" operator="equal">
      <formula>"Moderado"</formula>
    </cfRule>
    <cfRule type="cellIs" dxfId="4048" priority="4959" operator="equal">
      <formula>"Menor"</formula>
    </cfRule>
    <cfRule type="cellIs" dxfId="4047" priority="4960" operator="equal">
      <formula>"Leve"</formula>
    </cfRule>
  </conditionalFormatting>
  <conditionalFormatting sqref="DZ172:EG172 DZ131:EG137 DZ196:EG196 DZ12:EG15 DZ90:EG93 DZ95:EG99 DZ103:EG105 DZ186:EG190 DZ47:EG51 DZ53:EG57 DZ36:EG40 DZ43:EG45 DZ18:EG34 DZ88:EG88 DZ142:EG142 DZ148:EG148 DZ154:EG155 DZ59:EG69 DZ202:EG202 DZ208:EG208 DZ214:EG255">
    <cfRule type="cellIs" dxfId="4046" priority="4581" operator="equal">
      <formula>"Catastrófico"</formula>
    </cfRule>
    <cfRule type="cellIs" dxfId="4045" priority="4582" operator="equal">
      <formula>"Mayor"</formula>
    </cfRule>
    <cfRule type="cellIs" dxfId="4044" priority="4583" operator="equal">
      <formula>"Moderado"</formula>
    </cfRule>
    <cfRule type="cellIs" dxfId="4043" priority="4584" operator="equal">
      <formula>"Menor"</formula>
    </cfRule>
    <cfRule type="cellIs" dxfId="4042" priority="4585" operator="equal">
      <formula>"Leve"</formula>
    </cfRule>
  </conditionalFormatting>
  <conditionalFormatting sqref="EI161:EP161">
    <cfRule type="cellIs" dxfId="4041" priority="4941" operator="equal">
      <formula>"Catastrófico"</formula>
    </cfRule>
    <cfRule type="cellIs" dxfId="4040" priority="4942" operator="equal">
      <formula>"Mayor"</formula>
    </cfRule>
    <cfRule type="cellIs" dxfId="4039" priority="4943" operator="equal">
      <formula>"Moderado"</formula>
    </cfRule>
    <cfRule type="cellIs" dxfId="4038" priority="4944" operator="equal">
      <formula>"Menor"</formula>
    </cfRule>
    <cfRule type="cellIs" dxfId="4037" priority="4945" operator="equal">
      <formula>"Leve"</formula>
    </cfRule>
  </conditionalFormatting>
  <conditionalFormatting sqref="EI167:EP167">
    <cfRule type="cellIs" dxfId="4036" priority="4936" operator="equal">
      <formula>"Catastrófico"</formula>
    </cfRule>
    <cfRule type="cellIs" dxfId="4035" priority="4937" operator="equal">
      <formula>"Mayor"</formula>
    </cfRule>
    <cfRule type="cellIs" dxfId="4034" priority="4938" operator="equal">
      <formula>"Moderado"</formula>
    </cfRule>
    <cfRule type="cellIs" dxfId="4033" priority="4939" operator="equal">
      <formula>"Menor"</formula>
    </cfRule>
    <cfRule type="cellIs" dxfId="4032" priority="4940" operator="equal">
      <formula>"Leve"</formula>
    </cfRule>
  </conditionalFormatting>
  <conditionalFormatting sqref="EK16:EP17">
    <cfRule type="cellIs" dxfId="4031" priority="4681" operator="equal">
      <formula>"Catastrófico"</formula>
    </cfRule>
    <cfRule type="cellIs" dxfId="4030" priority="4682" operator="equal">
      <formula>"Mayor"</formula>
    </cfRule>
    <cfRule type="cellIs" dxfId="4029" priority="4683" operator="equal">
      <formula>"Moderado"</formula>
    </cfRule>
    <cfRule type="cellIs" dxfId="4028" priority="4684" operator="equal">
      <formula>"Menor"</formula>
    </cfRule>
    <cfRule type="cellIs" dxfId="4027" priority="4685" operator="equal">
      <formula>"Leve"</formula>
    </cfRule>
  </conditionalFormatting>
  <conditionalFormatting sqref="EJ125:EJ128 EI129:EP129 EL125:EP128 EI124:EP124">
    <cfRule type="cellIs" dxfId="4026" priority="4666" operator="equal">
      <formula>"Catastrófico"</formula>
    </cfRule>
    <cfRule type="cellIs" dxfId="4025" priority="4667" operator="equal">
      <formula>"Mayor"</formula>
    </cfRule>
    <cfRule type="cellIs" dxfId="4024" priority="4668" operator="equal">
      <formula>"Moderado"</formula>
    </cfRule>
    <cfRule type="cellIs" dxfId="4023" priority="4669" operator="equal">
      <formula>"Menor"</formula>
    </cfRule>
    <cfRule type="cellIs" dxfId="4022" priority="4670" operator="equal">
      <formula>"Leve"</formula>
    </cfRule>
  </conditionalFormatting>
  <conditionalFormatting sqref="EC35:EG35">
    <cfRule type="cellIs" dxfId="4021" priority="4091" operator="equal">
      <formula>"Catastrófico"</formula>
    </cfRule>
    <cfRule type="cellIs" dxfId="4020" priority="4092" operator="equal">
      <formula>"Mayor"</formula>
    </cfRule>
    <cfRule type="cellIs" dxfId="4019" priority="4093" operator="equal">
      <formula>"Moderado"</formula>
    </cfRule>
    <cfRule type="cellIs" dxfId="4018" priority="4094" operator="equal">
      <formula>"Menor"</formula>
    </cfRule>
    <cfRule type="cellIs" dxfId="4017" priority="4095" operator="equal">
      <formula>"Leve"</formula>
    </cfRule>
  </conditionalFormatting>
  <conditionalFormatting sqref="EK16:EP17">
    <cfRule type="cellIs" dxfId="4016" priority="4676" operator="equal">
      <formula>"Catastrófico"</formula>
    </cfRule>
    <cfRule type="cellIs" dxfId="4015" priority="4677" operator="equal">
      <formula>"Mayor"</formula>
    </cfRule>
    <cfRule type="cellIs" dxfId="4014" priority="4678" operator="equal">
      <formula>"Moderado"</formula>
    </cfRule>
    <cfRule type="cellIs" dxfId="4013" priority="4679" operator="equal">
      <formula>"Menor"</formula>
    </cfRule>
    <cfRule type="cellIs" dxfId="4012" priority="4680" operator="equal">
      <formula>"Leve"</formula>
    </cfRule>
  </conditionalFormatting>
  <conditionalFormatting sqref="EI203:EP207">
    <cfRule type="cellIs" dxfId="4011" priority="5016" operator="equal">
      <formula>"Catastrófico"</formula>
    </cfRule>
    <cfRule type="cellIs" dxfId="4010" priority="5017" operator="equal">
      <formula>"Mayor"</formula>
    </cfRule>
    <cfRule type="cellIs" dxfId="4009" priority="5018" operator="equal">
      <formula>"Moderado"</formula>
    </cfRule>
    <cfRule type="cellIs" dxfId="4008" priority="5019" operator="equal">
      <formula>"Menor"</formula>
    </cfRule>
    <cfRule type="cellIs" dxfId="4007" priority="5020" operator="equal">
      <formula>"Leve"</formula>
    </cfRule>
  </conditionalFormatting>
  <conditionalFormatting sqref="EI167:EP167">
    <cfRule type="cellIs" dxfId="4006" priority="4931" operator="equal">
      <formula>"Catastrófico"</formula>
    </cfRule>
    <cfRule type="cellIs" dxfId="4005" priority="4932" operator="equal">
      <formula>"Mayor"</formula>
    </cfRule>
    <cfRule type="cellIs" dxfId="4004" priority="4933" operator="equal">
      <formula>"Moderado"</formula>
    </cfRule>
    <cfRule type="cellIs" dxfId="4003" priority="4934" operator="equal">
      <formula>"Menor"</formula>
    </cfRule>
    <cfRule type="cellIs" dxfId="4002" priority="4935" operator="equal">
      <formula>"Leve"</formula>
    </cfRule>
  </conditionalFormatting>
  <conditionalFormatting sqref="DZ125:DZ128">
    <cfRule type="cellIs" dxfId="4001" priority="4156" operator="equal">
      <formula>"Catastrófico"</formula>
    </cfRule>
    <cfRule type="cellIs" dxfId="4000" priority="4157" operator="equal">
      <formula>"Mayor"</formula>
    </cfRule>
    <cfRule type="cellIs" dxfId="3999" priority="4158" operator="equal">
      <formula>"Moderado"</formula>
    </cfRule>
    <cfRule type="cellIs" dxfId="3998" priority="4159" operator="equal">
      <formula>"Menor"</formula>
    </cfRule>
    <cfRule type="cellIs" dxfId="3997" priority="4160" operator="equal">
      <formula>"Leve"</formula>
    </cfRule>
  </conditionalFormatting>
  <conditionalFormatting sqref="DZ52:EA52">
    <cfRule type="cellIs" dxfId="3996" priority="4366" operator="equal">
      <formula>"Catastrófico"</formula>
    </cfRule>
    <cfRule type="cellIs" dxfId="3995" priority="4367" operator="equal">
      <formula>"Mayor"</formula>
    </cfRule>
    <cfRule type="cellIs" dxfId="3994" priority="4368" operator="equal">
      <formula>"Moderado"</formula>
    </cfRule>
    <cfRule type="cellIs" dxfId="3993" priority="4369" operator="equal">
      <formula>"Menor"</formula>
    </cfRule>
    <cfRule type="cellIs" dxfId="3992" priority="4370" operator="equal">
      <formula>"Leve"</formula>
    </cfRule>
  </conditionalFormatting>
  <conditionalFormatting sqref="DZ82">
    <cfRule type="cellIs" dxfId="3991" priority="4326" operator="equal">
      <formula>"Catastrófico"</formula>
    </cfRule>
    <cfRule type="cellIs" dxfId="3990" priority="4327" operator="equal">
      <formula>"Mayor"</formula>
    </cfRule>
    <cfRule type="cellIs" dxfId="3989" priority="4328" operator="equal">
      <formula>"Moderado"</formula>
    </cfRule>
    <cfRule type="cellIs" dxfId="3988" priority="4329" operator="equal">
      <formula>"Menor"</formula>
    </cfRule>
    <cfRule type="cellIs" dxfId="3987" priority="4330" operator="equal">
      <formula>"Leve"</formula>
    </cfRule>
  </conditionalFormatting>
  <conditionalFormatting sqref="EI209:EP213">
    <cfRule type="cellIs" dxfId="3986" priority="5011" operator="equal">
      <formula>"Catastrófico"</formula>
    </cfRule>
    <cfRule type="cellIs" dxfId="3985" priority="5012" operator="equal">
      <formula>"Mayor"</formula>
    </cfRule>
    <cfRule type="cellIs" dxfId="3984" priority="5013" operator="equal">
      <formula>"Moderado"</formula>
    </cfRule>
    <cfRule type="cellIs" dxfId="3983" priority="5014" operator="equal">
      <formula>"Menor"</formula>
    </cfRule>
    <cfRule type="cellIs" dxfId="3982" priority="5015" operator="equal">
      <formula>"Leve"</formula>
    </cfRule>
  </conditionalFormatting>
  <conditionalFormatting sqref="DZ167:EG167">
    <cfRule type="cellIs" dxfId="3981" priority="4431" operator="equal">
      <formula>"Catastrófico"</formula>
    </cfRule>
    <cfRule type="cellIs" dxfId="3980" priority="4432" operator="equal">
      <formula>"Mayor"</formula>
    </cfRule>
    <cfRule type="cellIs" dxfId="3979" priority="4433" operator="equal">
      <formula>"Moderado"</formula>
    </cfRule>
    <cfRule type="cellIs" dxfId="3978" priority="4434" operator="equal">
      <formula>"Menor"</formula>
    </cfRule>
    <cfRule type="cellIs" dxfId="3977" priority="4435" operator="equal">
      <formula>"Leve"</formula>
    </cfRule>
  </conditionalFormatting>
  <conditionalFormatting sqref="EB89">
    <cfRule type="cellIs" dxfId="3976" priority="4491" operator="equal">
      <formula>"Catastrófico"</formula>
    </cfRule>
    <cfRule type="cellIs" dxfId="3975" priority="4492" operator="equal">
      <formula>"Mayor"</formula>
    </cfRule>
    <cfRule type="cellIs" dxfId="3974" priority="4493" operator="equal">
      <formula>"Moderado"</formula>
    </cfRule>
    <cfRule type="cellIs" dxfId="3973" priority="4494" operator="equal">
      <formula>"Menor"</formula>
    </cfRule>
    <cfRule type="cellIs" dxfId="3972" priority="4495" operator="equal">
      <formula>"Leve"</formula>
    </cfRule>
  </conditionalFormatting>
  <conditionalFormatting sqref="EC89:EG89">
    <cfRule type="cellIs" dxfId="3971" priority="4486" operator="equal">
      <formula>"Catastrófico"</formula>
    </cfRule>
    <cfRule type="cellIs" dxfId="3970" priority="4487" operator="equal">
      <formula>"Mayor"</formula>
    </cfRule>
    <cfRule type="cellIs" dxfId="3969" priority="4488" operator="equal">
      <formula>"Moderado"</formula>
    </cfRule>
    <cfRule type="cellIs" dxfId="3968" priority="4489" operator="equal">
      <formula>"Menor"</formula>
    </cfRule>
    <cfRule type="cellIs" dxfId="3967" priority="4490" operator="equal">
      <formula>"Leve"</formula>
    </cfRule>
  </conditionalFormatting>
  <conditionalFormatting sqref="DY46 DY52 DY58">
    <cfRule type="cellIs" dxfId="3966" priority="4571" operator="equal">
      <formula>"Catastrófico"</formula>
    </cfRule>
    <cfRule type="cellIs" dxfId="3965" priority="4572" operator="equal">
      <formula>"Mayor"</formula>
    </cfRule>
    <cfRule type="cellIs" dxfId="3964" priority="4573" operator="equal">
      <formula>"Moderado"</formula>
    </cfRule>
    <cfRule type="cellIs" dxfId="3963" priority="4574" operator="equal">
      <formula>"Menor"</formula>
    </cfRule>
    <cfRule type="cellIs" dxfId="3962" priority="4575" operator="equal">
      <formula>"Leve"</formula>
    </cfRule>
  </conditionalFormatting>
  <conditionalFormatting sqref="EK58:EP58">
    <cfRule type="cellIs" dxfId="3961" priority="4841" operator="equal">
      <formula>"Catastrófico"</formula>
    </cfRule>
    <cfRule type="cellIs" dxfId="3960" priority="4842" operator="equal">
      <formula>"Mayor"</formula>
    </cfRule>
    <cfRule type="cellIs" dxfId="3959" priority="4843" operator="equal">
      <formula>"Moderado"</formula>
    </cfRule>
    <cfRule type="cellIs" dxfId="3958" priority="4844" operator="equal">
      <formula>"Menor"</formula>
    </cfRule>
    <cfRule type="cellIs" dxfId="3957" priority="4845" operator="equal">
      <formula>"Leve"</formula>
    </cfRule>
  </conditionalFormatting>
  <conditionalFormatting sqref="EJ17">
    <cfRule type="cellIs" dxfId="3956" priority="4691" operator="equal">
      <formula>"Catastrófico"</formula>
    </cfRule>
    <cfRule type="cellIs" dxfId="3955" priority="4692" operator="equal">
      <formula>"Mayor"</formula>
    </cfRule>
    <cfRule type="cellIs" dxfId="3954" priority="4693" operator="equal">
      <formula>"Moderado"</formula>
    </cfRule>
    <cfRule type="cellIs" dxfId="3953" priority="4694" operator="equal">
      <formula>"Menor"</formula>
    </cfRule>
    <cfRule type="cellIs" dxfId="3952" priority="4695" operator="equal">
      <formula>"Leve"</formula>
    </cfRule>
  </conditionalFormatting>
  <conditionalFormatting sqref="EJ17">
    <cfRule type="cellIs" dxfId="3951" priority="4686" operator="equal">
      <formula>"Catastrófico"</formula>
    </cfRule>
    <cfRule type="cellIs" dxfId="3950" priority="4687" operator="equal">
      <formula>"Mayor"</formula>
    </cfRule>
    <cfRule type="cellIs" dxfId="3949" priority="4688" operator="equal">
      <formula>"Moderado"</formula>
    </cfRule>
    <cfRule type="cellIs" dxfId="3948" priority="4689" operator="equal">
      <formula>"Menor"</formula>
    </cfRule>
    <cfRule type="cellIs" dxfId="3947" priority="4690" operator="equal">
      <formula>"Leve"</formula>
    </cfRule>
  </conditionalFormatting>
  <conditionalFormatting sqref="DZ130:EA130">
    <cfRule type="cellIs" dxfId="3946" priority="4146" operator="equal">
      <formula>"Catastrófico"</formula>
    </cfRule>
    <cfRule type="cellIs" dxfId="3945" priority="4147" operator="equal">
      <formula>"Mayor"</formula>
    </cfRule>
    <cfRule type="cellIs" dxfId="3944" priority="4148" operator="equal">
      <formula>"Moderado"</formula>
    </cfRule>
    <cfRule type="cellIs" dxfId="3943" priority="4149" operator="equal">
      <formula>"Menor"</formula>
    </cfRule>
    <cfRule type="cellIs" dxfId="3942" priority="4150" operator="equal">
      <formula>"Leve"</formula>
    </cfRule>
  </conditionalFormatting>
  <conditionalFormatting sqref="EI130:EJ130">
    <cfRule type="cellIs" dxfId="3941" priority="4646" operator="equal">
      <formula>"Catastrófico"</formula>
    </cfRule>
    <cfRule type="cellIs" dxfId="3940" priority="4647" operator="equal">
      <formula>"Mayor"</formula>
    </cfRule>
    <cfRule type="cellIs" dxfId="3939" priority="4648" operator="equal">
      <formula>"Moderado"</formula>
    </cfRule>
    <cfRule type="cellIs" dxfId="3938" priority="4649" operator="equal">
      <formula>"Menor"</formula>
    </cfRule>
    <cfRule type="cellIs" dxfId="3937" priority="4650" operator="equal">
      <formula>"Leve"</formula>
    </cfRule>
  </conditionalFormatting>
  <conditionalFormatting sqref="EK130:EP130">
    <cfRule type="cellIs" dxfId="3936" priority="4641" operator="equal">
      <formula>"Catastrófico"</formula>
    </cfRule>
    <cfRule type="cellIs" dxfId="3935" priority="4642" operator="equal">
      <formula>"Mayor"</formula>
    </cfRule>
    <cfRule type="cellIs" dxfId="3934" priority="4643" operator="equal">
      <formula>"Moderado"</formula>
    </cfRule>
    <cfRule type="cellIs" dxfId="3933" priority="4644" operator="equal">
      <formula>"Menor"</formula>
    </cfRule>
    <cfRule type="cellIs" dxfId="3932" priority="4645" operator="equal">
      <formula>"Leve"</formula>
    </cfRule>
  </conditionalFormatting>
  <conditionalFormatting sqref="EK130:EP130">
    <cfRule type="cellIs" dxfId="3931" priority="4636" operator="equal">
      <formula>"Catastrófico"</formula>
    </cfRule>
    <cfRule type="cellIs" dxfId="3930" priority="4637" operator="equal">
      <formula>"Mayor"</formula>
    </cfRule>
    <cfRule type="cellIs" dxfId="3929" priority="4638" operator="equal">
      <formula>"Moderado"</formula>
    </cfRule>
    <cfRule type="cellIs" dxfId="3928" priority="4639" operator="equal">
      <formula>"Menor"</formula>
    </cfRule>
    <cfRule type="cellIs" dxfId="3927" priority="4640" operator="equal">
      <formula>"Leve"</formula>
    </cfRule>
  </conditionalFormatting>
  <conditionalFormatting sqref="DZ40:EG40">
    <cfRule type="cellIs" dxfId="3926" priority="4086" operator="equal">
      <formula>"Catastrófico"</formula>
    </cfRule>
    <cfRule type="cellIs" dxfId="3925" priority="4087" operator="equal">
      <formula>"Mayor"</formula>
    </cfRule>
    <cfRule type="cellIs" dxfId="3924" priority="4088" operator="equal">
      <formula>"Moderado"</formula>
    </cfRule>
    <cfRule type="cellIs" dxfId="3923" priority="4089" operator="equal">
      <formula>"Menor"</formula>
    </cfRule>
    <cfRule type="cellIs" dxfId="3922" priority="4090" operator="equal">
      <formula>"Leve"</formula>
    </cfRule>
  </conditionalFormatting>
  <conditionalFormatting sqref="EI16:EI17">
    <cfRule type="cellIs" dxfId="3921" priority="4706" operator="equal">
      <formula>"Catastrófico"</formula>
    </cfRule>
    <cfRule type="cellIs" dxfId="3920" priority="4707" operator="equal">
      <formula>"Mayor"</formula>
    </cfRule>
    <cfRule type="cellIs" dxfId="3919" priority="4708" operator="equal">
      <formula>"Moderado"</formula>
    </cfRule>
    <cfRule type="cellIs" dxfId="3918" priority="4709" operator="equal">
      <formula>"Menor"</formula>
    </cfRule>
    <cfRule type="cellIs" dxfId="3917" priority="4710" operator="equal">
      <formula>"Leve"</formula>
    </cfRule>
  </conditionalFormatting>
  <conditionalFormatting sqref="EI106:EP111">
    <cfRule type="cellIs" dxfId="3916" priority="4911" operator="equal">
      <formula>"Catastrófico"</formula>
    </cfRule>
    <cfRule type="cellIs" dxfId="3915" priority="4912" operator="equal">
      <formula>"Mayor"</formula>
    </cfRule>
    <cfRule type="cellIs" dxfId="3914" priority="4913" operator="equal">
      <formula>"Moderado"</formula>
    </cfRule>
    <cfRule type="cellIs" dxfId="3913" priority="4914" operator="equal">
      <formula>"Menor"</formula>
    </cfRule>
    <cfRule type="cellIs" dxfId="3912" priority="4915" operator="equal">
      <formula>"Leve"</formula>
    </cfRule>
  </conditionalFormatting>
  <conditionalFormatting sqref="EI106:EP111">
    <cfRule type="cellIs" dxfId="3911" priority="4906" operator="equal">
      <formula>"Catastrófico"</formula>
    </cfRule>
    <cfRule type="cellIs" dxfId="3910" priority="4907" operator="equal">
      <formula>"Mayor"</formula>
    </cfRule>
    <cfRule type="cellIs" dxfId="3909" priority="4908" operator="equal">
      <formula>"Moderado"</formula>
    </cfRule>
    <cfRule type="cellIs" dxfId="3908" priority="4909" operator="equal">
      <formula>"Menor"</formula>
    </cfRule>
    <cfRule type="cellIs" dxfId="3907" priority="4910" operator="equal">
      <formula>"Leve"</formula>
    </cfRule>
  </conditionalFormatting>
  <conditionalFormatting sqref="EI52:EJ52">
    <cfRule type="cellIs" dxfId="3906" priority="4866" operator="equal">
      <formula>"Catastrófico"</formula>
    </cfRule>
    <cfRule type="cellIs" dxfId="3905" priority="4867" operator="equal">
      <formula>"Mayor"</formula>
    </cfRule>
    <cfRule type="cellIs" dxfId="3904" priority="4868" operator="equal">
      <formula>"Moderado"</formula>
    </cfRule>
    <cfRule type="cellIs" dxfId="3903" priority="4869" operator="equal">
      <formula>"Menor"</formula>
    </cfRule>
    <cfRule type="cellIs" dxfId="3902" priority="4870" operator="equal">
      <formula>"Leve"</formula>
    </cfRule>
  </conditionalFormatting>
  <conditionalFormatting sqref="DY226">
    <cfRule type="cellIs" dxfId="3901" priority="4566" operator="equal">
      <formula>"Catastrófico"</formula>
    </cfRule>
    <cfRule type="cellIs" dxfId="3900" priority="4567" operator="equal">
      <formula>"Mayor"</formula>
    </cfRule>
    <cfRule type="cellIs" dxfId="3899" priority="4568" operator="equal">
      <formula>"Moderado"</formula>
    </cfRule>
    <cfRule type="cellIs" dxfId="3898" priority="4569" operator="equal">
      <formula>"Menor"</formula>
    </cfRule>
    <cfRule type="cellIs" dxfId="3897" priority="4570" operator="equal">
      <formula>"Leve"</formula>
    </cfRule>
  </conditionalFormatting>
  <conditionalFormatting sqref="DZ197:EG201">
    <cfRule type="cellIs" dxfId="3896" priority="4516" operator="equal">
      <formula>"Catastrófico"</formula>
    </cfRule>
    <cfRule type="cellIs" dxfId="3895" priority="4517" operator="equal">
      <formula>"Mayor"</formula>
    </cfRule>
    <cfRule type="cellIs" dxfId="3894" priority="4518" operator="equal">
      <formula>"Moderado"</formula>
    </cfRule>
    <cfRule type="cellIs" dxfId="3893" priority="4519" operator="equal">
      <formula>"Menor"</formula>
    </cfRule>
    <cfRule type="cellIs" dxfId="3892" priority="4520" operator="equal">
      <formula>"Leve"</formula>
    </cfRule>
  </conditionalFormatting>
  <conditionalFormatting sqref="DZ203:EG207">
    <cfRule type="cellIs" dxfId="3891" priority="4511" operator="equal">
      <formula>"Catastrófico"</formula>
    </cfRule>
    <cfRule type="cellIs" dxfId="3890" priority="4512" operator="equal">
      <formula>"Mayor"</formula>
    </cfRule>
    <cfRule type="cellIs" dxfId="3889" priority="4513" operator="equal">
      <formula>"Moderado"</formula>
    </cfRule>
    <cfRule type="cellIs" dxfId="3888" priority="4514" operator="equal">
      <formula>"Menor"</formula>
    </cfRule>
    <cfRule type="cellIs" dxfId="3887" priority="4515" operator="equal">
      <formula>"Leve"</formula>
    </cfRule>
  </conditionalFormatting>
  <conditionalFormatting sqref="DY28">
    <cfRule type="cellIs" dxfId="3886" priority="4541" operator="equal">
      <formula>"Catastrófico"</formula>
    </cfRule>
    <cfRule type="cellIs" dxfId="3885" priority="4542" operator="equal">
      <formula>"Mayor"</formula>
    </cfRule>
    <cfRule type="cellIs" dxfId="3884" priority="4543" operator="equal">
      <formula>"Moderado"</formula>
    </cfRule>
    <cfRule type="cellIs" dxfId="3883" priority="4544" operator="equal">
      <formula>"Menor"</formula>
    </cfRule>
    <cfRule type="cellIs" dxfId="3882" priority="4545" operator="equal">
      <formula>"Leve"</formula>
    </cfRule>
  </conditionalFormatting>
  <conditionalFormatting sqref="DZ52:EA52">
    <cfRule type="cellIs" dxfId="3881" priority="4361" operator="equal">
      <formula>"Catastrófico"</formula>
    </cfRule>
    <cfRule type="cellIs" dxfId="3880" priority="4362" operator="equal">
      <formula>"Mayor"</formula>
    </cfRule>
    <cfRule type="cellIs" dxfId="3879" priority="4363" operator="equal">
      <formula>"Moderado"</formula>
    </cfRule>
    <cfRule type="cellIs" dxfId="3878" priority="4364" operator="equal">
      <formula>"Menor"</formula>
    </cfRule>
    <cfRule type="cellIs" dxfId="3877" priority="4365" operator="equal">
      <formula>"Leve"</formula>
    </cfRule>
  </conditionalFormatting>
  <conditionalFormatting sqref="EJ16">
    <cfRule type="cellIs" dxfId="3876" priority="4696" operator="equal">
      <formula>"Catastrófico"</formula>
    </cfRule>
    <cfRule type="cellIs" dxfId="3875" priority="4697" operator="equal">
      <formula>"Mayor"</formula>
    </cfRule>
    <cfRule type="cellIs" dxfId="3874" priority="4698" operator="equal">
      <formula>"Moderado"</formula>
    </cfRule>
    <cfRule type="cellIs" dxfId="3873" priority="4699" operator="equal">
      <formula>"Menor"</formula>
    </cfRule>
    <cfRule type="cellIs" dxfId="3872" priority="4700" operator="equal">
      <formula>"Leve"</formula>
    </cfRule>
  </conditionalFormatting>
  <conditionalFormatting sqref="EI41:EP42">
    <cfRule type="cellIs" dxfId="3871" priority="4586" operator="equal">
      <formula>"Catastrófico"</formula>
    </cfRule>
    <cfRule type="cellIs" dxfId="3870" priority="4587" operator="equal">
      <formula>"Mayor"</formula>
    </cfRule>
    <cfRule type="cellIs" dxfId="3869" priority="4588" operator="equal">
      <formula>"Moderado"</formula>
    </cfRule>
    <cfRule type="cellIs" dxfId="3868" priority="4589" operator="equal">
      <formula>"Menor"</formula>
    </cfRule>
    <cfRule type="cellIs" dxfId="3867" priority="4590" operator="equal">
      <formula>"Leve"</formula>
    </cfRule>
  </conditionalFormatting>
  <conditionalFormatting sqref="EB82">
    <cfRule type="cellIs" dxfId="3866" priority="4321" operator="equal">
      <formula>"Catastrófico"</formula>
    </cfRule>
    <cfRule type="cellIs" dxfId="3865" priority="4322" operator="equal">
      <formula>"Mayor"</formula>
    </cfRule>
    <cfRule type="cellIs" dxfId="3864" priority="4323" operator="equal">
      <formula>"Moderado"</formula>
    </cfRule>
    <cfRule type="cellIs" dxfId="3863" priority="4324" operator="equal">
      <formula>"Menor"</formula>
    </cfRule>
    <cfRule type="cellIs" dxfId="3862" priority="4325" operator="equal">
      <formula>"Leve"</formula>
    </cfRule>
  </conditionalFormatting>
  <conditionalFormatting sqref="DZ161:EG161">
    <cfRule type="cellIs" dxfId="3861" priority="4436" operator="equal">
      <formula>"Catastrófico"</formula>
    </cfRule>
    <cfRule type="cellIs" dxfId="3860" priority="4437" operator="equal">
      <formula>"Mayor"</formula>
    </cfRule>
    <cfRule type="cellIs" dxfId="3859" priority="4438" operator="equal">
      <formula>"Moderado"</formula>
    </cfRule>
    <cfRule type="cellIs" dxfId="3858" priority="4439" operator="equal">
      <formula>"Menor"</formula>
    </cfRule>
    <cfRule type="cellIs" dxfId="3857" priority="4440" operator="equal">
      <formula>"Leve"</formula>
    </cfRule>
  </conditionalFormatting>
  <conditionalFormatting sqref="EK10:EP10">
    <cfRule type="cellIs" dxfId="3856" priority="4726" operator="equal">
      <formula>"Catastrófico"</formula>
    </cfRule>
    <cfRule type="cellIs" dxfId="3855" priority="4727" operator="equal">
      <formula>"Mayor"</formula>
    </cfRule>
    <cfRule type="cellIs" dxfId="3854" priority="4728" operator="equal">
      <formula>"Moderado"</formula>
    </cfRule>
    <cfRule type="cellIs" dxfId="3853" priority="4729" operator="equal">
      <formula>"Menor"</formula>
    </cfRule>
    <cfRule type="cellIs" dxfId="3852" priority="4730" operator="equal">
      <formula>"Leve"</formula>
    </cfRule>
  </conditionalFormatting>
  <conditionalFormatting sqref="EB52:EG52">
    <cfRule type="cellIs" dxfId="3851" priority="4351" operator="equal">
      <formula>"Catastrófico"</formula>
    </cfRule>
    <cfRule type="cellIs" dxfId="3850" priority="4352" operator="equal">
      <formula>"Mayor"</formula>
    </cfRule>
    <cfRule type="cellIs" dxfId="3849" priority="4353" operator="equal">
      <formula>"Moderado"</formula>
    </cfRule>
    <cfRule type="cellIs" dxfId="3848" priority="4354" operator="equal">
      <formula>"Menor"</formula>
    </cfRule>
    <cfRule type="cellIs" dxfId="3847" priority="4355" operator="equal">
      <formula>"Leve"</formula>
    </cfRule>
  </conditionalFormatting>
  <conditionalFormatting sqref="EI11:EJ11">
    <cfRule type="cellIs" dxfId="3846" priority="4716" operator="equal">
      <formula>"Catastrófico"</formula>
    </cfRule>
    <cfRule type="cellIs" dxfId="3845" priority="4717" operator="equal">
      <formula>"Mayor"</formula>
    </cfRule>
    <cfRule type="cellIs" dxfId="3844" priority="4718" operator="equal">
      <formula>"Moderado"</formula>
    </cfRule>
    <cfRule type="cellIs" dxfId="3843" priority="4719" operator="equal">
      <formula>"Menor"</formula>
    </cfRule>
    <cfRule type="cellIs" dxfId="3842" priority="4720" operator="equal">
      <formula>"Leve"</formula>
    </cfRule>
  </conditionalFormatting>
  <conditionalFormatting sqref="EC89:EG89">
    <cfRule type="cellIs" dxfId="3841" priority="4481" operator="equal">
      <formula>"Catastrófico"</formula>
    </cfRule>
    <cfRule type="cellIs" dxfId="3840" priority="4482" operator="equal">
      <formula>"Mayor"</formula>
    </cfRule>
    <cfRule type="cellIs" dxfId="3839" priority="4483" operator="equal">
      <formula>"Moderado"</formula>
    </cfRule>
    <cfRule type="cellIs" dxfId="3838" priority="4484" operator="equal">
      <formula>"Menor"</formula>
    </cfRule>
    <cfRule type="cellIs" dxfId="3837" priority="4485" operator="equal">
      <formula>"Leve"</formula>
    </cfRule>
  </conditionalFormatting>
  <conditionalFormatting sqref="EJ102:EP102 EJ100:EK101">
    <cfRule type="cellIs" dxfId="3836" priority="4981" operator="equal">
      <formula>"Catastrófico"</formula>
    </cfRule>
    <cfRule type="cellIs" dxfId="3835" priority="4982" operator="equal">
      <formula>"Mayor"</formula>
    </cfRule>
    <cfRule type="cellIs" dxfId="3834" priority="4983" operator="equal">
      <formula>"Moderado"</formula>
    </cfRule>
    <cfRule type="cellIs" dxfId="3833" priority="4984" operator="equal">
      <formula>"Menor"</formula>
    </cfRule>
    <cfRule type="cellIs" dxfId="3832" priority="4985" operator="equal">
      <formula>"Leve"</formula>
    </cfRule>
  </conditionalFormatting>
  <conditionalFormatting sqref="EI143:EP144">
    <cfRule type="cellIs" dxfId="3831" priority="4791" operator="equal">
      <formula>"Catastrófico"</formula>
    </cfRule>
    <cfRule type="cellIs" dxfId="3830" priority="4792" operator="equal">
      <formula>"Mayor"</formula>
    </cfRule>
    <cfRule type="cellIs" dxfId="3829" priority="4793" operator="equal">
      <formula>"Moderado"</formula>
    </cfRule>
    <cfRule type="cellIs" dxfId="3828" priority="4794" operator="equal">
      <formula>"Menor"</formula>
    </cfRule>
    <cfRule type="cellIs" dxfId="3827" priority="4795" operator="equal">
      <formula>"Leve"</formula>
    </cfRule>
  </conditionalFormatting>
  <conditionalFormatting sqref="DZ94:EG94">
    <cfRule type="cellIs" dxfId="3826" priority="4531" operator="equal">
      <formula>"Catastrófico"</formula>
    </cfRule>
    <cfRule type="cellIs" dxfId="3825" priority="4532" operator="equal">
      <formula>"Mayor"</formula>
    </cfRule>
    <cfRule type="cellIs" dxfId="3824" priority="4533" operator="equal">
      <formula>"Moderado"</formula>
    </cfRule>
    <cfRule type="cellIs" dxfId="3823" priority="4534" operator="equal">
      <formula>"Menor"</formula>
    </cfRule>
    <cfRule type="cellIs" dxfId="3822" priority="4535" operator="equal">
      <formula>"Leve"</formula>
    </cfRule>
  </conditionalFormatting>
  <conditionalFormatting sqref="ER118:EY119">
    <cfRule type="cellIs" dxfId="3821" priority="5291" operator="equal">
      <formula>"Catastrófico"</formula>
    </cfRule>
    <cfRule type="cellIs" dxfId="3820" priority="5292" operator="equal">
      <formula>"Mayor"</formula>
    </cfRule>
    <cfRule type="cellIs" dxfId="3819" priority="5293" operator="equal">
      <formula>"Moderado"</formula>
    </cfRule>
    <cfRule type="cellIs" dxfId="3818" priority="5294" operator="equal">
      <formula>"Menor"</formula>
    </cfRule>
    <cfRule type="cellIs" dxfId="3817" priority="5295" operator="equal">
      <formula>"Leve"</formula>
    </cfRule>
  </conditionalFormatting>
  <conditionalFormatting sqref="EI166:EP166">
    <cfRule type="cellIs" dxfId="3816" priority="4926" operator="equal">
      <formula>"Catastrófico"</formula>
    </cfRule>
    <cfRule type="cellIs" dxfId="3815" priority="4927" operator="equal">
      <formula>"Mayor"</formula>
    </cfRule>
    <cfRule type="cellIs" dxfId="3814" priority="4928" operator="equal">
      <formula>"Moderado"</formula>
    </cfRule>
    <cfRule type="cellIs" dxfId="3813" priority="4929" operator="equal">
      <formula>"Menor"</formula>
    </cfRule>
    <cfRule type="cellIs" dxfId="3812" priority="4930" operator="equal">
      <formula>"Leve"</formula>
    </cfRule>
  </conditionalFormatting>
  <conditionalFormatting sqref="DY34">
    <cfRule type="cellIs" dxfId="3811" priority="4536" operator="equal">
      <formula>"Catastrófico"</formula>
    </cfRule>
    <cfRule type="cellIs" dxfId="3810" priority="4537" operator="equal">
      <formula>"Mayor"</formula>
    </cfRule>
    <cfRule type="cellIs" dxfId="3809" priority="4538" operator="equal">
      <formula>"Moderado"</formula>
    </cfRule>
    <cfRule type="cellIs" dxfId="3808" priority="4539" operator="equal">
      <formula>"Menor"</formula>
    </cfRule>
    <cfRule type="cellIs" dxfId="3807" priority="4540" operator="equal">
      <formula>"Leve"</formula>
    </cfRule>
  </conditionalFormatting>
  <conditionalFormatting sqref="DZ94:EG94">
    <cfRule type="cellIs" dxfId="3806" priority="4526" operator="equal">
      <formula>"Catastrófico"</formula>
    </cfRule>
    <cfRule type="cellIs" dxfId="3805" priority="4527" operator="equal">
      <formula>"Mayor"</formula>
    </cfRule>
    <cfRule type="cellIs" dxfId="3804" priority="4528" operator="equal">
      <formula>"Moderado"</formula>
    </cfRule>
    <cfRule type="cellIs" dxfId="3803" priority="4529" operator="equal">
      <formula>"Menor"</formula>
    </cfRule>
    <cfRule type="cellIs" dxfId="3802" priority="4530" operator="equal">
      <formula>"Leve"</formula>
    </cfRule>
  </conditionalFormatting>
  <conditionalFormatting sqref="EI11:EJ11">
    <cfRule type="cellIs" dxfId="3801" priority="4711" operator="equal">
      <formula>"Catastrófico"</formula>
    </cfRule>
    <cfRule type="cellIs" dxfId="3800" priority="4712" operator="equal">
      <formula>"Mayor"</formula>
    </cfRule>
    <cfRule type="cellIs" dxfId="3799" priority="4713" operator="equal">
      <formula>"Moderado"</formula>
    </cfRule>
    <cfRule type="cellIs" dxfId="3798" priority="4714" operator="equal">
      <formula>"Menor"</formula>
    </cfRule>
    <cfRule type="cellIs" dxfId="3797" priority="4715" operator="equal">
      <formula>"Leve"</formula>
    </cfRule>
  </conditionalFormatting>
  <conditionalFormatting sqref="DZ166:EG166">
    <cfRule type="cellIs" dxfId="3796" priority="4421" operator="equal">
      <formula>"Catastrófico"</formula>
    </cfRule>
    <cfRule type="cellIs" dxfId="3795" priority="4422" operator="equal">
      <formula>"Mayor"</formula>
    </cfRule>
    <cfRule type="cellIs" dxfId="3794" priority="4423" operator="equal">
      <formula>"Moderado"</formula>
    </cfRule>
    <cfRule type="cellIs" dxfId="3793" priority="4424" operator="equal">
      <formula>"Menor"</formula>
    </cfRule>
    <cfRule type="cellIs" dxfId="3792" priority="4425" operator="equal">
      <formula>"Leve"</formula>
    </cfRule>
  </conditionalFormatting>
  <conditionalFormatting sqref="EQ226">
    <cfRule type="cellIs" dxfId="3791" priority="5576" operator="equal">
      <formula>"Catastrófico"</formula>
    </cfRule>
    <cfRule type="cellIs" dxfId="3790" priority="5577" operator="equal">
      <formula>"Mayor"</formula>
    </cfRule>
    <cfRule type="cellIs" dxfId="3789" priority="5578" operator="equal">
      <formula>"Moderado"</formula>
    </cfRule>
    <cfRule type="cellIs" dxfId="3788" priority="5579" operator="equal">
      <formula>"Menor"</formula>
    </cfRule>
    <cfRule type="cellIs" dxfId="3787" priority="5580" operator="equal">
      <formula>"Leve"</formula>
    </cfRule>
  </conditionalFormatting>
  <conditionalFormatting sqref="EQ232">
    <cfRule type="cellIs" dxfId="3786" priority="5571" operator="equal">
      <formula>"Catastrófico"</formula>
    </cfRule>
    <cfRule type="cellIs" dxfId="3785" priority="5572" operator="equal">
      <formula>"Mayor"</formula>
    </cfRule>
    <cfRule type="cellIs" dxfId="3784" priority="5573" operator="equal">
      <formula>"Moderado"</formula>
    </cfRule>
    <cfRule type="cellIs" dxfId="3783" priority="5574" operator="equal">
      <formula>"Menor"</formula>
    </cfRule>
    <cfRule type="cellIs" dxfId="3782" priority="5575" operator="equal">
      <formula>"Leve"</formula>
    </cfRule>
  </conditionalFormatting>
  <conditionalFormatting sqref="ER82">
    <cfRule type="cellIs" dxfId="3781" priority="5336" operator="equal">
      <formula>"Catastrófico"</formula>
    </cfRule>
    <cfRule type="cellIs" dxfId="3780" priority="5337" operator="equal">
      <formula>"Mayor"</formula>
    </cfRule>
    <cfRule type="cellIs" dxfId="3779" priority="5338" operator="equal">
      <formula>"Moderado"</formula>
    </cfRule>
    <cfRule type="cellIs" dxfId="3778" priority="5339" operator="equal">
      <formula>"Menor"</formula>
    </cfRule>
    <cfRule type="cellIs" dxfId="3777" priority="5340" operator="equal">
      <formula>"Leve"</formula>
    </cfRule>
  </conditionalFormatting>
  <conditionalFormatting sqref="ET82">
    <cfRule type="cellIs" dxfId="3776" priority="5331" operator="equal">
      <formula>"Catastrófico"</formula>
    </cfRule>
    <cfRule type="cellIs" dxfId="3775" priority="5332" operator="equal">
      <formula>"Mayor"</formula>
    </cfRule>
    <cfRule type="cellIs" dxfId="3774" priority="5333" operator="equal">
      <formula>"Moderado"</formula>
    </cfRule>
    <cfRule type="cellIs" dxfId="3773" priority="5334" operator="equal">
      <formula>"Menor"</formula>
    </cfRule>
    <cfRule type="cellIs" dxfId="3772" priority="5335" operator="equal">
      <formula>"Leve"</formula>
    </cfRule>
  </conditionalFormatting>
  <conditionalFormatting sqref="ET83">
    <cfRule type="cellIs" dxfId="3771" priority="5301" operator="equal">
      <formula>"Catastrófico"</formula>
    </cfRule>
    <cfRule type="cellIs" dxfId="3770" priority="5302" operator="equal">
      <formula>"Mayor"</formula>
    </cfRule>
    <cfRule type="cellIs" dxfId="3769" priority="5303" operator="equal">
      <formula>"Moderado"</formula>
    </cfRule>
    <cfRule type="cellIs" dxfId="3768" priority="5304" operator="equal">
      <formula>"Menor"</formula>
    </cfRule>
    <cfRule type="cellIs" dxfId="3767" priority="5305" operator="equal">
      <formula>"Leve"</formula>
    </cfRule>
  </conditionalFormatting>
  <conditionalFormatting sqref="EA101:EB101 DZ102:EG102 DZ100:EB100">
    <cfRule type="cellIs" dxfId="3766" priority="4471" operator="equal">
      <formula>"Catastrófico"</formula>
    </cfRule>
    <cfRule type="cellIs" dxfId="3765" priority="4472" operator="equal">
      <formula>"Mayor"</formula>
    </cfRule>
    <cfRule type="cellIs" dxfId="3764" priority="4473" operator="equal">
      <formula>"Moderado"</formula>
    </cfRule>
    <cfRule type="cellIs" dxfId="3763" priority="4474" operator="equal">
      <formula>"Menor"</formula>
    </cfRule>
    <cfRule type="cellIs" dxfId="3762" priority="4475" operator="equal">
      <formula>"Leve"</formula>
    </cfRule>
  </conditionalFormatting>
  <conditionalFormatting sqref="DZ101">
    <cfRule type="cellIs" dxfId="3761" priority="4466" operator="equal">
      <formula>"Catastrófico"</formula>
    </cfRule>
    <cfRule type="cellIs" dxfId="3760" priority="4467" operator="equal">
      <formula>"Mayor"</formula>
    </cfRule>
    <cfRule type="cellIs" dxfId="3759" priority="4468" operator="equal">
      <formula>"Moderado"</formula>
    </cfRule>
    <cfRule type="cellIs" dxfId="3758" priority="4469" operator="equal">
      <formula>"Menor"</formula>
    </cfRule>
    <cfRule type="cellIs" dxfId="3757" priority="4470" operator="equal">
      <formula>"Leve"</formula>
    </cfRule>
  </conditionalFormatting>
  <conditionalFormatting sqref="DZ196:EG196">
    <cfRule type="cellIs" dxfId="3756" priority="4126" operator="equal">
      <formula>"Catastrófico"</formula>
    </cfRule>
    <cfRule type="cellIs" dxfId="3755" priority="4127" operator="equal">
      <formula>"Mayor"</formula>
    </cfRule>
    <cfRule type="cellIs" dxfId="3754" priority="4128" operator="equal">
      <formula>"Moderado"</formula>
    </cfRule>
    <cfRule type="cellIs" dxfId="3753" priority="4129" operator="equal">
      <formula>"Menor"</formula>
    </cfRule>
    <cfRule type="cellIs" dxfId="3752" priority="4130" operator="equal">
      <formula>"Leve"</formula>
    </cfRule>
  </conditionalFormatting>
  <conditionalFormatting sqref="DZ202:EG202">
    <cfRule type="cellIs" dxfId="3751" priority="4121" operator="equal">
      <formula>"Catastrófico"</formula>
    </cfRule>
    <cfRule type="cellIs" dxfId="3750" priority="4122" operator="equal">
      <formula>"Mayor"</formula>
    </cfRule>
    <cfRule type="cellIs" dxfId="3749" priority="4123" operator="equal">
      <formula>"Moderado"</formula>
    </cfRule>
    <cfRule type="cellIs" dxfId="3748" priority="4124" operator="equal">
      <formula>"Menor"</formula>
    </cfRule>
    <cfRule type="cellIs" dxfId="3747" priority="4125" operator="equal">
      <formula>"Leve"</formula>
    </cfRule>
  </conditionalFormatting>
  <conditionalFormatting sqref="DS58:DX58">
    <cfRule type="cellIs" dxfId="3746" priority="3826" operator="equal">
      <formula>"Catastrófico"</formula>
    </cfRule>
    <cfRule type="cellIs" dxfId="3745" priority="3827" operator="equal">
      <formula>"Mayor"</formula>
    </cfRule>
    <cfRule type="cellIs" dxfId="3744" priority="3828" operator="equal">
      <formula>"Moderado"</formula>
    </cfRule>
    <cfRule type="cellIs" dxfId="3743" priority="3829" operator="equal">
      <formula>"Menor"</formula>
    </cfRule>
    <cfRule type="cellIs" dxfId="3742" priority="3830" operator="equal">
      <formula>"Leve"</formula>
    </cfRule>
  </conditionalFormatting>
  <conditionalFormatting sqref="DZ28:EG28">
    <cfRule type="cellIs" dxfId="3741" priority="4106" operator="equal">
      <formula>"Catastrófico"</formula>
    </cfRule>
    <cfRule type="cellIs" dxfId="3740" priority="4107" operator="equal">
      <formula>"Mayor"</formula>
    </cfRule>
    <cfRule type="cellIs" dxfId="3739" priority="4108" operator="equal">
      <formula>"Moderado"</formula>
    </cfRule>
    <cfRule type="cellIs" dxfId="3738" priority="4109" operator="equal">
      <formula>"Menor"</formula>
    </cfRule>
    <cfRule type="cellIs" dxfId="3737" priority="4110" operator="equal">
      <formula>"Leve"</formula>
    </cfRule>
  </conditionalFormatting>
  <conditionalFormatting sqref="DZ35:EB35">
    <cfRule type="cellIs" dxfId="3736" priority="4101" operator="equal">
      <formula>"Catastrófico"</formula>
    </cfRule>
    <cfRule type="cellIs" dxfId="3735" priority="4102" operator="equal">
      <formula>"Mayor"</formula>
    </cfRule>
    <cfRule type="cellIs" dxfId="3734" priority="4103" operator="equal">
      <formula>"Moderado"</formula>
    </cfRule>
    <cfRule type="cellIs" dxfId="3733" priority="4104" operator="equal">
      <formula>"Menor"</formula>
    </cfRule>
    <cfRule type="cellIs" dxfId="3732" priority="4105" operator="equal">
      <formula>"Leve"</formula>
    </cfRule>
  </conditionalFormatting>
  <conditionalFormatting sqref="DZ160:EG160">
    <cfRule type="cellIs" dxfId="3731" priority="4441" operator="equal">
      <formula>"Catastrófico"</formula>
    </cfRule>
    <cfRule type="cellIs" dxfId="3730" priority="4442" operator="equal">
      <formula>"Mayor"</formula>
    </cfRule>
    <cfRule type="cellIs" dxfId="3729" priority="4443" operator="equal">
      <formula>"Moderado"</formula>
    </cfRule>
    <cfRule type="cellIs" dxfId="3728" priority="4444" operator="equal">
      <formula>"Menor"</formula>
    </cfRule>
    <cfRule type="cellIs" dxfId="3727" priority="4445" operator="equal">
      <formula>"Leve"</formula>
    </cfRule>
  </conditionalFormatting>
  <conditionalFormatting sqref="EA125:EA128 DZ129:EG129 EC125:EG128 DZ124:EG124">
    <cfRule type="cellIs" dxfId="3726" priority="4161" operator="equal">
      <formula>"Catastrófico"</formula>
    </cfRule>
    <cfRule type="cellIs" dxfId="3725" priority="4162" operator="equal">
      <formula>"Mayor"</formula>
    </cfRule>
    <cfRule type="cellIs" dxfId="3724" priority="4163" operator="equal">
      <formula>"Moderado"</formula>
    </cfRule>
    <cfRule type="cellIs" dxfId="3723" priority="4164" operator="equal">
      <formula>"Menor"</formula>
    </cfRule>
    <cfRule type="cellIs" dxfId="3722" priority="4165" operator="equal">
      <formula>"Leve"</formula>
    </cfRule>
  </conditionalFormatting>
  <conditionalFormatting sqref="EC35:EG35">
    <cfRule type="cellIs" dxfId="3721" priority="4096" operator="equal">
      <formula>"Catastrófico"</formula>
    </cfRule>
    <cfRule type="cellIs" dxfId="3720" priority="4097" operator="equal">
      <formula>"Mayor"</formula>
    </cfRule>
    <cfRule type="cellIs" dxfId="3719" priority="4098" operator="equal">
      <formula>"Moderado"</formula>
    </cfRule>
    <cfRule type="cellIs" dxfId="3718" priority="4099" operator="equal">
      <formula>"Menor"</formula>
    </cfRule>
    <cfRule type="cellIs" dxfId="3717" priority="4100" operator="equal">
      <formula>"Leve"</formula>
    </cfRule>
  </conditionalFormatting>
  <conditionalFormatting sqref="DR83">
    <cfRule type="cellIs" dxfId="3716" priority="3801" operator="equal">
      <formula>"Catastrófico"</formula>
    </cfRule>
    <cfRule type="cellIs" dxfId="3715" priority="3802" operator="equal">
      <formula>"Mayor"</formula>
    </cfRule>
    <cfRule type="cellIs" dxfId="3714" priority="3803" operator="equal">
      <formula>"Moderado"</formula>
    </cfRule>
    <cfRule type="cellIs" dxfId="3713" priority="3804" operator="equal">
      <formula>"Menor"</formula>
    </cfRule>
    <cfRule type="cellIs" dxfId="3712" priority="3805" operator="equal">
      <formula>"Leve"</formula>
    </cfRule>
  </conditionalFormatting>
  <conditionalFormatting sqref="DS46:DX46">
    <cfRule type="cellIs" dxfId="3711" priority="3866" operator="equal">
      <formula>"Catastrófico"</formula>
    </cfRule>
    <cfRule type="cellIs" dxfId="3710" priority="3867" operator="equal">
      <formula>"Mayor"</formula>
    </cfRule>
    <cfRule type="cellIs" dxfId="3709" priority="3868" operator="equal">
      <formula>"Moderado"</formula>
    </cfRule>
    <cfRule type="cellIs" dxfId="3708" priority="3869" operator="equal">
      <formula>"Menor"</formula>
    </cfRule>
    <cfRule type="cellIs" dxfId="3707" priority="3870" operator="equal">
      <formula>"Leve"</formula>
    </cfRule>
  </conditionalFormatting>
  <conditionalFormatting sqref="DZ125:DZ128">
    <cfRule type="cellIs" dxfId="3706" priority="4151" operator="equal">
      <formula>"Catastrófico"</formula>
    </cfRule>
    <cfRule type="cellIs" dxfId="3705" priority="4152" operator="equal">
      <formula>"Mayor"</formula>
    </cfRule>
    <cfRule type="cellIs" dxfId="3704" priority="4153" operator="equal">
      <formula>"Moderado"</formula>
    </cfRule>
    <cfRule type="cellIs" dxfId="3703" priority="4154" operator="equal">
      <formula>"Menor"</formula>
    </cfRule>
    <cfRule type="cellIs" dxfId="3702" priority="4155" operator="equal">
      <formula>"Leve"</formula>
    </cfRule>
  </conditionalFormatting>
  <conditionalFormatting sqref="DZ214:EG214">
    <cfRule type="cellIs" dxfId="3701" priority="4111" operator="equal">
      <formula>"Catastrófico"</formula>
    </cfRule>
    <cfRule type="cellIs" dxfId="3700" priority="4112" operator="equal">
      <formula>"Mayor"</formula>
    </cfRule>
    <cfRule type="cellIs" dxfId="3699" priority="4113" operator="equal">
      <formula>"Moderado"</formula>
    </cfRule>
    <cfRule type="cellIs" dxfId="3698" priority="4114" operator="equal">
      <formula>"Menor"</formula>
    </cfRule>
    <cfRule type="cellIs" dxfId="3697" priority="4115" operator="equal">
      <formula>"Leve"</formula>
    </cfRule>
  </conditionalFormatting>
  <conditionalFormatting sqref="DZ16:DZ17">
    <cfRule type="cellIs" dxfId="3696" priority="4201" operator="equal">
      <formula>"Catastrófico"</formula>
    </cfRule>
    <cfRule type="cellIs" dxfId="3695" priority="4202" operator="equal">
      <formula>"Mayor"</formula>
    </cfRule>
    <cfRule type="cellIs" dxfId="3694" priority="4203" operator="equal">
      <formula>"Moderado"</formula>
    </cfRule>
    <cfRule type="cellIs" dxfId="3693" priority="4204" operator="equal">
      <formula>"Menor"</formula>
    </cfRule>
    <cfRule type="cellIs" dxfId="3692" priority="4205" operator="equal">
      <formula>"Leve"</formula>
    </cfRule>
  </conditionalFormatting>
  <conditionalFormatting sqref="EA16">
    <cfRule type="cellIs" dxfId="3691" priority="4196" operator="equal">
      <formula>"Catastrófico"</formula>
    </cfRule>
    <cfRule type="cellIs" dxfId="3690" priority="4197" operator="equal">
      <formula>"Mayor"</formula>
    </cfRule>
    <cfRule type="cellIs" dxfId="3689" priority="4198" operator="equal">
      <formula>"Moderado"</formula>
    </cfRule>
    <cfRule type="cellIs" dxfId="3688" priority="4199" operator="equal">
      <formula>"Menor"</formula>
    </cfRule>
    <cfRule type="cellIs" dxfId="3687" priority="4200" operator="equal">
      <formula>"Leve"</formula>
    </cfRule>
  </conditionalFormatting>
  <conditionalFormatting sqref="DQ52:DR52">
    <cfRule type="cellIs" dxfId="3686" priority="3856" operator="equal">
      <formula>"Catastrófico"</formula>
    </cfRule>
    <cfRule type="cellIs" dxfId="3685" priority="3857" operator="equal">
      <formula>"Mayor"</formula>
    </cfRule>
    <cfRule type="cellIs" dxfId="3684" priority="3858" operator="equal">
      <formula>"Moderado"</formula>
    </cfRule>
    <cfRule type="cellIs" dxfId="3683" priority="3859" operator="equal">
      <formula>"Menor"</formula>
    </cfRule>
    <cfRule type="cellIs" dxfId="3682" priority="3860" operator="equal">
      <formula>"Leve"</formula>
    </cfRule>
  </conditionalFormatting>
  <conditionalFormatting sqref="DZ130:EA130">
    <cfRule type="cellIs" dxfId="3681" priority="4141" operator="equal">
      <formula>"Catastrófico"</formula>
    </cfRule>
    <cfRule type="cellIs" dxfId="3680" priority="4142" operator="equal">
      <formula>"Mayor"</formula>
    </cfRule>
    <cfRule type="cellIs" dxfId="3679" priority="4143" operator="equal">
      <formula>"Moderado"</formula>
    </cfRule>
    <cfRule type="cellIs" dxfId="3678" priority="4144" operator="equal">
      <formula>"Menor"</formula>
    </cfRule>
    <cfRule type="cellIs" dxfId="3677" priority="4145" operator="equal">
      <formula>"Leve"</formula>
    </cfRule>
  </conditionalFormatting>
  <conditionalFormatting sqref="EB130:EG130">
    <cfRule type="cellIs" dxfId="3676" priority="4136" operator="equal">
      <formula>"Catastrófico"</formula>
    </cfRule>
    <cfRule type="cellIs" dxfId="3675" priority="4137" operator="equal">
      <formula>"Mayor"</formula>
    </cfRule>
    <cfRule type="cellIs" dxfId="3674" priority="4138" operator="equal">
      <formula>"Moderado"</formula>
    </cfRule>
    <cfRule type="cellIs" dxfId="3673" priority="4139" operator="equal">
      <formula>"Menor"</formula>
    </cfRule>
    <cfRule type="cellIs" dxfId="3672" priority="4140" operator="equal">
      <formula>"Leve"</formula>
    </cfRule>
  </conditionalFormatting>
  <conditionalFormatting sqref="EB130:EG130">
    <cfRule type="cellIs" dxfId="3671" priority="4131" operator="equal">
      <formula>"Catastrófico"</formula>
    </cfRule>
    <cfRule type="cellIs" dxfId="3670" priority="4132" operator="equal">
      <formula>"Mayor"</formula>
    </cfRule>
    <cfRule type="cellIs" dxfId="3669" priority="4133" operator="equal">
      <formula>"Moderado"</formula>
    </cfRule>
    <cfRule type="cellIs" dxfId="3668" priority="4134" operator="equal">
      <formula>"Menor"</formula>
    </cfRule>
    <cfRule type="cellIs" dxfId="3667" priority="4135" operator="equal">
      <formula>"Leve"</formula>
    </cfRule>
  </conditionalFormatting>
  <conditionalFormatting sqref="DT83:DX83">
    <cfRule type="cellIs" dxfId="3666" priority="3796" operator="equal">
      <formula>"Catastrófico"</formula>
    </cfRule>
    <cfRule type="cellIs" dxfId="3665" priority="3797" operator="equal">
      <formula>"Mayor"</formula>
    </cfRule>
    <cfRule type="cellIs" dxfId="3664" priority="3798" operator="equal">
      <formula>"Moderado"</formula>
    </cfRule>
    <cfRule type="cellIs" dxfId="3663" priority="3799" operator="equal">
      <formula>"Menor"</formula>
    </cfRule>
    <cfRule type="cellIs" dxfId="3662" priority="3800" operator="equal">
      <formula>"Leve"</formula>
    </cfRule>
  </conditionalFormatting>
  <conditionalFormatting sqref="DZ191:EG195">
    <cfRule type="cellIs" dxfId="3661" priority="4521" operator="equal">
      <formula>"Catastrófico"</formula>
    </cfRule>
    <cfRule type="cellIs" dxfId="3660" priority="4522" operator="equal">
      <formula>"Mayor"</formula>
    </cfRule>
    <cfRule type="cellIs" dxfId="3659" priority="4523" operator="equal">
      <formula>"Moderado"</formula>
    </cfRule>
    <cfRule type="cellIs" dxfId="3658" priority="4524" operator="equal">
      <formula>"Menor"</formula>
    </cfRule>
    <cfRule type="cellIs" dxfId="3657" priority="4525" operator="equal">
      <formula>"Leve"</formula>
    </cfRule>
  </conditionalFormatting>
  <conditionalFormatting sqref="DZ112:EG112">
    <cfRule type="cellIs" dxfId="3656" priority="4446" operator="equal">
      <formula>"Catastrófico"</formula>
    </cfRule>
    <cfRule type="cellIs" dxfId="3655" priority="4447" operator="equal">
      <formula>"Mayor"</formula>
    </cfRule>
    <cfRule type="cellIs" dxfId="3654" priority="4448" operator="equal">
      <formula>"Moderado"</formula>
    </cfRule>
    <cfRule type="cellIs" dxfId="3653" priority="4449" operator="equal">
      <formula>"Menor"</formula>
    </cfRule>
    <cfRule type="cellIs" dxfId="3652" priority="4450" operator="equal">
      <formula>"Leve"</formula>
    </cfRule>
  </conditionalFormatting>
  <conditionalFormatting sqref="DZ46:EA46">
    <cfRule type="cellIs" dxfId="3651" priority="4386" operator="equal">
      <formula>"Catastrófico"</formula>
    </cfRule>
    <cfRule type="cellIs" dxfId="3650" priority="4387" operator="equal">
      <formula>"Mayor"</formula>
    </cfRule>
    <cfRule type="cellIs" dxfId="3649" priority="4388" operator="equal">
      <formula>"Moderado"</formula>
    </cfRule>
    <cfRule type="cellIs" dxfId="3648" priority="4389" operator="equal">
      <formula>"Menor"</formula>
    </cfRule>
    <cfRule type="cellIs" dxfId="3647" priority="4390" operator="equal">
      <formula>"Leve"</formula>
    </cfRule>
  </conditionalFormatting>
  <conditionalFormatting sqref="EB16:EG17">
    <cfRule type="cellIs" dxfId="3646" priority="4176" operator="equal">
      <formula>"Catastrófico"</formula>
    </cfRule>
    <cfRule type="cellIs" dxfId="3645" priority="4177" operator="equal">
      <formula>"Mayor"</formula>
    </cfRule>
    <cfRule type="cellIs" dxfId="3644" priority="4178" operator="equal">
      <formula>"Moderado"</formula>
    </cfRule>
    <cfRule type="cellIs" dxfId="3643" priority="4179" operator="equal">
      <formula>"Menor"</formula>
    </cfRule>
    <cfRule type="cellIs" dxfId="3642" priority="4180" operator="equal">
      <formula>"Leve"</formula>
    </cfRule>
  </conditionalFormatting>
  <conditionalFormatting sqref="DZ46:EA46">
    <cfRule type="cellIs" dxfId="3641" priority="4381" operator="equal">
      <formula>"Catastrófico"</formula>
    </cfRule>
    <cfRule type="cellIs" dxfId="3640" priority="4382" operator="equal">
      <formula>"Mayor"</formula>
    </cfRule>
    <cfRule type="cellIs" dxfId="3639" priority="4383" operator="equal">
      <formula>"Moderado"</formula>
    </cfRule>
    <cfRule type="cellIs" dxfId="3638" priority="4384" operator="equal">
      <formula>"Menor"</formula>
    </cfRule>
    <cfRule type="cellIs" dxfId="3637" priority="4385" operator="equal">
      <formula>"Leve"</formula>
    </cfRule>
  </conditionalFormatting>
  <conditionalFormatting sqref="EB52:EG52">
    <cfRule type="cellIs" dxfId="3636" priority="4356" operator="equal">
      <formula>"Catastrófico"</formula>
    </cfRule>
    <cfRule type="cellIs" dxfId="3635" priority="4357" operator="equal">
      <formula>"Mayor"</formula>
    </cfRule>
    <cfRule type="cellIs" dxfId="3634" priority="4358" operator="equal">
      <formula>"Moderado"</formula>
    </cfRule>
    <cfRule type="cellIs" dxfId="3633" priority="4359" operator="equal">
      <formula>"Menor"</formula>
    </cfRule>
    <cfRule type="cellIs" dxfId="3632" priority="4360" operator="equal">
      <formula>"Leve"</formula>
    </cfRule>
  </conditionalFormatting>
  <conditionalFormatting sqref="DZ167:EG167">
    <cfRule type="cellIs" dxfId="3631" priority="4426" operator="equal">
      <formula>"Catastrófico"</formula>
    </cfRule>
    <cfRule type="cellIs" dxfId="3630" priority="4427" operator="equal">
      <formula>"Mayor"</formula>
    </cfRule>
    <cfRule type="cellIs" dxfId="3629" priority="4428" operator="equal">
      <formula>"Moderado"</formula>
    </cfRule>
    <cfRule type="cellIs" dxfId="3628" priority="4429" operator="equal">
      <formula>"Menor"</formula>
    </cfRule>
    <cfRule type="cellIs" dxfId="3627" priority="4430" operator="equal">
      <formula>"Leve"</formula>
    </cfRule>
  </conditionalFormatting>
  <conditionalFormatting sqref="EA102:EG102 EA100:EB101">
    <cfRule type="cellIs" dxfId="3626" priority="4476" operator="equal">
      <formula>"Catastrófico"</formula>
    </cfRule>
    <cfRule type="cellIs" dxfId="3625" priority="4477" operator="equal">
      <formula>"Mayor"</formula>
    </cfRule>
    <cfRule type="cellIs" dxfId="3624" priority="4478" operator="equal">
      <formula>"Moderado"</formula>
    </cfRule>
    <cfRule type="cellIs" dxfId="3623" priority="4479" operator="equal">
      <formula>"Menor"</formula>
    </cfRule>
    <cfRule type="cellIs" dxfId="3622" priority="4480" operator="equal">
      <formula>"Leve"</formula>
    </cfRule>
  </conditionalFormatting>
  <conditionalFormatting sqref="DZ118:EG119">
    <cfRule type="cellIs" dxfId="3621" priority="4276" operator="equal">
      <formula>"Catastrófico"</formula>
    </cfRule>
    <cfRule type="cellIs" dxfId="3620" priority="4277" operator="equal">
      <formula>"Mayor"</formula>
    </cfRule>
    <cfRule type="cellIs" dxfId="3619" priority="4278" operator="equal">
      <formula>"Moderado"</formula>
    </cfRule>
    <cfRule type="cellIs" dxfId="3618" priority="4279" operator="equal">
      <formula>"Menor"</formula>
    </cfRule>
    <cfRule type="cellIs" dxfId="3617" priority="4280" operator="equal">
      <formula>"Leve"</formula>
    </cfRule>
  </conditionalFormatting>
  <conditionalFormatting sqref="DZ178:EG183">
    <cfRule type="cellIs" dxfId="3616" priority="4391" operator="equal">
      <formula>"Catastrófico"</formula>
    </cfRule>
    <cfRule type="cellIs" dxfId="3615" priority="4392" operator="equal">
      <formula>"Mayor"</formula>
    </cfRule>
    <cfRule type="cellIs" dxfId="3614" priority="4393" operator="equal">
      <formula>"Moderado"</formula>
    </cfRule>
    <cfRule type="cellIs" dxfId="3613" priority="4394" operator="equal">
      <formula>"Menor"</formula>
    </cfRule>
    <cfRule type="cellIs" dxfId="3612" priority="4395" operator="equal">
      <formula>"Leve"</formula>
    </cfRule>
  </conditionalFormatting>
  <conditionalFormatting sqref="DZ58:EA58">
    <cfRule type="cellIs" dxfId="3611" priority="4346" operator="equal">
      <formula>"Catastrófico"</formula>
    </cfRule>
    <cfRule type="cellIs" dxfId="3610" priority="4347" operator="equal">
      <formula>"Mayor"</formula>
    </cfRule>
    <cfRule type="cellIs" dxfId="3609" priority="4348" operator="equal">
      <formula>"Moderado"</formula>
    </cfRule>
    <cfRule type="cellIs" dxfId="3608" priority="4349" operator="equal">
      <formula>"Menor"</formula>
    </cfRule>
    <cfRule type="cellIs" dxfId="3607" priority="4350" operator="equal">
      <formula>"Leve"</formula>
    </cfRule>
  </conditionalFormatting>
  <conditionalFormatting sqref="EA83">
    <cfRule type="cellIs" dxfId="3606" priority="4306" operator="equal">
      <formula>"Catastrófico"</formula>
    </cfRule>
    <cfRule type="cellIs" dxfId="3605" priority="4307" operator="equal">
      <formula>"Mayor"</formula>
    </cfRule>
    <cfRule type="cellIs" dxfId="3604" priority="4308" operator="equal">
      <formula>"Moderado"</formula>
    </cfRule>
    <cfRule type="cellIs" dxfId="3603" priority="4309" operator="equal">
      <formula>"Menor"</formula>
    </cfRule>
    <cfRule type="cellIs" dxfId="3602" priority="4310" operator="equal">
      <formula>"Leve"</formula>
    </cfRule>
  </conditionalFormatting>
  <conditionalFormatting sqref="EK89">
    <cfRule type="cellIs" dxfId="3601" priority="5001" operator="equal">
      <formula>"Catastrófico"</formula>
    </cfRule>
    <cfRule type="cellIs" dxfId="3600" priority="5002" operator="equal">
      <formula>"Mayor"</formula>
    </cfRule>
    <cfRule type="cellIs" dxfId="3599" priority="5003" operator="equal">
      <formula>"Moderado"</formula>
    </cfRule>
    <cfRule type="cellIs" dxfId="3598" priority="5004" operator="equal">
      <formula>"Menor"</formula>
    </cfRule>
    <cfRule type="cellIs" dxfId="3597" priority="5005" operator="equal">
      <formula>"Leve"</formula>
    </cfRule>
  </conditionalFormatting>
  <conditionalFormatting sqref="DY244">
    <cfRule type="cellIs" dxfId="3596" priority="4551" operator="equal">
      <formula>"Catastrófico"</formula>
    </cfRule>
    <cfRule type="cellIs" dxfId="3595" priority="4552" operator="equal">
      <formula>"Mayor"</formula>
    </cfRule>
    <cfRule type="cellIs" dxfId="3594" priority="4553" operator="equal">
      <formula>"Moderado"</formula>
    </cfRule>
    <cfRule type="cellIs" dxfId="3593" priority="4554" operator="equal">
      <formula>"Menor"</formula>
    </cfRule>
    <cfRule type="cellIs" dxfId="3592" priority="4555" operator="equal">
      <formula>"Leve"</formula>
    </cfRule>
  </conditionalFormatting>
  <conditionalFormatting sqref="EA17">
    <cfRule type="cellIs" dxfId="3591" priority="4181" operator="equal">
      <formula>"Catastrófico"</formula>
    </cfRule>
    <cfRule type="cellIs" dxfId="3590" priority="4182" operator="equal">
      <formula>"Mayor"</formula>
    </cfRule>
    <cfRule type="cellIs" dxfId="3589" priority="4183" operator="equal">
      <formula>"Moderado"</formula>
    </cfRule>
    <cfRule type="cellIs" dxfId="3588" priority="4184" operator="equal">
      <formula>"Menor"</formula>
    </cfRule>
    <cfRule type="cellIs" dxfId="3587" priority="4185" operator="equal">
      <formula>"Leve"</formula>
    </cfRule>
  </conditionalFormatting>
  <conditionalFormatting sqref="EB10:EG10">
    <cfRule type="cellIs" dxfId="3586" priority="4216" operator="equal">
      <formula>"Catastrófico"</formula>
    </cfRule>
    <cfRule type="cellIs" dxfId="3585" priority="4217" operator="equal">
      <formula>"Mayor"</formula>
    </cfRule>
    <cfRule type="cellIs" dxfId="3584" priority="4218" operator="equal">
      <formula>"Moderado"</formula>
    </cfRule>
    <cfRule type="cellIs" dxfId="3583" priority="4219" operator="equal">
      <formula>"Menor"</formula>
    </cfRule>
    <cfRule type="cellIs" dxfId="3582" priority="4220" operator="equal">
      <formula>"Leve"</formula>
    </cfRule>
  </conditionalFormatting>
  <conditionalFormatting sqref="EA17">
    <cfRule type="cellIs" dxfId="3581" priority="4186" operator="equal">
      <formula>"Catastrófico"</formula>
    </cfRule>
    <cfRule type="cellIs" dxfId="3580" priority="4187" operator="equal">
      <formula>"Mayor"</formula>
    </cfRule>
    <cfRule type="cellIs" dxfId="3579" priority="4188" operator="equal">
      <formula>"Moderado"</formula>
    </cfRule>
    <cfRule type="cellIs" dxfId="3578" priority="4189" operator="equal">
      <formula>"Menor"</formula>
    </cfRule>
    <cfRule type="cellIs" dxfId="3577" priority="4190" operator="equal">
      <formula>"Leve"</formula>
    </cfRule>
  </conditionalFormatting>
  <conditionalFormatting sqref="DR82">
    <cfRule type="cellIs" dxfId="3576" priority="3811" operator="equal">
      <formula>"Catastrófico"</formula>
    </cfRule>
    <cfRule type="cellIs" dxfId="3575" priority="3812" operator="equal">
      <formula>"Mayor"</formula>
    </cfRule>
    <cfRule type="cellIs" dxfId="3574" priority="3813" operator="equal">
      <formula>"Moderado"</formula>
    </cfRule>
    <cfRule type="cellIs" dxfId="3573" priority="3814" operator="equal">
      <formula>"Menor"</formula>
    </cfRule>
    <cfRule type="cellIs" dxfId="3572" priority="3815" operator="equal">
      <formula>"Leve"</formula>
    </cfRule>
  </conditionalFormatting>
  <conditionalFormatting sqref="DS83">
    <cfRule type="cellIs" dxfId="3571" priority="3786" operator="equal">
      <formula>"Catastrófico"</formula>
    </cfRule>
    <cfRule type="cellIs" dxfId="3570" priority="3787" operator="equal">
      <formula>"Mayor"</formula>
    </cfRule>
    <cfRule type="cellIs" dxfId="3569" priority="3788" operator="equal">
      <formula>"Moderado"</formula>
    </cfRule>
    <cfRule type="cellIs" dxfId="3568" priority="3789" operator="equal">
      <formula>"Menor"</formula>
    </cfRule>
    <cfRule type="cellIs" dxfId="3567" priority="3790" operator="equal">
      <formula>"Leve"</formula>
    </cfRule>
  </conditionalFormatting>
  <conditionalFormatting sqref="DZ106:EG111">
    <cfRule type="cellIs" dxfId="3566" priority="4406" operator="equal">
      <formula>"Catastrófico"</formula>
    </cfRule>
    <cfRule type="cellIs" dxfId="3565" priority="4407" operator="equal">
      <formula>"Mayor"</formula>
    </cfRule>
    <cfRule type="cellIs" dxfId="3564" priority="4408" operator="equal">
      <formula>"Moderado"</formula>
    </cfRule>
    <cfRule type="cellIs" dxfId="3563" priority="4409" operator="equal">
      <formula>"Menor"</formula>
    </cfRule>
    <cfRule type="cellIs" dxfId="3562" priority="4410" operator="equal">
      <formula>"Leve"</formula>
    </cfRule>
  </conditionalFormatting>
  <conditionalFormatting sqref="DZ106:EG111">
    <cfRule type="cellIs" dxfId="3561" priority="4401" operator="equal">
      <formula>"Catastrófico"</formula>
    </cfRule>
    <cfRule type="cellIs" dxfId="3560" priority="4402" operator="equal">
      <formula>"Mayor"</formula>
    </cfRule>
    <cfRule type="cellIs" dxfId="3559" priority="4403" operator="equal">
      <formula>"Moderado"</formula>
    </cfRule>
    <cfRule type="cellIs" dxfId="3558" priority="4404" operator="equal">
      <formula>"Menor"</formula>
    </cfRule>
    <cfRule type="cellIs" dxfId="3557" priority="4405" operator="equal">
      <formula>"Leve"</formula>
    </cfRule>
  </conditionalFormatting>
  <conditionalFormatting sqref="DY250">
    <cfRule type="cellIs" dxfId="3556" priority="4546" operator="equal">
      <formula>"Catastrófico"</formula>
    </cfRule>
    <cfRule type="cellIs" dxfId="3555" priority="4547" operator="equal">
      <formula>"Mayor"</formula>
    </cfRule>
    <cfRule type="cellIs" dxfId="3554" priority="4548" operator="equal">
      <formula>"Moderado"</formula>
    </cfRule>
    <cfRule type="cellIs" dxfId="3553" priority="4549" operator="equal">
      <formula>"Menor"</formula>
    </cfRule>
    <cfRule type="cellIs" dxfId="3552" priority="4550" operator="equal">
      <formula>"Leve"</formula>
    </cfRule>
  </conditionalFormatting>
  <conditionalFormatting sqref="EB16:EG17">
    <cfRule type="cellIs" dxfId="3551" priority="4171" operator="equal">
      <formula>"Catastrófico"</formula>
    </cfRule>
    <cfRule type="cellIs" dxfId="3550" priority="4172" operator="equal">
      <formula>"Mayor"</formula>
    </cfRule>
    <cfRule type="cellIs" dxfId="3549" priority="4173" operator="equal">
      <formula>"Moderado"</formula>
    </cfRule>
    <cfRule type="cellIs" dxfId="3548" priority="4174" operator="equal">
      <formula>"Menor"</formula>
    </cfRule>
    <cfRule type="cellIs" dxfId="3547" priority="4175" operator="equal">
      <formula>"Leve"</formula>
    </cfRule>
  </conditionalFormatting>
  <conditionalFormatting sqref="DZ11:EA11">
    <cfRule type="cellIs" dxfId="3546" priority="4211" operator="equal">
      <formula>"Catastrófico"</formula>
    </cfRule>
    <cfRule type="cellIs" dxfId="3545" priority="4212" operator="equal">
      <formula>"Mayor"</formula>
    </cfRule>
    <cfRule type="cellIs" dxfId="3544" priority="4213" operator="equal">
      <formula>"Moderado"</formula>
    </cfRule>
    <cfRule type="cellIs" dxfId="3543" priority="4214" operator="equal">
      <formula>"Menor"</formula>
    </cfRule>
    <cfRule type="cellIs" dxfId="3542" priority="4215" operator="equal">
      <formula>"Leve"</formula>
    </cfRule>
  </conditionalFormatting>
  <conditionalFormatting sqref="DY10 DY16 DY22 DY40 DY64 DY70 DY76 DY82 DY88 DY94 DY100 DY106 DY112 DY118 DY124 DY130 DY136 DY142 DY148 DY154 DY160 DY166 DY172 DY178 DY184 DY190 DY196 DY202 DY208 DY214 DY220">
    <cfRule type="cellIs" dxfId="3541" priority="4576" operator="equal">
      <formula>"Catastrófico"</formula>
    </cfRule>
    <cfRule type="cellIs" dxfId="3540" priority="4577" operator="equal">
      <formula>"Mayor"</formula>
    </cfRule>
    <cfRule type="cellIs" dxfId="3539" priority="4578" operator="equal">
      <formula>"Moderado"</formula>
    </cfRule>
    <cfRule type="cellIs" dxfId="3538" priority="4579" operator="equal">
      <formula>"Menor"</formula>
    </cfRule>
    <cfRule type="cellIs" dxfId="3537" priority="4580" operator="equal">
      <formula>"Leve"</formula>
    </cfRule>
  </conditionalFormatting>
  <conditionalFormatting sqref="EC83:EG83">
    <cfRule type="cellIs" dxfId="3536" priority="4301" operator="equal">
      <formula>"Catastrófico"</formula>
    </cfRule>
    <cfRule type="cellIs" dxfId="3535" priority="4302" operator="equal">
      <formula>"Mayor"</formula>
    </cfRule>
    <cfRule type="cellIs" dxfId="3534" priority="4303" operator="equal">
      <formula>"Moderado"</formula>
    </cfRule>
    <cfRule type="cellIs" dxfId="3533" priority="4304" operator="equal">
      <formula>"Menor"</formula>
    </cfRule>
    <cfRule type="cellIs" dxfId="3532" priority="4305" operator="equal">
      <formula>"Leve"</formula>
    </cfRule>
  </conditionalFormatting>
  <conditionalFormatting sqref="DZ83">
    <cfRule type="cellIs" dxfId="3531" priority="4296" operator="equal">
      <formula>"Catastrófico"</formula>
    </cfRule>
    <cfRule type="cellIs" dxfId="3530" priority="4297" operator="equal">
      <formula>"Mayor"</formula>
    </cfRule>
    <cfRule type="cellIs" dxfId="3529" priority="4298" operator="equal">
      <formula>"Moderado"</formula>
    </cfRule>
    <cfRule type="cellIs" dxfId="3528" priority="4299" operator="equal">
      <formula>"Menor"</formula>
    </cfRule>
    <cfRule type="cellIs" dxfId="3527" priority="4300" operator="equal">
      <formula>"Leve"</formula>
    </cfRule>
  </conditionalFormatting>
  <conditionalFormatting sqref="EB11:EG11">
    <cfRule type="cellIs" dxfId="3526" priority="4226" operator="equal">
      <formula>"Catastrófico"</formula>
    </cfRule>
    <cfRule type="cellIs" dxfId="3525" priority="4227" operator="equal">
      <formula>"Mayor"</formula>
    </cfRule>
    <cfRule type="cellIs" dxfId="3524" priority="4228" operator="equal">
      <formula>"Moderado"</formula>
    </cfRule>
    <cfRule type="cellIs" dxfId="3523" priority="4229" operator="equal">
      <formula>"Menor"</formula>
    </cfRule>
    <cfRule type="cellIs" dxfId="3522" priority="4230" operator="equal">
      <formula>"Leve"</formula>
    </cfRule>
  </conditionalFormatting>
  <conditionalFormatting sqref="EA16">
    <cfRule type="cellIs" dxfId="3521" priority="4191" operator="equal">
      <formula>"Catastrófico"</formula>
    </cfRule>
    <cfRule type="cellIs" dxfId="3520" priority="4192" operator="equal">
      <formula>"Mayor"</formula>
    </cfRule>
    <cfRule type="cellIs" dxfId="3519" priority="4193" operator="equal">
      <formula>"Moderado"</formula>
    </cfRule>
    <cfRule type="cellIs" dxfId="3518" priority="4194" operator="equal">
      <formula>"Menor"</formula>
    </cfRule>
    <cfRule type="cellIs" dxfId="3517" priority="4195" operator="equal">
      <formula>"Leve"</formula>
    </cfRule>
  </conditionalFormatting>
  <conditionalFormatting sqref="EJ124:EP124 EJ129:EP129 EJ125:EJ128 EL125:EP128">
    <cfRule type="cellIs" dxfId="3516" priority="4671" operator="equal">
      <formula>"Catastrófico"</formula>
    </cfRule>
    <cfRule type="cellIs" dxfId="3515" priority="4672" operator="equal">
      <formula>"Mayor"</formula>
    </cfRule>
    <cfRule type="cellIs" dxfId="3514" priority="4673" operator="equal">
      <formula>"Moderado"</formula>
    </cfRule>
    <cfRule type="cellIs" dxfId="3513" priority="4674" operator="equal">
      <formula>"Menor"</formula>
    </cfRule>
    <cfRule type="cellIs" dxfId="3512" priority="4675" operator="equal">
      <formula>"Leve"</formula>
    </cfRule>
  </conditionalFormatting>
  <conditionalFormatting sqref="DZ41:EG42">
    <cfRule type="cellIs" dxfId="3511" priority="4081" operator="equal">
      <formula>"Catastrófico"</formula>
    </cfRule>
    <cfRule type="cellIs" dxfId="3510" priority="4082" operator="equal">
      <formula>"Mayor"</formula>
    </cfRule>
    <cfRule type="cellIs" dxfId="3509" priority="4083" operator="equal">
      <formula>"Moderado"</formula>
    </cfRule>
    <cfRule type="cellIs" dxfId="3508" priority="4084" operator="equal">
      <formula>"Menor"</formula>
    </cfRule>
    <cfRule type="cellIs" dxfId="3507" priority="4085" operator="equal">
      <formula>"Leve"</formula>
    </cfRule>
  </conditionalFormatting>
  <conditionalFormatting sqref="DZ178:EG183">
    <cfRule type="cellIs" dxfId="3506" priority="4396" operator="equal">
      <formula>"Catastrófico"</formula>
    </cfRule>
    <cfRule type="cellIs" dxfId="3505" priority="4397" operator="equal">
      <formula>"Mayor"</formula>
    </cfRule>
    <cfRule type="cellIs" dxfId="3504" priority="4398" operator="equal">
      <formula>"Moderado"</formula>
    </cfRule>
    <cfRule type="cellIs" dxfId="3503" priority="4399" operator="equal">
      <formula>"Menor"</formula>
    </cfRule>
    <cfRule type="cellIs" dxfId="3502" priority="4400" operator="equal">
      <formula>"Leve"</formula>
    </cfRule>
  </conditionalFormatting>
  <conditionalFormatting sqref="EB10:EG10">
    <cfRule type="cellIs" dxfId="3501" priority="4221" operator="equal">
      <formula>"Catastrófico"</formula>
    </cfRule>
    <cfRule type="cellIs" dxfId="3500" priority="4222" operator="equal">
      <formula>"Mayor"</formula>
    </cfRule>
    <cfRule type="cellIs" dxfId="3499" priority="4223" operator="equal">
      <formula>"Moderado"</formula>
    </cfRule>
    <cfRule type="cellIs" dxfId="3498" priority="4224" operator="equal">
      <formula>"Menor"</formula>
    </cfRule>
    <cfRule type="cellIs" dxfId="3497" priority="4225" operator="equal">
      <formula>"Leve"</formula>
    </cfRule>
  </conditionalFormatting>
  <conditionalFormatting sqref="EI184:EP185">
    <cfRule type="cellIs" dxfId="3496" priority="4921" operator="equal">
      <formula>"Catastrófico"</formula>
    </cfRule>
    <cfRule type="cellIs" dxfId="3495" priority="4922" operator="equal">
      <formula>"Mayor"</formula>
    </cfRule>
    <cfRule type="cellIs" dxfId="3494" priority="4923" operator="equal">
      <formula>"Moderado"</formula>
    </cfRule>
    <cfRule type="cellIs" dxfId="3493" priority="4924" operator="equal">
      <formula>"Menor"</formula>
    </cfRule>
    <cfRule type="cellIs" dxfId="3492" priority="4925" operator="equal">
      <formula>"Leve"</formula>
    </cfRule>
  </conditionalFormatting>
  <conditionalFormatting sqref="EI185:EP185">
    <cfRule type="cellIs" dxfId="3491" priority="4916" operator="equal">
      <formula>"Catastrófico"</formula>
    </cfRule>
    <cfRule type="cellIs" dxfId="3490" priority="4917" operator="equal">
      <formula>"Mayor"</formula>
    </cfRule>
    <cfRule type="cellIs" dxfId="3489" priority="4918" operator="equal">
      <formula>"Moderado"</formula>
    </cfRule>
    <cfRule type="cellIs" dxfId="3488" priority="4919" operator="equal">
      <formula>"Menor"</formula>
    </cfRule>
    <cfRule type="cellIs" dxfId="3487" priority="4920" operator="equal">
      <formula>"Leve"</formula>
    </cfRule>
  </conditionalFormatting>
  <conditionalFormatting sqref="DY232">
    <cfRule type="cellIs" dxfId="3486" priority="4561" operator="equal">
      <formula>"Catastrófico"</formula>
    </cfRule>
    <cfRule type="cellIs" dxfId="3485" priority="4562" operator="equal">
      <formula>"Mayor"</formula>
    </cfRule>
    <cfRule type="cellIs" dxfId="3484" priority="4563" operator="equal">
      <formula>"Moderado"</formula>
    </cfRule>
    <cfRule type="cellIs" dxfId="3483" priority="4564" operator="equal">
      <formula>"Menor"</formula>
    </cfRule>
    <cfRule type="cellIs" dxfId="3482" priority="4565" operator="equal">
      <formula>"Leve"</formula>
    </cfRule>
  </conditionalFormatting>
  <conditionalFormatting sqref="DT82:DX82">
    <cfRule type="cellIs" dxfId="3481" priority="3806" operator="equal">
      <formula>"Catastrófico"</formula>
    </cfRule>
    <cfRule type="cellIs" dxfId="3480" priority="3807" operator="equal">
      <formula>"Mayor"</formula>
    </cfRule>
    <cfRule type="cellIs" dxfId="3479" priority="3808" operator="equal">
      <formula>"Moderado"</formula>
    </cfRule>
    <cfRule type="cellIs" dxfId="3478" priority="3809" operator="equal">
      <formula>"Menor"</formula>
    </cfRule>
    <cfRule type="cellIs" dxfId="3477" priority="3810" operator="equal">
      <formula>"Leve"</formula>
    </cfRule>
  </conditionalFormatting>
  <conditionalFormatting sqref="DZ184:EG185">
    <cfRule type="cellIs" dxfId="3476" priority="4416" operator="equal">
      <formula>"Catastrófico"</formula>
    </cfRule>
    <cfRule type="cellIs" dxfId="3475" priority="4417" operator="equal">
      <formula>"Mayor"</formula>
    </cfRule>
    <cfRule type="cellIs" dxfId="3474" priority="4418" operator="equal">
      <formula>"Moderado"</formula>
    </cfRule>
    <cfRule type="cellIs" dxfId="3473" priority="4419" operator="equal">
      <formula>"Menor"</formula>
    </cfRule>
    <cfRule type="cellIs" dxfId="3472" priority="4420" operator="equal">
      <formula>"Leve"</formula>
    </cfRule>
  </conditionalFormatting>
  <conditionalFormatting sqref="DT89:DX89">
    <cfRule type="cellIs" dxfId="3471" priority="3981" operator="equal">
      <formula>"Catastrófico"</formula>
    </cfRule>
    <cfRule type="cellIs" dxfId="3470" priority="3982" operator="equal">
      <formula>"Mayor"</formula>
    </cfRule>
    <cfRule type="cellIs" dxfId="3469" priority="3983" operator="equal">
      <formula>"Moderado"</formula>
    </cfRule>
    <cfRule type="cellIs" dxfId="3468" priority="3984" operator="equal">
      <formula>"Menor"</formula>
    </cfRule>
    <cfRule type="cellIs" dxfId="3467" priority="3985" operator="equal">
      <formula>"Leve"</formula>
    </cfRule>
  </conditionalFormatting>
  <conditionalFormatting sqref="DR102:DX102 DR100:DS101">
    <cfRule type="cellIs" dxfId="3466" priority="3971" operator="equal">
      <formula>"Catastrófico"</formula>
    </cfRule>
    <cfRule type="cellIs" dxfId="3465" priority="3972" operator="equal">
      <formula>"Mayor"</formula>
    </cfRule>
    <cfRule type="cellIs" dxfId="3464" priority="3973" operator="equal">
      <formula>"Moderado"</formula>
    </cfRule>
    <cfRule type="cellIs" dxfId="3463" priority="3974" operator="equal">
      <formula>"Menor"</formula>
    </cfRule>
    <cfRule type="cellIs" dxfId="3462" priority="3975" operator="equal">
      <formula>"Leve"</formula>
    </cfRule>
  </conditionalFormatting>
  <conditionalFormatting sqref="EC82:EG82">
    <cfRule type="cellIs" dxfId="3461" priority="4311" operator="equal">
      <formula>"Catastrófico"</formula>
    </cfRule>
    <cfRule type="cellIs" dxfId="3460" priority="4312" operator="equal">
      <formula>"Mayor"</formula>
    </cfRule>
    <cfRule type="cellIs" dxfId="3459" priority="4313" operator="equal">
      <formula>"Moderado"</formula>
    </cfRule>
    <cfRule type="cellIs" dxfId="3458" priority="4314" operator="equal">
      <formula>"Menor"</formula>
    </cfRule>
    <cfRule type="cellIs" dxfId="3457" priority="4315" operator="equal">
      <formula>"Leve"</formula>
    </cfRule>
  </conditionalFormatting>
  <conditionalFormatting sqref="EJ16">
    <cfRule type="cellIs" dxfId="3456" priority="4701" operator="equal">
      <formula>"Catastrófico"</formula>
    </cfRule>
    <cfRule type="cellIs" dxfId="3455" priority="4702" operator="equal">
      <formula>"Mayor"</formula>
    </cfRule>
    <cfRule type="cellIs" dxfId="3454" priority="4703" operator="equal">
      <formula>"Moderado"</formula>
    </cfRule>
    <cfRule type="cellIs" dxfId="3453" priority="4704" operator="equal">
      <formula>"Menor"</formula>
    </cfRule>
    <cfRule type="cellIs" dxfId="3452" priority="4705" operator="equal">
      <formula>"Leve"</formula>
    </cfRule>
  </conditionalFormatting>
  <conditionalFormatting sqref="DP244">
    <cfRule type="cellIs" dxfId="3451" priority="4046" operator="equal">
      <formula>"Catastrófico"</formula>
    </cfRule>
    <cfRule type="cellIs" dxfId="3450" priority="4047" operator="equal">
      <formula>"Mayor"</formula>
    </cfRule>
    <cfRule type="cellIs" dxfId="3449" priority="4048" operator="equal">
      <formula>"Moderado"</formula>
    </cfRule>
    <cfRule type="cellIs" dxfId="3448" priority="4049" operator="equal">
      <formula>"Menor"</formula>
    </cfRule>
    <cfRule type="cellIs" dxfId="3447" priority="4050" operator="equal">
      <formula>"Leve"</formula>
    </cfRule>
  </conditionalFormatting>
  <conditionalFormatting sqref="DZ185:EG185">
    <cfRule type="cellIs" dxfId="3446" priority="4411" operator="equal">
      <formula>"Catastrófico"</formula>
    </cfRule>
    <cfRule type="cellIs" dxfId="3445" priority="4412" operator="equal">
      <formula>"Mayor"</formula>
    </cfRule>
    <cfRule type="cellIs" dxfId="3444" priority="4413" operator="equal">
      <formula>"Moderado"</formula>
    </cfRule>
    <cfRule type="cellIs" dxfId="3443" priority="4414" operator="equal">
      <formula>"Menor"</formula>
    </cfRule>
    <cfRule type="cellIs" dxfId="3442" priority="4415" operator="equal">
      <formula>"Leve"</formula>
    </cfRule>
  </conditionalFormatting>
  <conditionalFormatting sqref="DP28">
    <cfRule type="cellIs" dxfId="3441" priority="4036" operator="equal">
      <formula>"Catastrófico"</formula>
    </cfRule>
    <cfRule type="cellIs" dxfId="3440" priority="4037" operator="equal">
      <formula>"Mayor"</formula>
    </cfRule>
    <cfRule type="cellIs" dxfId="3439" priority="4038" operator="equal">
      <formula>"Moderado"</formula>
    </cfRule>
    <cfRule type="cellIs" dxfId="3438" priority="4039" operator="equal">
      <formula>"Menor"</formula>
    </cfRule>
    <cfRule type="cellIs" dxfId="3437" priority="4040" operator="equal">
      <formula>"Leve"</formula>
    </cfRule>
  </conditionalFormatting>
  <conditionalFormatting sqref="DR101:DS101 DQ102:DX102 DQ100:DS100">
    <cfRule type="cellIs" dxfId="3436" priority="3966" operator="equal">
      <formula>"Catastrófico"</formula>
    </cfRule>
    <cfRule type="cellIs" dxfId="3435" priority="3967" operator="equal">
      <formula>"Mayor"</formula>
    </cfRule>
    <cfRule type="cellIs" dxfId="3434" priority="3968" operator="equal">
      <formula>"Moderado"</formula>
    </cfRule>
    <cfRule type="cellIs" dxfId="3433" priority="3969" operator="equal">
      <formula>"Menor"</formula>
    </cfRule>
    <cfRule type="cellIs" dxfId="3432" priority="3970" operator="equal">
      <formula>"Leve"</formula>
    </cfRule>
  </conditionalFormatting>
  <conditionalFormatting sqref="EB46:EG46">
    <cfRule type="cellIs" dxfId="3431" priority="4376" operator="equal">
      <formula>"Catastrófico"</formula>
    </cfRule>
    <cfRule type="cellIs" dxfId="3430" priority="4377" operator="equal">
      <formula>"Mayor"</formula>
    </cfRule>
    <cfRule type="cellIs" dxfId="3429" priority="4378" operator="equal">
      <formula>"Moderado"</formula>
    </cfRule>
    <cfRule type="cellIs" dxfId="3428" priority="4379" operator="equal">
      <formula>"Menor"</formula>
    </cfRule>
    <cfRule type="cellIs" dxfId="3427" priority="4380" operator="equal">
      <formula>"Leve"</formula>
    </cfRule>
  </conditionalFormatting>
  <conditionalFormatting sqref="DQ196:DX196">
    <cfRule type="cellIs" dxfId="3426" priority="3621" operator="equal">
      <formula>"Catastrófico"</formula>
    </cfRule>
    <cfRule type="cellIs" dxfId="3425" priority="3622" operator="equal">
      <formula>"Mayor"</formula>
    </cfRule>
    <cfRule type="cellIs" dxfId="3424" priority="3623" operator="equal">
      <formula>"Moderado"</formula>
    </cfRule>
    <cfRule type="cellIs" dxfId="3423" priority="3624" operator="equal">
      <formula>"Menor"</formula>
    </cfRule>
    <cfRule type="cellIs" dxfId="3422" priority="3625" operator="equal">
      <formula>"Leve"</formula>
    </cfRule>
  </conditionalFormatting>
  <conditionalFormatting sqref="DQ202:DX202">
    <cfRule type="cellIs" dxfId="3421" priority="3616" operator="equal">
      <formula>"Catastrófico"</formula>
    </cfRule>
    <cfRule type="cellIs" dxfId="3420" priority="3617" operator="equal">
      <formula>"Mayor"</formula>
    </cfRule>
    <cfRule type="cellIs" dxfId="3419" priority="3618" operator="equal">
      <formula>"Moderado"</formula>
    </cfRule>
    <cfRule type="cellIs" dxfId="3418" priority="3619" operator="equal">
      <formula>"Menor"</formula>
    </cfRule>
    <cfRule type="cellIs" dxfId="3417" priority="3620" operator="equal">
      <formula>"Leve"</formula>
    </cfRule>
  </conditionalFormatting>
  <conditionalFormatting sqref="DQ208:DX208">
    <cfRule type="cellIs" dxfId="3416" priority="3611" operator="equal">
      <formula>"Catastrófico"</formula>
    </cfRule>
    <cfRule type="cellIs" dxfId="3415" priority="3612" operator="equal">
      <formula>"Mayor"</formula>
    </cfRule>
    <cfRule type="cellIs" dxfId="3414" priority="3613" operator="equal">
      <formula>"Moderado"</formula>
    </cfRule>
    <cfRule type="cellIs" dxfId="3413" priority="3614" operator="equal">
      <formula>"Menor"</formula>
    </cfRule>
    <cfRule type="cellIs" dxfId="3412" priority="3615" operator="equal">
      <formula>"Leve"</formula>
    </cfRule>
  </conditionalFormatting>
  <conditionalFormatting sqref="DQ28:DX28">
    <cfRule type="cellIs" dxfId="3411" priority="3601" operator="equal">
      <formula>"Catastrófico"</formula>
    </cfRule>
    <cfRule type="cellIs" dxfId="3410" priority="3602" operator="equal">
      <formula>"Mayor"</formula>
    </cfRule>
    <cfRule type="cellIs" dxfId="3409" priority="3603" operator="equal">
      <formula>"Moderado"</formula>
    </cfRule>
    <cfRule type="cellIs" dxfId="3408" priority="3604" operator="equal">
      <formula>"Menor"</formula>
    </cfRule>
    <cfRule type="cellIs" dxfId="3407" priority="3605" operator="equal">
      <formula>"Leve"</formula>
    </cfRule>
  </conditionalFormatting>
  <conditionalFormatting sqref="DQ35:DS35">
    <cfRule type="cellIs" dxfId="3406" priority="3596" operator="equal">
      <formula>"Catastrófico"</formula>
    </cfRule>
    <cfRule type="cellIs" dxfId="3405" priority="3597" operator="equal">
      <formula>"Mayor"</formula>
    </cfRule>
    <cfRule type="cellIs" dxfId="3404" priority="3598" operator="equal">
      <formula>"Moderado"</formula>
    </cfRule>
    <cfRule type="cellIs" dxfId="3403" priority="3599" operator="equal">
      <formula>"Menor"</formula>
    </cfRule>
    <cfRule type="cellIs" dxfId="3402" priority="3600" operator="equal">
      <formula>"Leve"</formula>
    </cfRule>
  </conditionalFormatting>
  <conditionalFormatting sqref="DQ101">
    <cfRule type="cellIs" dxfId="3401" priority="3961" operator="equal">
      <formula>"Catastrófico"</formula>
    </cfRule>
    <cfRule type="cellIs" dxfId="3400" priority="3962" operator="equal">
      <formula>"Mayor"</formula>
    </cfRule>
    <cfRule type="cellIs" dxfId="3399" priority="3963" operator="equal">
      <formula>"Moderado"</formula>
    </cfRule>
    <cfRule type="cellIs" dxfId="3398" priority="3964" operator="equal">
      <formula>"Menor"</formula>
    </cfRule>
    <cfRule type="cellIs" dxfId="3397" priority="3965" operator="equal">
      <formula>"Leve"</formula>
    </cfRule>
  </conditionalFormatting>
  <conditionalFormatting sqref="DQ162:DX165 DQ168:DX171 DQ113:DX117 DQ173:DX177 DQ145:DX147 DQ120:DX123 DQ138:DX141 DQ149:DX153 DQ156:DX159">
    <cfRule type="cellIs" dxfId="3396" priority="3956" operator="equal">
      <formula>"Catastrófico"</formula>
    </cfRule>
    <cfRule type="cellIs" dxfId="3395" priority="3957" operator="equal">
      <formula>"Mayor"</formula>
    </cfRule>
    <cfRule type="cellIs" dxfId="3394" priority="3958" operator="equal">
      <formula>"Moderado"</formula>
    </cfRule>
    <cfRule type="cellIs" dxfId="3393" priority="3959" operator="equal">
      <formula>"Menor"</formula>
    </cfRule>
    <cfRule type="cellIs" dxfId="3392" priority="3960" operator="equal">
      <formula>"Leve"</formula>
    </cfRule>
  </conditionalFormatting>
  <conditionalFormatting sqref="DQ162:DX165 DQ168:DX171 DQ113:DX117 DQ173:DX177 DQ145:DX147 DQ120:DX123 DQ138:DX141 DQ149:DX153 DQ156:DX159">
    <cfRule type="cellIs" dxfId="3391" priority="3951" operator="equal">
      <formula>"Catastrófico"</formula>
    </cfRule>
    <cfRule type="cellIs" dxfId="3390" priority="3952" operator="equal">
      <formula>"Mayor"</formula>
    </cfRule>
    <cfRule type="cellIs" dxfId="3389" priority="3953" operator="equal">
      <formula>"Moderado"</formula>
    </cfRule>
    <cfRule type="cellIs" dxfId="3388" priority="3954" operator="equal">
      <formula>"Menor"</formula>
    </cfRule>
    <cfRule type="cellIs" dxfId="3387" priority="3955" operator="equal">
      <formula>"Leve"</formula>
    </cfRule>
  </conditionalFormatting>
  <conditionalFormatting sqref="DQ160:DX160">
    <cfRule type="cellIs" dxfId="3386" priority="3936" operator="equal">
      <formula>"Catastrófico"</formula>
    </cfRule>
    <cfRule type="cellIs" dxfId="3385" priority="3937" operator="equal">
      <formula>"Mayor"</formula>
    </cfRule>
    <cfRule type="cellIs" dxfId="3384" priority="3938" operator="equal">
      <formula>"Moderado"</formula>
    </cfRule>
    <cfRule type="cellIs" dxfId="3383" priority="3939" operator="equal">
      <formula>"Menor"</formula>
    </cfRule>
    <cfRule type="cellIs" dxfId="3382" priority="3940" operator="equal">
      <formula>"Leve"</formula>
    </cfRule>
  </conditionalFormatting>
  <conditionalFormatting sqref="DQ161:DX161">
    <cfRule type="cellIs" dxfId="3381" priority="3931" operator="equal">
      <formula>"Catastrófico"</formula>
    </cfRule>
    <cfRule type="cellIs" dxfId="3380" priority="3932" operator="equal">
      <formula>"Mayor"</formula>
    </cfRule>
    <cfRule type="cellIs" dxfId="3379" priority="3933" operator="equal">
      <formula>"Moderado"</formula>
    </cfRule>
    <cfRule type="cellIs" dxfId="3378" priority="3934" operator="equal">
      <formula>"Menor"</formula>
    </cfRule>
    <cfRule type="cellIs" dxfId="3377" priority="3935" operator="equal">
      <formula>"Leve"</formula>
    </cfRule>
  </conditionalFormatting>
  <conditionalFormatting sqref="DR125:DR128 DQ129:DX129 DT125:DX128 DQ124:DX124">
    <cfRule type="cellIs" dxfId="3376" priority="3656" operator="equal">
      <formula>"Catastrófico"</formula>
    </cfRule>
    <cfRule type="cellIs" dxfId="3375" priority="3657" operator="equal">
      <formula>"Mayor"</formula>
    </cfRule>
    <cfRule type="cellIs" dxfId="3374" priority="3658" operator="equal">
      <formula>"Moderado"</formula>
    </cfRule>
    <cfRule type="cellIs" dxfId="3373" priority="3659" operator="equal">
      <formula>"Menor"</formula>
    </cfRule>
    <cfRule type="cellIs" dxfId="3372" priority="3660" operator="equal">
      <formula>"Leve"</formula>
    </cfRule>
  </conditionalFormatting>
  <conditionalFormatting sqref="DT35:DX35">
    <cfRule type="cellIs" dxfId="3371" priority="3591" operator="equal">
      <formula>"Catastrófico"</formula>
    </cfRule>
    <cfRule type="cellIs" dxfId="3370" priority="3592" operator="equal">
      <formula>"Mayor"</formula>
    </cfRule>
    <cfRule type="cellIs" dxfId="3369" priority="3593" operator="equal">
      <formula>"Moderado"</formula>
    </cfRule>
    <cfRule type="cellIs" dxfId="3368" priority="3594" operator="equal">
      <formula>"Menor"</formula>
    </cfRule>
    <cfRule type="cellIs" dxfId="3367" priority="3595" operator="equal">
      <formula>"Leve"</formula>
    </cfRule>
  </conditionalFormatting>
  <conditionalFormatting sqref="DT35:DX35">
    <cfRule type="cellIs" dxfId="3366" priority="3586" operator="equal">
      <formula>"Catastrófico"</formula>
    </cfRule>
    <cfRule type="cellIs" dxfId="3365" priority="3587" operator="equal">
      <formula>"Mayor"</formula>
    </cfRule>
    <cfRule type="cellIs" dxfId="3364" priority="3588" operator="equal">
      <formula>"Moderado"</formula>
    </cfRule>
    <cfRule type="cellIs" dxfId="3363" priority="3589" operator="equal">
      <formula>"Menor"</formula>
    </cfRule>
    <cfRule type="cellIs" dxfId="3362" priority="3590" operator="equal">
      <formula>"Leve"</formula>
    </cfRule>
  </conditionalFormatting>
  <conditionalFormatting sqref="DQ125:DQ128">
    <cfRule type="cellIs" dxfId="3361" priority="3651" operator="equal">
      <formula>"Catastrófico"</formula>
    </cfRule>
    <cfRule type="cellIs" dxfId="3360" priority="3652" operator="equal">
      <formula>"Mayor"</formula>
    </cfRule>
    <cfRule type="cellIs" dxfId="3359" priority="3653" operator="equal">
      <formula>"Moderado"</formula>
    </cfRule>
    <cfRule type="cellIs" dxfId="3358" priority="3654" operator="equal">
      <formula>"Menor"</formula>
    </cfRule>
    <cfRule type="cellIs" dxfId="3357" priority="3655" operator="equal">
      <formula>"Leve"</formula>
    </cfRule>
  </conditionalFormatting>
  <conditionalFormatting sqref="DQ125:DQ128">
    <cfRule type="cellIs" dxfId="3356" priority="3646" operator="equal">
      <formula>"Catastrófico"</formula>
    </cfRule>
    <cfRule type="cellIs" dxfId="3355" priority="3647" operator="equal">
      <formula>"Mayor"</formula>
    </cfRule>
    <cfRule type="cellIs" dxfId="3354" priority="3648" operator="equal">
      <formula>"Moderado"</formula>
    </cfRule>
    <cfRule type="cellIs" dxfId="3353" priority="3649" operator="equal">
      <formula>"Menor"</formula>
    </cfRule>
    <cfRule type="cellIs" dxfId="3352" priority="3650" operator="equal">
      <formula>"Leve"</formula>
    </cfRule>
  </conditionalFormatting>
  <conditionalFormatting sqref="DQ214:DX214">
    <cfRule type="cellIs" dxfId="3351" priority="3606" operator="equal">
      <formula>"Catastrófico"</formula>
    </cfRule>
    <cfRule type="cellIs" dxfId="3350" priority="3607" operator="equal">
      <formula>"Mayor"</formula>
    </cfRule>
    <cfRule type="cellIs" dxfId="3349" priority="3608" operator="equal">
      <formula>"Moderado"</formula>
    </cfRule>
    <cfRule type="cellIs" dxfId="3348" priority="3609" operator="equal">
      <formula>"Menor"</formula>
    </cfRule>
    <cfRule type="cellIs" dxfId="3347" priority="3610" operator="equal">
      <formula>"Leve"</formula>
    </cfRule>
  </conditionalFormatting>
  <conditionalFormatting sqref="DS89">
    <cfRule type="cellIs" dxfId="3346" priority="3986" operator="equal">
      <formula>"Catastrófico"</formula>
    </cfRule>
    <cfRule type="cellIs" dxfId="3345" priority="3987" operator="equal">
      <formula>"Mayor"</formula>
    </cfRule>
    <cfRule type="cellIs" dxfId="3344" priority="3988" operator="equal">
      <formula>"Moderado"</formula>
    </cfRule>
    <cfRule type="cellIs" dxfId="3343" priority="3989" operator="equal">
      <formula>"Menor"</formula>
    </cfRule>
    <cfRule type="cellIs" dxfId="3342" priority="3990" operator="equal">
      <formula>"Leve"</formula>
    </cfRule>
  </conditionalFormatting>
  <conditionalFormatting sqref="DQ130:DR130">
    <cfRule type="cellIs" dxfId="3341" priority="3641" operator="equal">
      <formula>"Catastrófico"</formula>
    </cfRule>
    <cfRule type="cellIs" dxfId="3340" priority="3642" operator="equal">
      <formula>"Mayor"</formula>
    </cfRule>
    <cfRule type="cellIs" dxfId="3339" priority="3643" operator="equal">
      <formula>"Moderado"</formula>
    </cfRule>
    <cfRule type="cellIs" dxfId="3338" priority="3644" operator="equal">
      <formula>"Menor"</formula>
    </cfRule>
    <cfRule type="cellIs" dxfId="3337" priority="3645" operator="equal">
      <formula>"Leve"</formula>
    </cfRule>
  </conditionalFormatting>
  <conditionalFormatting sqref="DQ130:DR130">
    <cfRule type="cellIs" dxfId="3336" priority="3636" operator="equal">
      <formula>"Catastrófico"</formula>
    </cfRule>
    <cfRule type="cellIs" dxfId="3335" priority="3637" operator="equal">
      <formula>"Mayor"</formula>
    </cfRule>
    <cfRule type="cellIs" dxfId="3334" priority="3638" operator="equal">
      <formula>"Moderado"</formula>
    </cfRule>
    <cfRule type="cellIs" dxfId="3333" priority="3639" operator="equal">
      <formula>"Menor"</formula>
    </cfRule>
    <cfRule type="cellIs" dxfId="3332" priority="3640" operator="equal">
      <formula>"Leve"</formula>
    </cfRule>
  </conditionalFormatting>
  <conditionalFormatting sqref="DS130:DX130">
    <cfRule type="cellIs" dxfId="3331" priority="3631" operator="equal">
      <formula>"Catastrófico"</formula>
    </cfRule>
    <cfRule type="cellIs" dxfId="3330" priority="3632" operator="equal">
      <formula>"Mayor"</formula>
    </cfRule>
    <cfRule type="cellIs" dxfId="3329" priority="3633" operator="equal">
      <formula>"Moderado"</formula>
    </cfRule>
    <cfRule type="cellIs" dxfId="3328" priority="3634" operator="equal">
      <formula>"Menor"</formula>
    </cfRule>
    <cfRule type="cellIs" dxfId="3327" priority="3635" operator="equal">
      <formula>"Leve"</formula>
    </cfRule>
  </conditionalFormatting>
  <conditionalFormatting sqref="DS130:DX130">
    <cfRule type="cellIs" dxfId="3326" priority="3626" operator="equal">
      <formula>"Catastrófico"</formula>
    </cfRule>
    <cfRule type="cellIs" dxfId="3325" priority="3627" operator="equal">
      <formula>"Mayor"</formula>
    </cfRule>
    <cfRule type="cellIs" dxfId="3324" priority="3628" operator="equal">
      <formula>"Moderado"</formula>
    </cfRule>
    <cfRule type="cellIs" dxfId="3323" priority="3629" operator="equal">
      <formula>"Menor"</formula>
    </cfRule>
    <cfRule type="cellIs" dxfId="3322" priority="3630" operator="equal">
      <formula>"Leve"</formula>
    </cfRule>
  </conditionalFormatting>
  <conditionalFormatting sqref="DQ40:DX40">
    <cfRule type="cellIs" dxfId="3321" priority="3581" operator="equal">
      <formula>"Catastrófico"</formula>
    </cfRule>
    <cfRule type="cellIs" dxfId="3320" priority="3582" operator="equal">
      <formula>"Mayor"</formula>
    </cfRule>
    <cfRule type="cellIs" dxfId="3319" priority="3583" operator="equal">
      <formula>"Moderado"</formula>
    </cfRule>
    <cfRule type="cellIs" dxfId="3318" priority="3584" operator="equal">
      <formula>"Menor"</formula>
    </cfRule>
    <cfRule type="cellIs" dxfId="3317" priority="3585" operator="equal">
      <formula>"Leve"</formula>
    </cfRule>
  </conditionalFormatting>
  <conditionalFormatting sqref="DQ191:DX195">
    <cfRule type="cellIs" dxfId="3316" priority="4016" operator="equal">
      <formula>"Catastrófico"</formula>
    </cfRule>
    <cfRule type="cellIs" dxfId="3315" priority="4017" operator="equal">
      <formula>"Mayor"</formula>
    </cfRule>
    <cfRule type="cellIs" dxfId="3314" priority="4018" operator="equal">
      <formula>"Moderado"</formula>
    </cfRule>
    <cfRule type="cellIs" dxfId="3313" priority="4019" operator="equal">
      <formula>"Menor"</formula>
    </cfRule>
    <cfRule type="cellIs" dxfId="3312" priority="4020" operator="equal">
      <formula>"Leve"</formula>
    </cfRule>
  </conditionalFormatting>
  <conditionalFormatting sqref="DQ197:DX201">
    <cfRule type="cellIs" dxfId="3311" priority="4011" operator="equal">
      <formula>"Catastrófico"</formula>
    </cfRule>
    <cfRule type="cellIs" dxfId="3310" priority="4012" operator="equal">
      <formula>"Mayor"</formula>
    </cfRule>
    <cfRule type="cellIs" dxfId="3309" priority="4013" operator="equal">
      <formula>"Moderado"</formula>
    </cfRule>
    <cfRule type="cellIs" dxfId="3308" priority="4014" operator="equal">
      <formula>"Menor"</formula>
    </cfRule>
    <cfRule type="cellIs" dxfId="3307" priority="4015" operator="equal">
      <formula>"Leve"</formula>
    </cfRule>
  </conditionalFormatting>
  <conditionalFormatting sqref="DT89:DX89">
    <cfRule type="cellIs" dxfId="3306" priority="3976" operator="equal">
      <formula>"Catastrófico"</formula>
    </cfRule>
    <cfRule type="cellIs" dxfId="3305" priority="3977" operator="equal">
      <formula>"Mayor"</formula>
    </cfRule>
    <cfRule type="cellIs" dxfId="3304" priority="3978" operator="equal">
      <formula>"Moderado"</formula>
    </cfRule>
    <cfRule type="cellIs" dxfId="3303" priority="3979" operator="equal">
      <formula>"Menor"</formula>
    </cfRule>
    <cfRule type="cellIs" dxfId="3302" priority="3980" operator="equal">
      <formula>"Leve"</formula>
    </cfRule>
  </conditionalFormatting>
  <conditionalFormatting sqref="DS11:DX11">
    <cfRule type="cellIs" dxfId="3301" priority="3726" operator="equal">
      <formula>"Catastrófico"</formula>
    </cfRule>
    <cfRule type="cellIs" dxfId="3300" priority="3727" operator="equal">
      <formula>"Mayor"</formula>
    </cfRule>
    <cfRule type="cellIs" dxfId="3299" priority="3728" operator="equal">
      <formula>"Moderado"</formula>
    </cfRule>
    <cfRule type="cellIs" dxfId="3298" priority="3729" operator="equal">
      <formula>"Menor"</formula>
    </cfRule>
    <cfRule type="cellIs" dxfId="3297" priority="3730" operator="equal">
      <formula>"Leve"</formula>
    </cfRule>
  </conditionalFormatting>
  <conditionalFormatting sqref="DQ178:DX183">
    <cfRule type="cellIs" dxfId="3296" priority="3886" operator="equal">
      <formula>"Catastrófico"</formula>
    </cfRule>
    <cfRule type="cellIs" dxfId="3295" priority="3887" operator="equal">
      <formula>"Mayor"</formula>
    </cfRule>
    <cfRule type="cellIs" dxfId="3294" priority="3888" operator="equal">
      <formula>"Moderado"</formula>
    </cfRule>
    <cfRule type="cellIs" dxfId="3293" priority="3889" operator="equal">
      <formula>"Menor"</formula>
    </cfRule>
    <cfRule type="cellIs" dxfId="3292" priority="3890" operator="equal">
      <formula>"Leve"</formula>
    </cfRule>
  </conditionalFormatting>
  <conditionalFormatting sqref="EA124:EG124 EA129:EG129 EA125:EA128 EC125:EG128">
    <cfRule type="cellIs" dxfId="3291" priority="4166" operator="equal">
      <formula>"Catastrófico"</formula>
    </cfRule>
    <cfRule type="cellIs" dxfId="3290" priority="4167" operator="equal">
      <formula>"Mayor"</formula>
    </cfRule>
    <cfRule type="cellIs" dxfId="3289" priority="4168" operator="equal">
      <formula>"Moderado"</formula>
    </cfRule>
    <cfRule type="cellIs" dxfId="3288" priority="4169" operator="equal">
      <formula>"Menor"</formula>
    </cfRule>
    <cfRule type="cellIs" dxfId="3287" priority="4170" operator="equal">
      <formula>"Leve"</formula>
    </cfRule>
  </conditionalFormatting>
  <conditionalFormatting sqref="EA10">
    <cfRule type="cellIs" dxfId="3286" priority="4241" operator="equal">
      <formula>"Catastrófico"</formula>
    </cfRule>
    <cfRule type="cellIs" dxfId="3285" priority="4242" operator="equal">
      <formula>"Mayor"</formula>
    </cfRule>
    <cfRule type="cellIs" dxfId="3284" priority="4243" operator="equal">
      <formula>"Moderado"</formula>
    </cfRule>
    <cfRule type="cellIs" dxfId="3283" priority="4244" operator="equal">
      <formula>"Menor"</formula>
    </cfRule>
    <cfRule type="cellIs" dxfId="3282" priority="4245" operator="equal">
      <formula>"Leve"</formula>
    </cfRule>
  </conditionalFormatting>
  <conditionalFormatting sqref="DZ10:EA10">
    <cfRule type="cellIs" dxfId="3281" priority="4236" operator="equal">
      <formula>"Catastrófico"</formula>
    </cfRule>
    <cfRule type="cellIs" dxfId="3280" priority="4237" operator="equal">
      <formula>"Mayor"</formula>
    </cfRule>
    <cfRule type="cellIs" dxfId="3279" priority="4238" operator="equal">
      <formula>"Moderado"</formula>
    </cfRule>
    <cfRule type="cellIs" dxfId="3278" priority="4239" operator="equal">
      <formula>"Menor"</formula>
    </cfRule>
    <cfRule type="cellIs" dxfId="3277" priority="4240" operator="equal">
      <formula>"Leve"</formula>
    </cfRule>
  </conditionalFormatting>
  <conditionalFormatting sqref="DS11:DX11">
    <cfRule type="cellIs" dxfId="3276" priority="3721" operator="equal">
      <formula>"Catastrófico"</formula>
    </cfRule>
    <cfRule type="cellIs" dxfId="3275" priority="3722" operator="equal">
      <formula>"Mayor"</formula>
    </cfRule>
    <cfRule type="cellIs" dxfId="3274" priority="3723" operator="equal">
      <formula>"Moderado"</formula>
    </cfRule>
    <cfRule type="cellIs" dxfId="3273" priority="3724" operator="equal">
      <formula>"Menor"</formula>
    </cfRule>
    <cfRule type="cellIs" dxfId="3272" priority="3725" operator="equal">
      <formula>"Leve"</formula>
    </cfRule>
  </conditionalFormatting>
  <conditionalFormatting sqref="DQ112:DX112">
    <cfRule type="cellIs" dxfId="3271" priority="3941" operator="equal">
      <formula>"Catastrófico"</formula>
    </cfRule>
    <cfRule type="cellIs" dxfId="3270" priority="3942" operator="equal">
      <formula>"Mayor"</formula>
    </cfRule>
    <cfRule type="cellIs" dxfId="3269" priority="3943" operator="equal">
      <formula>"Moderado"</formula>
    </cfRule>
    <cfRule type="cellIs" dxfId="3268" priority="3944" operator="equal">
      <formula>"Menor"</formula>
    </cfRule>
    <cfRule type="cellIs" dxfId="3267" priority="3945" operator="equal">
      <formula>"Leve"</formula>
    </cfRule>
  </conditionalFormatting>
  <conditionalFormatting sqref="DZ89:EA89">
    <cfRule type="cellIs" dxfId="3266" priority="4501" operator="equal">
      <formula>"Catastrófico"</formula>
    </cfRule>
    <cfRule type="cellIs" dxfId="3265" priority="4502" operator="equal">
      <formula>"Mayor"</formula>
    </cfRule>
    <cfRule type="cellIs" dxfId="3264" priority="4503" operator="equal">
      <formula>"Moderado"</formula>
    </cfRule>
    <cfRule type="cellIs" dxfId="3263" priority="4504" operator="equal">
      <formula>"Menor"</formula>
    </cfRule>
    <cfRule type="cellIs" dxfId="3262" priority="4505" operator="equal">
      <formula>"Leve"</formula>
    </cfRule>
  </conditionalFormatting>
  <conditionalFormatting sqref="DZ209:EG213">
    <cfRule type="cellIs" dxfId="3261" priority="4506" operator="equal">
      <formula>"Catastrófico"</formula>
    </cfRule>
    <cfRule type="cellIs" dxfId="3260" priority="4507" operator="equal">
      <formula>"Mayor"</formula>
    </cfRule>
    <cfRule type="cellIs" dxfId="3259" priority="4508" operator="equal">
      <formula>"Moderado"</formula>
    </cfRule>
    <cfRule type="cellIs" dxfId="3258" priority="4509" operator="equal">
      <formula>"Menor"</formula>
    </cfRule>
    <cfRule type="cellIs" dxfId="3257" priority="4510" operator="equal">
      <formula>"Leve"</formula>
    </cfRule>
  </conditionalFormatting>
  <conditionalFormatting sqref="EB89">
    <cfRule type="cellIs" dxfId="3256" priority="4496" operator="equal">
      <formula>"Catastrófico"</formula>
    </cfRule>
    <cfRule type="cellIs" dxfId="3255" priority="4497" operator="equal">
      <formula>"Mayor"</formula>
    </cfRule>
    <cfRule type="cellIs" dxfId="3254" priority="4498" operator="equal">
      <formula>"Moderado"</formula>
    </cfRule>
    <cfRule type="cellIs" dxfId="3253" priority="4499" operator="equal">
      <formula>"Menor"</formula>
    </cfRule>
    <cfRule type="cellIs" dxfId="3252" priority="4500" operator="equal">
      <formula>"Leve"</formula>
    </cfRule>
  </conditionalFormatting>
  <conditionalFormatting sqref="DP46 DP52 DP58">
    <cfRule type="cellIs" dxfId="3251" priority="4066" operator="equal">
      <formula>"Catastrófico"</formula>
    </cfRule>
    <cfRule type="cellIs" dxfId="3250" priority="4067" operator="equal">
      <formula>"Mayor"</formula>
    </cfRule>
    <cfRule type="cellIs" dxfId="3249" priority="4068" operator="equal">
      <formula>"Moderado"</formula>
    </cfRule>
    <cfRule type="cellIs" dxfId="3248" priority="4069" operator="equal">
      <formula>"Menor"</formula>
    </cfRule>
    <cfRule type="cellIs" dxfId="3247" priority="4070" operator="equal">
      <formula>"Leve"</formula>
    </cfRule>
  </conditionalFormatting>
  <conditionalFormatting sqref="EB83">
    <cfRule type="cellIs" dxfId="3246" priority="4291" operator="equal">
      <formula>"Catastrófico"</formula>
    </cfRule>
    <cfRule type="cellIs" dxfId="3245" priority="4292" operator="equal">
      <formula>"Mayor"</formula>
    </cfRule>
    <cfRule type="cellIs" dxfId="3244" priority="4293" operator="equal">
      <formula>"Moderado"</formula>
    </cfRule>
    <cfRule type="cellIs" dxfId="3243" priority="4294" operator="equal">
      <formula>"Menor"</formula>
    </cfRule>
    <cfRule type="cellIs" dxfId="3242" priority="4295" operator="equal">
      <formula>"Leve"</formula>
    </cfRule>
  </conditionalFormatting>
  <conditionalFormatting sqref="DQ167:DX167">
    <cfRule type="cellIs" dxfId="3241" priority="3926" operator="equal">
      <formula>"Catastrófico"</formula>
    </cfRule>
    <cfRule type="cellIs" dxfId="3240" priority="3927" operator="equal">
      <formula>"Mayor"</formula>
    </cfRule>
    <cfRule type="cellIs" dxfId="3239" priority="3928" operator="equal">
      <formula>"Moderado"</formula>
    </cfRule>
    <cfRule type="cellIs" dxfId="3238" priority="3929" operator="equal">
      <formula>"Menor"</formula>
    </cfRule>
    <cfRule type="cellIs" dxfId="3237" priority="3930" operator="equal">
      <formula>"Leve"</formula>
    </cfRule>
  </conditionalFormatting>
  <conditionalFormatting sqref="DQ106:DX111">
    <cfRule type="cellIs" dxfId="3236" priority="3896" operator="equal">
      <formula>"Catastrófico"</formula>
    </cfRule>
    <cfRule type="cellIs" dxfId="3235" priority="3897" operator="equal">
      <formula>"Mayor"</formula>
    </cfRule>
    <cfRule type="cellIs" dxfId="3234" priority="3898" operator="equal">
      <formula>"Moderado"</formula>
    </cfRule>
    <cfRule type="cellIs" dxfId="3233" priority="3899" operator="equal">
      <formula>"Menor"</formula>
    </cfRule>
    <cfRule type="cellIs" dxfId="3232" priority="3900" operator="equal">
      <formula>"Leve"</formula>
    </cfRule>
  </conditionalFormatting>
  <conditionalFormatting sqref="DQ178:DX183">
    <cfRule type="cellIs" dxfId="3231" priority="3891" operator="equal">
      <formula>"Catastrófico"</formula>
    </cfRule>
    <cfRule type="cellIs" dxfId="3230" priority="3892" operator="equal">
      <formula>"Mayor"</formula>
    </cfRule>
    <cfRule type="cellIs" dxfId="3229" priority="3893" operator="equal">
      <formula>"Moderado"</formula>
    </cfRule>
    <cfRule type="cellIs" dxfId="3228" priority="3894" operator="equal">
      <formula>"Menor"</formula>
    </cfRule>
    <cfRule type="cellIs" dxfId="3227" priority="3895" operator="equal">
      <formula>"Leve"</formula>
    </cfRule>
  </conditionalFormatting>
  <conditionalFormatting sqref="DZ118:EG119">
    <cfRule type="cellIs" dxfId="3226" priority="4281" operator="equal">
      <formula>"Catastrófico"</formula>
    </cfRule>
    <cfRule type="cellIs" dxfId="3225" priority="4282" operator="equal">
      <formula>"Mayor"</formula>
    </cfRule>
    <cfRule type="cellIs" dxfId="3224" priority="4283" operator="equal">
      <formula>"Moderado"</formula>
    </cfRule>
    <cfRule type="cellIs" dxfId="3223" priority="4284" operator="equal">
      <formula>"Menor"</formula>
    </cfRule>
    <cfRule type="cellIs" dxfId="3222" priority="4285" operator="equal">
      <formula>"Leve"</formula>
    </cfRule>
  </conditionalFormatting>
  <conditionalFormatting sqref="DP10 DP16 DP22 DP40 DP64 DP70 DP76 DP82 DP88 DP94 DP100 DP106 DP112 DP118 DP124 DP130 DP136 DP142 DP148 DP154 DP160 DP166 DP172 DP178 DP184 DP190 DP196 DP202 DP208 DP214 DP220">
    <cfRule type="cellIs" dxfId="3221" priority="4071" operator="equal">
      <formula>"Catastrófico"</formula>
    </cfRule>
    <cfRule type="cellIs" dxfId="3220" priority="4072" operator="equal">
      <formula>"Mayor"</formula>
    </cfRule>
    <cfRule type="cellIs" dxfId="3219" priority="4073" operator="equal">
      <formula>"Moderado"</formula>
    </cfRule>
    <cfRule type="cellIs" dxfId="3218" priority="4074" operator="equal">
      <formula>"Menor"</formula>
    </cfRule>
    <cfRule type="cellIs" dxfId="3217" priority="4075" operator="equal">
      <formula>"Leve"</formula>
    </cfRule>
  </conditionalFormatting>
  <conditionalFormatting sqref="DQ16:DQ17">
    <cfRule type="cellIs" dxfId="3216" priority="3696" operator="equal">
      <formula>"Catastrófico"</formula>
    </cfRule>
    <cfRule type="cellIs" dxfId="3215" priority="3697" operator="equal">
      <formula>"Mayor"</formula>
    </cfRule>
    <cfRule type="cellIs" dxfId="3214" priority="3698" operator="equal">
      <formula>"Moderado"</formula>
    </cfRule>
    <cfRule type="cellIs" dxfId="3213" priority="3699" operator="equal">
      <formula>"Menor"</formula>
    </cfRule>
    <cfRule type="cellIs" dxfId="3212" priority="3700" operator="equal">
      <formula>"Leve"</formula>
    </cfRule>
  </conditionalFormatting>
  <conditionalFormatting sqref="DP226">
    <cfRule type="cellIs" dxfId="3211" priority="4061" operator="equal">
      <formula>"Catastrófico"</formula>
    </cfRule>
    <cfRule type="cellIs" dxfId="3210" priority="4062" operator="equal">
      <formula>"Mayor"</formula>
    </cfRule>
    <cfRule type="cellIs" dxfId="3209" priority="4063" operator="equal">
      <formula>"Moderado"</formula>
    </cfRule>
    <cfRule type="cellIs" dxfId="3208" priority="4064" operator="equal">
      <formula>"Menor"</formula>
    </cfRule>
    <cfRule type="cellIs" dxfId="3207" priority="4065" operator="equal">
      <formula>"Leve"</formula>
    </cfRule>
  </conditionalFormatting>
  <conditionalFormatting sqref="DQ203:DX207">
    <cfRule type="cellIs" dxfId="3206" priority="4006" operator="equal">
      <formula>"Catastrófico"</formula>
    </cfRule>
    <cfRule type="cellIs" dxfId="3205" priority="4007" operator="equal">
      <formula>"Mayor"</formula>
    </cfRule>
    <cfRule type="cellIs" dxfId="3204" priority="4008" operator="equal">
      <formula>"Moderado"</formula>
    </cfRule>
    <cfRule type="cellIs" dxfId="3203" priority="4009" operator="equal">
      <formula>"Menor"</formula>
    </cfRule>
    <cfRule type="cellIs" dxfId="3202" priority="4010" operator="equal">
      <formula>"Leve"</formula>
    </cfRule>
  </conditionalFormatting>
  <conditionalFormatting sqref="DQ82">
    <cfRule type="cellIs" dxfId="3201" priority="3821" operator="equal">
      <formula>"Catastrófico"</formula>
    </cfRule>
    <cfRule type="cellIs" dxfId="3200" priority="3822" operator="equal">
      <formula>"Mayor"</formula>
    </cfRule>
    <cfRule type="cellIs" dxfId="3199" priority="3823" operator="equal">
      <formula>"Moderado"</formula>
    </cfRule>
    <cfRule type="cellIs" dxfId="3198" priority="3824" operator="equal">
      <formula>"Menor"</formula>
    </cfRule>
    <cfRule type="cellIs" dxfId="3197" priority="3825" operator="equal">
      <formula>"Leve"</formula>
    </cfRule>
  </conditionalFormatting>
  <conditionalFormatting sqref="FY102">
    <cfRule type="cellIs" dxfId="3196" priority="3521" operator="equal">
      <formula>"Catastrófico"</formula>
    </cfRule>
    <cfRule type="cellIs" dxfId="3195" priority="3522" operator="equal">
      <formula>"Mayor"</formula>
    </cfRule>
    <cfRule type="cellIs" dxfId="3194" priority="3523" operator="equal">
      <formula>"Moderado"</formula>
    </cfRule>
    <cfRule type="cellIs" dxfId="3193" priority="3524" operator="equal">
      <formula>"Menor"</formula>
    </cfRule>
    <cfRule type="cellIs" dxfId="3192" priority="3525" operator="equal">
      <formula>"Leve"</formula>
    </cfRule>
  </conditionalFormatting>
  <conditionalFormatting sqref="DQ106:DX111">
    <cfRule type="cellIs" dxfId="3191" priority="3901" operator="equal">
      <formula>"Catastrófico"</formula>
    </cfRule>
    <cfRule type="cellIs" dxfId="3190" priority="3902" operator="equal">
      <formula>"Mayor"</formula>
    </cfRule>
    <cfRule type="cellIs" dxfId="3189" priority="3903" operator="equal">
      <formula>"Moderado"</formula>
    </cfRule>
    <cfRule type="cellIs" dxfId="3188" priority="3904" operator="equal">
      <formula>"Menor"</formula>
    </cfRule>
    <cfRule type="cellIs" dxfId="3187" priority="3905" operator="equal">
      <formula>"Leve"</formula>
    </cfRule>
  </conditionalFormatting>
  <conditionalFormatting sqref="DQ83">
    <cfRule type="cellIs" dxfId="3186" priority="3791" operator="equal">
      <formula>"Catastrófico"</formula>
    </cfRule>
    <cfRule type="cellIs" dxfId="3185" priority="3792" operator="equal">
      <formula>"Mayor"</formula>
    </cfRule>
    <cfRule type="cellIs" dxfId="3184" priority="3793" operator="equal">
      <formula>"Moderado"</formula>
    </cfRule>
    <cfRule type="cellIs" dxfId="3183" priority="3794" operator="equal">
      <formula>"Menor"</formula>
    </cfRule>
    <cfRule type="cellIs" dxfId="3182" priority="3795" operator="equal">
      <formula>"Leve"</formula>
    </cfRule>
  </conditionalFormatting>
  <conditionalFormatting sqref="DQ209:DX213">
    <cfRule type="cellIs" dxfId="3181" priority="4001" operator="equal">
      <formula>"Catastrófico"</formula>
    </cfRule>
    <cfRule type="cellIs" dxfId="3180" priority="4002" operator="equal">
      <formula>"Mayor"</formula>
    </cfRule>
    <cfRule type="cellIs" dxfId="3179" priority="4003" operator="equal">
      <formula>"Moderado"</formula>
    </cfRule>
    <cfRule type="cellIs" dxfId="3178" priority="4004" operator="equal">
      <formula>"Menor"</formula>
    </cfRule>
    <cfRule type="cellIs" dxfId="3177" priority="4005" operator="equal">
      <formula>"Leve"</formula>
    </cfRule>
  </conditionalFormatting>
  <conditionalFormatting sqref="DP250">
    <cfRule type="cellIs" dxfId="3176" priority="4041" operator="equal">
      <formula>"Catastrófico"</formula>
    </cfRule>
    <cfRule type="cellIs" dxfId="3175" priority="4042" operator="equal">
      <formula>"Mayor"</formula>
    </cfRule>
    <cfRule type="cellIs" dxfId="3174" priority="4043" operator="equal">
      <formula>"Moderado"</formula>
    </cfRule>
    <cfRule type="cellIs" dxfId="3173" priority="4044" operator="equal">
      <formula>"Menor"</formula>
    </cfRule>
    <cfRule type="cellIs" dxfId="3172" priority="4045" operator="equal">
      <formula>"Leve"</formula>
    </cfRule>
  </conditionalFormatting>
  <conditionalFormatting sqref="FY191:FY195">
    <cfRule type="cellIs" dxfId="3171" priority="3556" operator="equal">
      <formula>"Catastrófico"</formula>
    </cfRule>
    <cfRule type="cellIs" dxfId="3170" priority="3557" operator="equal">
      <formula>"Mayor"</formula>
    </cfRule>
    <cfRule type="cellIs" dxfId="3169" priority="3558" operator="equal">
      <formula>"Moderado"</formula>
    </cfRule>
    <cfRule type="cellIs" dxfId="3168" priority="3559" operator="equal">
      <formula>"Menor"</formula>
    </cfRule>
    <cfRule type="cellIs" dxfId="3167" priority="3560" operator="equal">
      <formula>"Leve"</formula>
    </cfRule>
  </conditionalFormatting>
  <conditionalFormatting sqref="DZ143:EG144">
    <cfRule type="cellIs" dxfId="3166" priority="4286" operator="equal">
      <formula>"Catastrófico"</formula>
    </cfRule>
    <cfRule type="cellIs" dxfId="3165" priority="4287" operator="equal">
      <formula>"Mayor"</formula>
    </cfRule>
    <cfRule type="cellIs" dxfId="3164" priority="4288" operator="equal">
      <formula>"Moderado"</formula>
    </cfRule>
    <cfRule type="cellIs" dxfId="3163" priority="4289" operator="equal">
      <formula>"Menor"</formula>
    </cfRule>
    <cfRule type="cellIs" dxfId="3162" priority="4290" operator="equal">
      <formula>"Leve"</formula>
    </cfRule>
  </conditionalFormatting>
  <conditionalFormatting sqref="EA82">
    <cfRule type="cellIs" dxfId="3161" priority="4316" operator="equal">
      <formula>"Catastrófico"</formula>
    </cfRule>
    <cfRule type="cellIs" dxfId="3160" priority="4317" operator="equal">
      <formula>"Mayor"</formula>
    </cfRule>
    <cfRule type="cellIs" dxfId="3159" priority="4318" operator="equal">
      <formula>"Moderado"</formula>
    </cfRule>
    <cfRule type="cellIs" dxfId="3158" priority="4319" operator="equal">
      <formula>"Menor"</formula>
    </cfRule>
    <cfRule type="cellIs" dxfId="3157" priority="4320" operator="equal">
      <formula>"Leve"</formula>
    </cfRule>
  </conditionalFormatting>
  <conditionalFormatting sqref="DQ166:DX166">
    <cfRule type="cellIs" dxfId="3156" priority="3916" operator="equal">
      <formula>"Catastrófico"</formula>
    </cfRule>
    <cfRule type="cellIs" dxfId="3155" priority="3917" operator="equal">
      <formula>"Mayor"</formula>
    </cfRule>
    <cfRule type="cellIs" dxfId="3154" priority="3918" operator="equal">
      <formula>"Moderado"</formula>
    </cfRule>
    <cfRule type="cellIs" dxfId="3153" priority="3919" operator="equal">
      <formula>"Menor"</formula>
    </cfRule>
    <cfRule type="cellIs" dxfId="3152" priority="3920" operator="equal">
      <formula>"Leve"</formula>
    </cfRule>
  </conditionalFormatting>
  <conditionalFormatting sqref="FY160">
    <cfRule type="cellIs" dxfId="3151" priority="3496" operator="equal">
      <formula>"Catastrófico"</formula>
    </cfRule>
    <cfRule type="cellIs" dxfId="3150" priority="3497" operator="equal">
      <formula>"Mayor"</formula>
    </cfRule>
    <cfRule type="cellIs" dxfId="3149" priority="3498" operator="equal">
      <formula>"Moderado"</formula>
    </cfRule>
    <cfRule type="cellIs" dxfId="3148" priority="3499" operator="equal">
      <formula>"Menor"</formula>
    </cfRule>
    <cfRule type="cellIs" dxfId="3147" priority="3500" operator="equal">
      <formula>"Leve"</formula>
    </cfRule>
  </conditionalFormatting>
  <conditionalFormatting sqref="EB11:EG11">
    <cfRule type="cellIs" dxfId="3146" priority="4231" operator="equal">
      <formula>"Catastrófico"</formula>
    </cfRule>
    <cfRule type="cellIs" dxfId="3145" priority="4232" operator="equal">
      <formula>"Mayor"</formula>
    </cfRule>
    <cfRule type="cellIs" dxfId="3144" priority="4233" operator="equal">
      <formula>"Moderado"</formula>
    </cfRule>
    <cfRule type="cellIs" dxfId="3143" priority="4234" operator="equal">
      <formula>"Menor"</formula>
    </cfRule>
    <cfRule type="cellIs" dxfId="3142" priority="4235" operator="equal">
      <formula>"Leve"</formula>
    </cfRule>
  </conditionalFormatting>
  <conditionalFormatting sqref="DZ11:EA11">
    <cfRule type="cellIs" dxfId="3141" priority="4206" operator="equal">
      <formula>"Catastrófico"</formula>
    </cfRule>
    <cfRule type="cellIs" dxfId="3140" priority="4207" operator="equal">
      <formula>"Mayor"</formula>
    </cfRule>
    <cfRule type="cellIs" dxfId="3139" priority="4208" operator="equal">
      <formula>"Moderado"</formula>
    </cfRule>
    <cfRule type="cellIs" dxfId="3138" priority="4209" operator="equal">
      <formula>"Menor"</formula>
    </cfRule>
    <cfRule type="cellIs" dxfId="3137" priority="4210" operator="equal">
      <formula>"Leve"</formula>
    </cfRule>
  </conditionalFormatting>
  <conditionalFormatting sqref="DQ143:DX144">
    <cfRule type="cellIs" dxfId="3136" priority="3781" operator="equal">
      <formula>"Catastrófico"</formula>
    </cfRule>
    <cfRule type="cellIs" dxfId="3135" priority="3782" operator="equal">
      <formula>"Mayor"</formula>
    </cfRule>
    <cfRule type="cellIs" dxfId="3134" priority="3783" operator="equal">
      <formula>"Moderado"</formula>
    </cfRule>
    <cfRule type="cellIs" dxfId="3133" priority="3784" operator="equal">
      <formula>"Menor"</formula>
    </cfRule>
    <cfRule type="cellIs" dxfId="3132" priority="3785" operator="equal">
      <formula>"Leve"</formula>
    </cfRule>
  </conditionalFormatting>
  <conditionalFormatting sqref="DQ118:DX119">
    <cfRule type="cellIs" dxfId="3131" priority="3776" operator="equal">
      <formula>"Catastrófico"</formula>
    </cfRule>
    <cfRule type="cellIs" dxfId="3130" priority="3777" operator="equal">
      <formula>"Mayor"</formula>
    </cfRule>
    <cfRule type="cellIs" dxfId="3129" priority="3778" operator="equal">
      <formula>"Moderado"</formula>
    </cfRule>
    <cfRule type="cellIs" dxfId="3128" priority="3779" operator="equal">
      <formula>"Menor"</formula>
    </cfRule>
    <cfRule type="cellIs" dxfId="3127" priority="3780" operator="equal">
      <formula>"Leve"</formula>
    </cfRule>
  </conditionalFormatting>
  <conditionalFormatting sqref="DQ10:DR10">
    <cfRule type="cellIs" dxfId="3126" priority="3731" operator="equal">
      <formula>"Catastrófico"</formula>
    </cfRule>
    <cfRule type="cellIs" dxfId="3125" priority="3732" operator="equal">
      <formula>"Mayor"</formula>
    </cfRule>
    <cfRule type="cellIs" dxfId="3124" priority="3733" operator="equal">
      <formula>"Moderado"</formula>
    </cfRule>
    <cfRule type="cellIs" dxfId="3123" priority="3734" operator="equal">
      <formula>"Menor"</formula>
    </cfRule>
    <cfRule type="cellIs" dxfId="3122" priority="3735" operator="equal">
      <formula>"Leve"</formula>
    </cfRule>
  </conditionalFormatting>
  <conditionalFormatting sqref="DQ184:DX185">
    <cfRule type="cellIs" dxfId="3121" priority="3911" operator="equal">
      <formula>"Catastrófico"</formula>
    </cfRule>
    <cfRule type="cellIs" dxfId="3120" priority="3912" operator="equal">
      <formula>"Mayor"</formula>
    </cfRule>
    <cfRule type="cellIs" dxfId="3119" priority="3913" operator="equal">
      <formula>"Moderado"</formula>
    </cfRule>
    <cfRule type="cellIs" dxfId="3118" priority="3914" operator="equal">
      <formula>"Menor"</formula>
    </cfRule>
    <cfRule type="cellIs" dxfId="3117" priority="3915" operator="equal">
      <formula>"Leve"</formula>
    </cfRule>
  </conditionalFormatting>
  <conditionalFormatting sqref="DQ167:DX167">
    <cfRule type="cellIs" dxfId="3116" priority="3921" operator="equal">
      <formula>"Catastrófico"</formula>
    </cfRule>
    <cfRule type="cellIs" dxfId="3115" priority="3922" operator="equal">
      <formula>"Mayor"</formula>
    </cfRule>
    <cfRule type="cellIs" dxfId="3114" priority="3923" operator="equal">
      <formula>"Moderado"</formula>
    </cfRule>
    <cfRule type="cellIs" dxfId="3113" priority="3924" operator="equal">
      <formula>"Menor"</formula>
    </cfRule>
    <cfRule type="cellIs" dxfId="3112" priority="3925" operator="equal">
      <formula>"Leve"</formula>
    </cfRule>
  </conditionalFormatting>
  <conditionalFormatting sqref="FY106:FY111">
    <cfRule type="cellIs" dxfId="3111" priority="3456" operator="equal">
      <formula>"Catastrófico"</formula>
    </cfRule>
    <cfRule type="cellIs" dxfId="3110" priority="3457" operator="equal">
      <formula>"Mayor"</formula>
    </cfRule>
    <cfRule type="cellIs" dxfId="3109" priority="3458" operator="equal">
      <formula>"Moderado"</formula>
    </cfRule>
    <cfRule type="cellIs" dxfId="3108" priority="3459" operator="equal">
      <formula>"Menor"</formula>
    </cfRule>
    <cfRule type="cellIs" dxfId="3107" priority="3460" operator="equal">
      <formula>"Leve"</formula>
    </cfRule>
  </conditionalFormatting>
  <conditionalFormatting sqref="FY130">
    <cfRule type="cellIs" dxfId="3106" priority="3331" operator="equal">
      <formula>"Catastrófico"</formula>
    </cfRule>
    <cfRule type="cellIs" dxfId="3105" priority="3332" operator="equal">
      <formula>"Mayor"</formula>
    </cfRule>
    <cfRule type="cellIs" dxfId="3104" priority="3333" operator="equal">
      <formula>"Moderado"</formula>
    </cfRule>
    <cfRule type="cellIs" dxfId="3103" priority="3334" operator="equal">
      <formula>"Menor"</formula>
    </cfRule>
    <cfRule type="cellIs" dxfId="3102" priority="3335" operator="equal">
      <formula>"Leve"</formula>
    </cfRule>
  </conditionalFormatting>
  <conditionalFormatting sqref="FY196">
    <cfRule type="cellIs" dxfId="3101" priority="3326" operator="equal">
      <formula>"Catastrófico"</formula>
    </cfRule>
    <cfRule type="cellIs" dxfId="3100" priority="3327" operator="equal">
      <formula>"Mayor"</formula>
    </cfRule>
    <cfRule type="cellIs" dxfId="3099" priority="3328" operator="equal">
      <formula>"Moderado"</formula>
    </cfRule>
    <cfRule type="cellIs" dxfId="3098" priority="3329" operator="equal">
      <formula>"Menor"</formula>
    </cfRule>
    <cfRule type="cellIs" dxfId="3097" priority="3330" operator="equal">
      <formula>"Leve"</formula>
    </cfRule>
  </conditionalFormatting>
  <conditionalFormatting sqref="FY202">
    <cfRule type="cellIs" dxfId="3096" priority="3321" operator="equal">
      <formula>"Catastrófico"</formula>
    </cfRule>
    <cfRule type="cellIs" dxfId="3095" priority="3322" operator="equal">
      <formula>"Mayor"</formula>
    </cfRule>
    <cfRule type="cellIs" dxfId="3094" priority="3323" operator="equal">
      <formula>"Moderado"</formula>
    </cfRule>
    <cfRule type="cellIs" dxfId="3093" priority="3324" operator="equal">
      <formula>"Menor"</formula>
    </cfRule>
    <cfRule type="cellIs" dxfId="3092" priority="3325" operator="equal">
      <formula>"Leve"</formula>
    </cfRule>
  </conditionalFormatting>
  <conditionalFormatting sqref="FY214">
    <cfRule type="cellIs" dxfId="3091" priority="3311" operator="equal">
      <formula>"Catastrófico"</formula>
    </cfRule>
    <cfRule type="cellIs" dxfId="3090" priority="3312" operator="equal">
      <formula>"Mayor"</formula>
    </cfRule>
    <cfRule type="cellIs" dxfId="3089" priority="3313" operator="equal">
      <formula>"Moderado"</formula>
    </cfRule>
    <cfRule type="cellIs" dxfId="3088" priority="3314" operator="equal">
      <formula>"Menor"</formula>
    </cfRule>
    <cfRule type="cellIs" dxfId="3087" priority="3315" operator="equal">
      <formula>"Leve"</formula>
    </cfRule>
  </conditionalFormatting>
  <conditionalFormatting sqref="FY28">
    <cfRule type="cellIs" dxfId="3086" priority="3306" operator="equal">
      <formula>"Catastrófico"</formula>
    </cfRule>
    <cfRule type="cellIs" dxfId="3085" priority="3307" operator="equal">
      <formula>"Mayor"</formula>
    </cfRule>
    <cfRule type="cellIs" dxfId="3084" priority="3308" operator="equal">
      <formula>"Moderado"</formula>
    </cfRule>
    <cfRule type="cellIs" dxfId="3083" priority="3309" operator="equal">
      <formula>"Menor"</formula>
    </cfRule>
    <cfRule type="cellIs" dxfId="3082" priority="3310" operator="equal">
      <formula>"Leve"</formula>
    </cfRule>
  </conditionalFormatting>
  <conditionalFormatting sqref="DS16:DX17">
    <cfRule type="cellIs" dxfId="3081" priority="3671" operator="equal">
      <formula>"Catastrófico"</formula>
    </cfRule>
    <cfRule type="cellIs" dxfId="3080" priority="3672" operator="equal">
      <formula>"Mayor"</formula>
    </cfRule>
    <cfRule type="cellIs" dxfId="3079" priority="3673" operator="equal">
      <formula>"Moderado"</formula>
    </cfRule>
    <cfRule type="cellIs" dxfId="3078" priority="3674" operator="equal">
      <formula>"Menor"</formula>
    </cfRule>
    <cfRule type="cellIs" dxfId="3077" priority="3675" operator="equal">
      <formula>"Leve"</formula>
    </cfRule>
  </conditionalFormatting>
  <conditionalFormatting sqref="DS16:DX17">
    <cfRule type="cellIs" dxfId="3076" priority="3666" operator="equal">
      <formula>"Catastrófico"</formula>
    </cfRule>
    <cfRule type="cellIs" dxfId="3075" priority="3667" operator="equal">
      <formula>"Mayor"</formula>
    </cfRule>
    <cfRule type="cellIs" dxfId="3074" priority="3668" operator="equal">
      <formula>"Moderado"</formula>
    </cfRule>
    <cfRule type="cellIs" dxfId="3073" priority="3669" operator="equal">
      <formula>"Menor"</formula>
    </cfRule>
    <cfRule type="cellIs" dxfId="3072" priority="3670" operator="equal">
      <formula>"Leve"</formula>
    </cfRule>
  </conditionalFormatting>
  <conditionalFormatting sqref="DR124:DX124 DR129:DX129 DR125:DR128 DT125:DX128">
    <cfRule type="cellIs" dxfId="3071" priority="3661" operator="equal">
      <formula>"Catastrófico"</formula>
    </cfRule>
    <cfRule type="cellIs" dxfId="3070" priority="3662" operator="equal">
      <formula>"Mayor"</formula>
    </cfRule>
    <cfRule type="cellIs" dxfId="3069" priority="3663" operator="equal">
      <formula>"Moderado"</formula>
    </cfRule>
    <cfRule type="cellIs" dxfId="3068" priority="3664" operator="equal">
      <formula>"Menor"</formula>
    </cfRule>
    <cfRule type="cellIs" dxfId="3067" priority="3665" operator="equal">
      <formula>"Leve"</formula>
    </cfRule>
  </conditionalFormatting>
  <conditionalFormatting sqref="GW10">
    <cfRule type="cellIs" dxfId="3066" priority="3231" operator="equal">
      <formula>"Catastrófico"</formula>
    </cfRule>
    <cfRule type="cellIs" dxfId="3065" priority="3232" operator="equal">
      <formula>"Mayor"</formula>
    </cfRule>
    <cfRule type="cellIs" dxfId="3064" priority="3233" operator="equal">
      <formula>"Moderado"</formula>
    </cfRule>
    <cfRule type="cellIs" dxfId="3063" priority="3234" operator="equal">
      <formula>"Menor"</formula>
    </cfRule>
    <cfRule type="cellIs" dxfId="3062" priority="3235" operator="equal">
      <formula>"Leve"</formula>
    </cfRule>
  </conditionalFormatting>
  <conditionalFormatting sqref="GW10">
    <cfRule type="cellIs" dxfId="3061" priority="3226" operator="equal">
      <formula>"Catastrófico"</formula>
    </cfRule>
    <cfRule type="cellIs" dxfId="3060" priority="3227" operator="equal">
      <formula>"Mayor"</formula>
    </cfRule>
    <cfRule type="cellIs" dxfId="3059" priority="3228" operator="equal">
      <formula>"Moderado"</formula>
    </cfRule>
    <cfRule type="cellIs" dxfId="3058" priority="3229" operator="equal">
      <formula>"Menor"</formula>
    </cfRule>
    <cfRule type="cellIs" dxfId="3057" priority="3230" operator="equal">
      <formula>"Leve"</formula>
    </cfRule>
  </conditionalFormatting>
  <conditionalFormatting sqref="FY10">
    <cfRule type="cellIs" dxfId="3056" priority="3366" operator="equal">
      <formula>"Catastrófico"</formula>
    </cfRule>
    <cfRule type="cellIs" dxfId="3055" priority="3367" operator="equal">
      <formula>"Mayor"</formula>
    </cfRule>
    <cfRule type="cellIs" dxfId="3054" priority="3368" operator="equal">
      <formula>"Moderado"</formula>
    </cfRule>
    <cfRule type="cellIs" dxfId="3053" priority="3369" operator="equal">
      <formula>"Menor"</formula>
    </cfRule>
    <cfRule type="cellIs" dxfId="3052" priority="3370" operator="equal">
      <formula>"Leve"</formula>
    </cfRule>
  </conditionalFormatting>
  <conditionalFormatting sqref="FY35">
    <cfRule type="cellIs" dxfId="3051" priority="3301" operator="equal">
      <formula>"Catastrófico"</formula>
    </cfRule>
    <cfRule type="cellIs" dxfId="3050" priority="3302" operator="equal">
      <formula>"Mayor"</formula>
    </cfRule>
    <cfRule type="cellIs" dxfId="3049" priority="3303" operator="equal">
      <formula>"Moderado"</formula>
    </cfRule>
    <cfRule type="cellIs" dxfId="3048" priority="3304" operator="equal">
      <formula>"Menor"</formula>
    </cfRule>
    <cfRule type="cellIs" dxfId="3047" priority="3305" operator="equal">
      <formula>"Leve"</formula>
    </cfRule>
  </conditionalFormatting>
  <conditionalFormatting sqref="FY35">
    <cfRule type="cellIs" dxfId="3046" priority="3296" operator="equal">
      <formula>"Catastrófico"</formula>
    </cfRule>
    <cfRule type="cellIs" dxfId="3045" priority="3297" operator="equal">
      <formula>"Mayor"</formula>
    </cfRule>
    <cfRule type="cellIs" dxfId="3044" priority="3298" operator="equal">
      <formula>"Moderado"</formula>
    </cfRule>
    <cfRule type="cellIs" dxfId="3043" priority="3299" operator="equal">
      <formula>"Menor"</formula>
    </cfRule>
    <cfRule type="cellIs" dxfId="3042" priority="3300" operator="equal">
      <formula>"Leve"</formula>
    </cfRule>
  </conditionalFormatting>
  <conditionalFormatting sqref="FY10">
    <cfRule type="cellIs" dxfId="3041" priority="3361" operator="equal">
      <formula>"Catastrófico"</formula>
    </cfRule>
    <cfRule type="cellIs" dxfId="3040" priority="3362" operator="equal">
      <formula>"Mayor"</formula>
    </cfRule>
    <cfRule type="cellIs" dxfId="3039" priority="3363" operator="equal">
      <formula>"Moderado"</formula>
    </cfRule>
    <cfRule type="cellIs" dxfId="3038" priority="3364" operator="equal">
      <formula>"Menor"</formula>
    </cfRule>
    <cfRule type="cellIs" dxfId="3037" priority="3365" operator="equal">
      <formula>"Leve"</formula>
    </cfRule>
  </conditionalFormatting>
  <conditionalFormatting sqref="FY16:FY17">
    <cfRule type="cellIs" dxfId="3036" priority="3356" operator="equal">
      <formula>"Catastrófico"</formula>
    </cfRule>
    <cfRule type="cellIs" dxfId="3035" priority="3357" operator="equal">
      <formula>"Mayor"</formula>
    </cfRule>
    <cfRule type="cellIs" dxfId="3034" priority="3358" operator="equal">
      <formula>"Moderado"</formula>
    </cfRule>
    <cfRule type="cellIs" dxfId="3033" priority="3359" operator="equal">
      <formula>"Menor"</formula>
    </cfRule>
    <cfRule type="cellIs" dxfId="3032" priority="3360" operator="equal">
      <formula>"Leve"</formula>
    </cfRule>
  </conditionalFormatting>
  <conditionalFormatting sqref="FY208">
    <cfRule type="cellIs" dxfId="3031" priority="3316" operator="equal">
      <formula>"Catastrófico"</formula>
    </cfRule>
    <cfRule type="cellIs" dxfId="3030" priority="3317" operator="equal">
      <formula>"Mayor"</formula>
    </cfRule>
    <cfRule type="cellIs" dxfId="3029" priority="3318" operator="equal">
      <formula>"Moderado"</formula>
    </cfRule>
    <cfRule type="cellIs" dxfId="3028" priority="3319" operator="equal">
      <formula>"Menor"</formula>
    </cfRule>
    <cfRule type="cellIs" dxfId="3027" priority="3320" operator="equal">
      <formula>"Leve"</formula>
    </cfRule>
  </conditionalFormatting>
  <conditionalFormatting sqref="DR16">
    <cfRule type="cellIs" dxfId="3026" priority="3691" operator="equal">
      <formula>"Catastrófico"</formula>
    </cfRule>
    <cfRule type="cellIs" dxfId="3025" priority="3692" operator="equal">
      <formula>"Mayor"</formula>
    </cfRule>
    <cfRule type="cellIs" dxfId="3024" priority="3693" operator="equal">
      <formula>"Moderado"</formula>
    </cfRule>
    <cfRule type="cellIs" dxfId="3023" priority="3694" operator="equal">
      <formula>"Menor"</formula>
    </cfRule>
    <cfRule type="cellIs" dxfId="3022" priority="3695" operator="equal">
      <formula>"Leve"</formula>
    </cfRule>
  </conditionalFormatting>
  <conditionalFormatting sqref="FY16:FY17">
    <cfRule type="cellIs" dxfId="3021" priority="3351" operator="equal">
      <formula>"Catastrófico"</formula>
    </cfRule>
    <cfRule type="cellIs" dxfId="3020" priority="3352" operator="equal">
      <formula>"Mayor"</formula>
    </cfRule>
    <cfRule type="cellIs" dxfId="3019" priority="3353" operator="equal">
      <formula>"Moderado"</formula>
    </cfRule>
    <cfRule type="cellIs" dxfId="3018" priority="3354" operator="equal">
      <formula>"Menor"</formula>
    </cfRule>
    <cfRule type="cellIs" dxfId="3017" priority="3355" operator="equal">
      <formula>"Leve"</formula>
    </cfRule>
  </conditionalFormatting>
  <conditionalFormatting sqref="FY124:FY129">
    <cfRule type="cellIs" dxfId="3016" priority="3346" operator="equal">
      <formula>"Catastrófico"</formula>
    </cfRule>
    <cfRule type="cellIs" dxfId="3015" priority="3347" operator="equal">
      <formula>"Mayor"</formula>
    </cfRule>
    <cfRule type="cellIs" dxfId="3014" priority="3348" operator="equal">
      <formula>"Moderado"</formula>
    </cfRule>
    <cfRule type="cellIs" dxfId="3013" priority="3349" operator="equal">
      <formula>"Menor"</formula>
    </cfRule>
    <cfRule type="cellIs" dxfId="3012" priority="3350" operator="equal">
      <formula>"Leve"</formula>
    </cfRule>
  </conditionalFormatting>
  <conditionalFormatting sqref="FY124:FY129">
    <cfRule type="cellIs" dxfId="3011" priority="3341" operator="equal">
      <formula>"Catastrófico"</formula>
    </cfRule>
    <cfRule type="cellIs" dxfId="3010" priority="3342" operator="equal">
      <formula>"Mayor"</formula>
    </cfRule>
    <cfRule type="cellIs" dxfId="3009" priority="3343" operator="equal">
      <formula>"Moderado"</formula>
    </cfRule>
    <cfRule type="cellIs" dxfId="3008" priority="3344" operator="equal">
      <formula>"Menor"</formula>
    </cfRule>
    <cfRule type="cellIs" dxfId="3007" priority="3345" operator="equal">
      <formula>"Leve"</formula>
    </cfRule>
  </conditionalFormatting>
  <conditionalFormatting sqref="FY130">
    <cfRule type="cellIs" dxfId="3006" priority="3336" operator="equal">
      <formula>"Catastrófico"</formula>
    </cfRule>
    <cfRule type="cellIs" dxfId="3005" priority="3337" operator="equal">
      <formula>"Mayor"</formula>
    </cfRule>
    <cfRule type="cellIs" dxfId="3004" priority="3338" operator="equal">
      <formula>"Moderado"</formula>
    </cfRule>
    <cfRule type="cellIs" dxfId="3003" priority="3339" operator="equal">
      <formula>"Menor"</formula>
    </cfRule>
    <cfRule type="cellIs" dxfId="3002" priority="3340" operator="equal">
      <formula>"Leve"</formula>
    </cfRule>
  </conditionalFormatting>
  <conditionalFormatting sqref="FY40">
    <cfRule type="cellIs" dxfId="3001" priority="3291" operator="equal">
      <formula>"Catastrófico"</formula>
    </cfRule>
    <cfRule type="cellIs" dxfId="3000" priority="3292" operator="equal">
      <formula>"Mayor"</formula>
    </cfRule>
    <cfRule type="cellIs" dxfId="2999" priority="3293" operator="equal">
      <formula>"Moderado"</formula>
    </cfRule>
    <cfRule type="cellIs" dxfId="2998" priority="3294" operator="equal">
      <formula>"Menor"</formula>
    </cfRule>
    <cfRule type="cellIs" dxfId="2997" priority="3295" operator="equal">
      <formula>"Leve"</formula>
    </cfRule>
  </conditionalFormatting>
  <conditionalFormatting sqref="DR16">
    <cfRule type="cellIs" dxfId="2996" priority="3686" operator="equal">
      <formula>"Catastrófico"</formula>
    </cfRule>
    <cfRule type="cellIs" dxfId="2995" priority="3687" operator="equal">
      <formula>"Mayor"</formula>
    </cfRule>
    <cfRule type="cellIs" dxfId="2994" priority="3688" operator="equal">
      <formula>"Moderado"</formula>
    </cfRule>
    <cfRule type="cellIs" dxfId="2993" priority="3689" operator="equal">
      <formula>"Menor"</formula>
    </cfRule>
    <cfRule type="cellIs" dxfId="2992" priority="3690" operator="equal">
      <formula>"Leve"</formula>
    </cfRule>
  </conditionalFormatting>
  <conditionalFormatting sqref="DQ112:DX112">
    <cfRule type="cellIs" dxfId="2991" priority="3946" operator="equal">
      <formula>"Catastrófico"</formula>
    </cfRule>
    <cfRule type="cellIs" dxfId="2990" priority="3947" operator="equal">
      <formula>"Mayor"</formula>
    </cfRule>
    <cfRule type="cellIs" dxfId="2989" priority="3948" operator="equal">
      <formula>"Moderado"</formula>
    </cfRule>
    <cfRule type="cellIs" dxfId="2988" priority="3949" operator="equal">
      <formula>"Menor"</formula>
    </cfRule>
    <cfRule type="cellIs" dxfId="2987" priority="3950" operator="equal">
      <formula>"Leve"</formula>
    </cfRule>
  </conditionalFormatting>
  <conditionalFormatting sqref="FY172 FY131:FY137 FY196 FY12:FY15 FY90:FY93 FY95:FY99 FY103:FY105 FY186:FY190 FY47:FY51 FY53:FY57 FY36:FY40 FY43:FY45 FY18:FY34 FY88 FY142 FY148 FY154:FY155 FY59:FY69 FY202 FY208 FY214:FY255">
    <cfRule type="cellIs" dxfId="2986" priority="3571" operator="equal">
      <formula>"Catastrófico"</formula>
    </cfRule>
    <cfRule type="cellIs" dxfId="2985" priority="3572" operator="equal">
      <formula>"Mayor"</formula>
    </cfRule>
    <cfRule type="cellIs" dxfId="2984" priority="3573" operator="equal">
      <formula>"Moderado"</formula>
    </cfRule>
    <cfRule type="cellIs" dxfId="2983" priority="3574" operator="equal">
      <formula>"Menor"</formula>
    </cfRule>
    <cfRule type="cellIs" dxfId="2982" priority="3575" operator="equal">
      <formula>"Leve"</formula>
    </cfRule>
  </conditionalFormatting>
  <conditionalFormatting sqref="DQ46:DR46">
    <cfRule type="cellIs" dxfId="2981" priority="3881" operator="equal">
      <formula>"Catastrófico"</formula>
    </cfRule>
    <cfRule type="cellIs" dxfId="2980" priority="3882" operator="equal">
      <formula>"Mayor"</formula>
    </cfRule>
    <cfRule type="cellIs" dxfId="2979" priority="3883" operator="equal">
      <formula>"Moderado"</formula>
    </cfRule>
    <cfRule type="cellIs" dxfId="2978" priority="3884" operator="equal">
      <formula>"Menor"</formula>
    </cfRule>
    <cfRule type="cellIs" dxfId="2977" priority="3885" operator="equal">
      <formula>"Leve"</formula>
    </cfRule>
  </conditionalFormatting>
  <conditionalFormatting sqref="FS244">
    <cfRule type="cellIs" dxfId="2976" priority="3256" operator="equal">
      <formula>"Catastrófico"</formula>
    </cfRule>
    <cfRule type="cellIs" dxfId="2975" priority="3257" operator="equal">
      <formula>"Mayor"</formula>
    </cfRule>
    <cfRule type="cellIs" dxfId="2974" priority="3258" operator="equal">
      <formula>"Moderado"</formula>
    </cfRule>
    <cfRule type="cellIs" dxfId="2973" priority="3259" operator="equal">
      <formula>"Menor"</formula>
    </cfRule>
    <cfRule type="cellIs" dxfId="2972" priority="3260" operator="equal">
      <formula>"Leve"</formula>
    </cfRule>
  </conditionalFormatting>
  <conditionalFormatting sqref="FS250">
    <cfRule type="cellIs" dxfId="2971" priority="3251" operator="equal">
      <formula>"Catastrófico"</formula>
    </cfRule>
    <cfRule type="cellIs" dxfId="2970" priority="3252" operator="equal">
      <formula>"Mayor"</formula>
    </cfRule>
    <cfRule type="cellIs" dxfId="2969" priority="3253" operator="equal">
      <formula>"Moderado"</formula>
    </cfRule>
    <cfRule type="cellIs" dxfId="2968" priority="3254" operator="equal">
      <formula>"Menor"</formula>
    </cfRule>
    <cfRule type="cellIs" dxfId="2967" priority="3255" operator="equal">
      <formula>"Leve"</formula>
    </cfRule>
  </conditionalFormatting>
  <conditionalFormatting sqref="DP34">
    <cfRule type="cellIs" dxfId="2966" priority="4031" operator="equal">
      <formula>"Catastrófico"</formula>
    </cfRule>
    <cfRule type="cellIs" dxfId="2965" priority="4032" operator="equal">
      <formula>"Mayor"</formula>
    </cfRule>
    <cfRule type="cellIs" dxfId="2964" priority="4033" operator="equal">
      <formula>"Moderado"</formula>
    </cfRule>
    <cfRule type="cellIs" dxfId="2963" priority="4034" operator="equal">
      <formula>"Menor"</formula>
    </cfRule>
    <cfRule type="cellIs" dxfId="2962" priority="4035" operator="equal">
      <formula>"Leve"</formula>
    </cfRule>
  </conditionalFormatting>
  <conditionalFormatting sqref="DQ94:DX94">
    <cfRule type="cellIs" dxfId="2961" priority="4026" operator="equal">
      <formula>"Catastrófico"</formula>
    </cfRule>
    <cfRule type="cellIs" dxfId="2960" priority="4027" operator="equal">
      <formula>"Mayor"</formula>
    </cfRule>
    <cfRule type="cellIs" dxfId="2959" priority="4028" operator="equal">
      <formula>"Moderado"</formula>
    </cfRule>
    <cfRule type="cellIs" dxfId="2958" priority="4029" operator="equal">
      <formula>"Menor"</formula>
    </cfRule>
    <cfRule type="cellIs" dxfId="2957" priority="4030" operator="equal">
      <formula>"Leve"</formula>
    </cfRule>
  </conditionalFormatting>
  <conditionalFormatting sqref="DQ94:DX94">
    <cfRule type="cellIs" dxfId="2956" priority="4021" operator="equal">
      <formula>"Catastrófico"</formula>
    </cfRule>
    <cfRule type="cellIs" dxfId="2955" priority="4022" operator="equal">
      <formula>"Mayor"</formula>
    </cfRule>
    <cfRule type="cellIs" dxfId="2954" priority="4023" operator="equal">
      <formula>"Moderado"</formula>
    </cfRule>
    <cfRule type="cellIs" dxfId="2953" priority="4024" operator="equal">
      <formula>"Menor"</formula>
    </cfRule>
    <cfRule type="cellIs" dxfId="2952" priority="4025" operator="equal">
      <formula>"Leve"</formula>
    </cfRule>
  </conditionalFormatting>
  <conditionalFormatting sqref="GW11:GW243">
    <cfRule type="cellIs" dxfId="2951" priority="3221" operator="equal">
      <formula>"Catastrófico"</formula>
    </cfRule>
    <cfRule type="cellIs" dxfId="2950" priority="3222" operator="equal">
      <formula>"Mayor"</formula>
    </cfRule>
    <cfRule type="cellIs" dxfId="2949" priority="3223" operator="equal">
      <formula>"Moderado"</formula>
    </cfRule>
    <cfRule type="cellIs" dxfId="2948" priority="3224" operator="equal">
      <formula>"Menor"</formula>
    </cfRule>
    <cfRule type="cellIs" dxfId="2947" priority="3225" operator="equal">
      <formula>"Leve"</formula>
    </cfRule>
  </conditionalFormatting>
  <conditionalFormatting sqref="FY197:FY201">
    <cfRule type="cellIs" dxfId="2946" priority="3551" operator="equal">
      <formula>"Catastrófico"</formula>
    </cfRule>
    <cfRule type="cellIs" dxfId="2945" priority="3552" operator="equal">
      <formula>"Mayor"</formula>
    </cfRule>
    <cfRule type="cellIs" dxfId="2944" priority="3553" operator="equal">
      <formula>"Moderado"</formula>
    </cfRule>
    <cfRule type="cellIs" dxfId="2943" priority="3554" operator="equal">
      <formula>"Menor"</formula>
    </cfRule>
    <cfRule type="cellIs" dxfId="2942" priority="3555" operator="equal">
      <formula>"Leve"</formula>
    </cfRule>
  </conditionalFormatting>
  <conditionalFormatting sqref="FY162:FY165 FY168:FY171 FY113:FY117 FY173:FY177 FY145:FY147 FY120:FY123 FY138:FY141 FY149:FY153 FY156:FY159">
    <cfRule type="cellIs" dxfId="2941" priority="3511" operator="equal">
      <formula>"Catastrófico"</formula>
    </cfRule>
    <cfRule type="cellIs" dxfId="2940" priority="3512" operator="equal">
      <formula>"Mayor"</formula>
    </cfRule>
    <cfRule type="cellIs" dxfId="2939" priority="3513" operator="equal">
      <formula>"Moderado"</formula>
    </cfRule>
    <cfRule type="cellIs" dxfId="2938" priority="3514" operator="equal">
      <formula>"Menor"</formula>
    </cfRule>
    <cfRule type="cellIs" dxfId="2937" priority="3515" operator="equal">
      <formula>"Leve"</formula>
    </cfRule>
  </conditionalFormatting>
  <conditionalFormatting sqref="DQ118:DX119">
    <cfRule type="cellIs" dxfId="2936" priority="3771" operator="equal">
      <formula>"Catastrófico"</formula>
    </cfRule>
    <cfRule type="cellIs" dxfId="2935" priority="3772" operator="equal">
      <formula>"Mayor"</formula>
    </cfRule>
    <cfRule type="cellIs" dxfId="2934" priority="3773" operator="equal">
      <formula>"Moderado"</formula>
    </cfRule>
    <cfRule type="cellIs" dxfId="2933" priority="3774" operator="equal">
      <formula>"Menor"</formula>
    </cfRule>
    <cfRule type="cellIs" dxfId="2932" priority="3775" operator="equal">
      <formula>"Leve"</formula>
    </cfRule>
  </conditionalFormatting>
  <conditionalFormatting sqref="DS89">
    <cfRule type="cellIs" dxfId="2931" priority="3991" operator="equal">
      <formula>"Catastrófico"</formula>
    </cfRule>
    <cfRule type="cellIs" dxfId="2930" priority="3992" operator="equal">
      <formula>"Mayor"</formula>
    </cfRule>
    <cfRule type="cellIs" dxfId="2929" priority="3993" operator="equal">
      <formula>"Moderado"</formula>
    </cfRule>
    <cfRule type="cellIs" dxfId="2928" priority="3994" operator="equal">
      <formula>"Menor"</formula>
    </cfRule>
    <cfRule type="cellIs" dxfId="2927" priority="3995" operator="equal">
      <formula>"Leve"</formula>
    </cfRule>
  </conditionalFormatting>
  <conditionalFormatting sqref="DQ46:DR46">
    <cfRule type="cellIs" dxfId="2926" priority="3876" operator="equal">
      <formula>"Catastrófico"</formula>
    </cfRule>
    <cfRule type="cellIs" dxfId="2925" priority="3877" operator="equal">
      <formula>"Mayor"</formula>
    </cfRule>
    <cfRule type="cellIs" dxfId="2924" priority="3878" operator="equal">
      <formula>"Moderado"</formula>
    </cfRule>
    <cfRule type="cellIs" dxfId="2923" priority="3879" operator="equal">
      <formula>"Menor"</formula>
    </cfRule>
    <cfRule type="cellIs" dxfId="2922" priority="3880" operator="equal">
      <formula>"Leve"</formula>
    </cfRule>
  </conditionalFormatting>
  <conditionalFormatting sqref="DS52:DX52">
    <cfRule type="cellIs" dxfId="2921" priority="3851" operator="equal">
      <formula>"Catastrófico"</formula>
    </cfRule>
    <cfRule type="cellIs" dxfId="2920" priority="3852" operator="equal">
      <formula>"Mayor"</formula>
    </cfRule>
    <cfRule type="cellIs" dxfId="2919" priority="3853" operator="equal">
      <formula>"Moderado"</formula>
    </cfRule>
    <cfRule type="cellIs" dxfId="2918" priority="3854" operator="equal">
      <formula>"Menor"</formula>
    </cfRule>
    <cfRule type="cellIs" dxfId="2917" priority="3855" operator="equal">
      <formula>"Leve"</formula>
    </cfRule>
  </conditionalFormatting>
  <conditionalFormatting sqref="DS58:DX58">
    <cfRule type="cellIs" dxfId="2916" priority="3831" operator="equal">
      <formula>"Catastrófico"</formula>
    </cfRule>
    <cfRule type="cellIs" dxfId="2915" priority="3832" operator="equal">
      <formula>"Mayor"</formula>
    </cfRule>
    <cfRule type="cellIs" dxfId="2914" priority="3833" operator="equal">
      <formula>"Moderado"</formula>
    </cfRule>
    <cfRule type="cellIs" dxfId="2913" priority="3834" operator="equal">
      <formula>"Menor"</formula>
    </cfRule>
    <cfRule type="cellIs" dxfId="2912" priority="3835" operator="equal">
      <formula>"Leve"</formula>
    </cfRule>
  </conditionalFormatting>
  <conditionalFormatting sqref="DS10:DX10">
    <cfRule type="cellIs" dxfId="2911" priority="3711" operator="equal">
      <formula>"Catastrófico"</formula>
    </cfRule>
    <cfRule type="cellIs" dxfId="2910" priority="3712" operator="equal">
      <formula>"Mayor"</formula>
    </cfRule>
    <cfRule type="cellIs" dxfId="2909" priority="3713" operator="equal">
      <formula>"Moderado"</formula>
    </cfRule>
    <cfRule type="cellIs" dxfId="2908" priority="3714" operator="equal">
      <formula>"Menor"</formula>
    </cfRule>
    <cfRule type="cellIs" dxfId="2907" priority="3715" operator="equal">
      <formula>"Leve"</formula>
    </cfRule>
  </conditionalFormatting>
  <conditionalFormatting sqref="DR17">
    <cfRule type="cellIs" dxfId="2906" priority="3681" operator="equal">
      <formula>"Catastrófico"</formula>
    </cfRule>
    <cfRule type="cellIs" dxfId="2905" priority="3682" operator="equal">
      <formula>"Mayor"</formula>
    </cfRule>
    <cfRule type="cellIs" dxfId="2904" priority="3683" operator="equal">
      <formula>"Moderado"</formula>
    </cfRule>
    <cfRule type="cellIs" dxfId="2903" priority="3684" operator="equal">
      <formula>"Menor"</formula>
    </cfRule>
    <cfRule type="cellIs" dxfId="2902" priority="3685" operator="equal">
      <formula>"Leve"</formula>
    </cfRule>
  </conditionalFormatting>
  <conditionalFormatting sqref="DR17">
    <cfRule type="cellIs" dxfId="2901" priority="3676" operator="equal">
      <formula>"Catastrófico"</formula>
    </cfRule>
    <cfRule type="cellIs" dxfId="2900" priority="3677" operator="equal">
      <formula>"Mayor"</formula>
    </cfRule>
    <cfRule type="cellIs" dxfId="2899" priority="3678" operator="equal">
      <formula>"Moderado"</formula>
    </cfRule>
    <cfRule type="cellIs" dxfId="2898" priority="3679" operator="equal">
      <formula>"Menor"</formula>
    </cfRule>
    <cfRule type="cellIs" dxfId="2897" priority="3680" operator="equal">
      <formula>"Leve"</formula>
    </cfRule>
  </conditionalFormatting>
  <conditionalFormatting sqref="FS10 FS16 FS22 FS40 FS64 FS70 FS76 FS82 FS88 FS94 FS100 FS106 FS112 FS118 FS124 FS130 FS136 FS142 FS148 FS154 FS160 FS166 FS172 FS178 FS184 FS190 FS196 FS202 FS208 FS214 FS220">
    <cfRule type="cellIs" dxfId="2896" priority="3281" operator="equal">
      <formula>"Catastrófico"</formula>
    </cfRule>
    <cfRule type="cellIs" dxfId="2895" priority="3282" operator="equal">
      <formula>"Mayor"</formula>
    </cfRule>
    <cfRule type="cellIs" dxfId="2894" priority="3283" operator="equal">
      <formula>"Moderado"</formula>
    </cfRule>
    <cfRule type="cellIs" dxfId="2893" priority="3284" operator="equal">
      <formula>"Menor"</formula>
    </cfRule>
    <cfRule type="cellIs" dxfId="2892" priority="3285" operator="equal">
      <formula>"Leve"</formula>
    </cfRule>
  </conditionalFormatting>
  <conditionalFormatting sqref="FY167">
    <cfRule type="cellIs" dxfId="2891" priority="3486" operator="equal">
      <formula>"Catastrófico"</formula>
    </cfRule>
    <cfRule type="cellIs" dxfId="2890" priority="3487" operator="equal">
      <formula>"Mayor"</formula>
    </cfRule>
    <cfRule type="cellIs" dxfId="2889" priority="3488" operator="equal">
      <formula>"Moderado"</formula>
    </cfRule>
    <cfRule type="cellIs" dxfId="2888" priority="3489" operator="equal">
      <formula>"Menor"</formula>
    </cfRule>
    <cfRule type="cellIs" dxfId="2887" priority="3490" operator="equal">
      <formula>"Leve"</formula>
    </cfRule>
  </conditionalFormatting>
  <conditionalFormatting sqref="FY167">
    <cfRule type="cellIs" dxfId="2886" priority="3481" operator="equal">
      <formula>"Catastrófico"</formula>
    </cfRule>
    <cfRule type="cellIs" dxfId="2885" priority="3482" operator="equal">
      <formula>"Mayor"</formula>
    </cfRule>
    <cfRule type="cellIs" dxfId="2884" priority="3483" operator="equal">
      <formula>"Moderado"</formula>
    </cfRule>
    <cfRule type="cellIs" dxfId="2883" priority="3484" operator="equal">
      <formula>"Menor"</formula>
    </cfRule>
    <cfRule type="cellIs" dxfId="2882" priority="3485" operator="equal">
      <formula>"Leve"</formula>
    </cfRule>
  </conditionalFormatting>
  <conditionalFormatting sqref="DS46:DX46">
    <cfRule type="cellIs" dxfId="2881" priority="3871" operator="equal">
      <formula>"Catastrófico"</formula>
    </cfRule>
    <cfRule type="cellIs" dxfId="2880" priority="3872" operator="equal">
      <formula>"Mayor"</formula>
    </cfRule>
    <cfRule type="cellIs" dxfId="2879" priority="3873" operator="equal">
      <formula>"Moderado"</formula>
    </cfRule>
    <cfRule type="cellIs" dxfId="2878" priority="3874" operator="equal">
      <formula>"Menor"</formula>
    </cfRule>
    <cfRule type="cellIs" dxfId="2877" priority="3875" operator="equal">
      <formula>"Leve"</formula>
    </cfRule>
  </conditionalFormatting>
  <conditionalFormatting sqref="FY178:FY183">
    <cfRule type="cellIs" dxfId="2876" priority="3451" operator="equal">
      <formula>"Catastrófico"</formula>
    </cfRule>
    <cfRule type="cellIs" dxfId="2875" priority="3452" operator="equal">
      <formula>"Mayor"</formula>
    </cfRule>
    <cfRule type="cellIs" dxfId="2874" priority="3453" operator="equal">
      <formula>"Moderado"</formula>
    </cfRule>
    <cfRule type="cellIs" dxfId="2873" priority="3454" operator="equal">
      <formula>"Menor"</formula>
    </cfRule>
    <cfRule type="cellIs" dxfId="2872" priority="3455" operator="equal">
      <formula>"Leve"</formula>
    </cfRule>
  </conditionalFormatting>
  <conditionalFormatting sqref="DQ52:DR52">
    <cfRule type="cellIs" dxfId="2871" priority="3861" operator="equal">
      <formula>"Catastrófico"</formula>
    </cfRule>
    <cfRule type="cellIs" dxfId="2870" priority="3862" operator="equal">
      <formula>"Mayor"</formula>
    </cfRule>
    <cfRule type="cellIs" dxfId="2869" priority="3863" operator="equal">
      <formula>"Moderado"</formula>
    </cfRule>
    <cfRule type="cellIs" dxfId="2868" priority="3864" operator="equal">
      <formula>"Menor"</formula>
    </cfRule>
    <cfRule type="cellIs" dxfId="2867" priority="3865" operator="equal">
      <formula>"Leve"</formula>
    </cfRule>
  </conditionalFormatting>
  <conditionalFormatting sqref="DS52:DX52">
    <cfRule type="cellIs" dxfId="2866" priority="3846" operator="equal">
      <formula>"Catastrófico"</formula>
    </cfRule>
    <cfRule type="cellIs" dxfId="2865" priority="3847" operator="equal">
      <formula>"Mayor"</formula>
    </cfRule>
    <cfRule type="cellIs" dxfId="2864" priority="3848" operator="equal">
      <formula>"Moderado"</formula>
    </cfRule>
    <cfRule type="cellIs" dxfId="2863" priority="3849" operator="equal">
      <formula>"Menor"</formula>
    </cfRule>
    <cfRule type="cellIs" dxfId="2862" priority="3850" operator="equal">
      <formula>"Leve"</formula>
    </cfRule>
  </conditionalFormatting>
  <conditionalFormatting sqref="FY11">
    <cfRule type="cellIs" dxfId="2861" priority="3376" operator="equal">
      <formula>"Catastrófico"</formula>
    </cfRule>
    <cfRule type="cellIs" dxfId="2860" priority="3377" operator="equal">
      <formula>"Mayor"</formula>
    </cfRule>
    <cfRule type="cellIs" dxfId="2859" priority="3378" operator="equal">
      <formula>"Moderado"</formula>
    </cfRule>
    <cfRule type="cellIs" dxfId="2858" priority="3379" operator="equal">
      <formula>"Menor"</formula>
    </cfRule>
    <cfRule type="cellIs" dxfId="2857" priority="3380" operator="equal">
      <formula>"Leve"</formula>
    </cfRule>
  </conditionalFormatting>
  <conditionalFormatting sqref="GY28:GZ28">
    <cfRule type="cellIs" dxfId="2856" priority="2936" operator="equal">
      <formula>"Catastrófico"</formula>
    </cfRule>
    <cfRule type="cellIs" dxfId="2855" priority="2937" operator="equal">
      <formula>"Mayor"</formula>
    </cfRule>
    <cfRule type="cellIs" dxfId="2854" priority="2938" operator="equal">
      <formula>"Moderado"</formula>
    </cfRule>
    <cfRule type="cellIs" dxfId="2853" priority="2939" operator="equal">
      <formula>"Menor"</formula>
    </cfRule>
    <cfRule type="cellIs" dxfId="2852" priority="2940" operator="equal">
      <formula>"Leve"</formula>
    </cfRule>
  </conditionalFormatting>
  <conditionalFormatting sqref="FS226">
    <cfRule type="cellIs" dxfId="2851" priority="3271" operator="equal">
      <formula>"Catastrófico"</formula>
    </cfRule>
    <cfRule type="cellIs" dxfId="2850" priority="3272" operator="equal">
      <formula>"Mayor"</formula>
    </cfRule>
    <cfRule type="cellIs" dxfId="2849" priority="3273" operator="equal">
      <formula>"Moderado"</formula>
    </cfRule>
    <cfRule type="cellIs" dxfId="2848" priority="3274" operator="equal">
      <formula>"Menor"</formula>
    </cfRule>
    <cfRule type="cellIs" dxfId="2847" priority="3275" operator="equal">
      <formula>"Leve"</formula>
    </cfRule>
  </conditionalFormatting>
  <conditionalFormatting sqref="FS28">
    <cfRule type="cellIs" dxfId="2846" priority="3246" operator="equal">
      <formula>"Catastrófico"</formula>
    </cfRule>
    <cfRule type="cellIs" dxfId="2845" priority="3247" operator="equal">
      <formula>"Mayor"</formula>
    </cfRule>
    <cfRule type="cellIs" dxfId="2844" priority="3248" operator="equal">
      <formula>"Moderado"</formula>
    </cfRule>
    <cfRule type="cellIs" dxfId="2843" priority="3249" operator="equal">
      <formula>"Menor"</formula>
    </cfRule>
    <cfRule type="cellIs" dxfId="2842" priority="3250" operator="equal">
      <formula>"Leve"</formula>
    </cfRule>
  </conditionalFormatting>
  <conditionalFormatting sqref="DQ41:DX42">
    <cfRule type="cellIs" dxfId="2841" priority="3576" operator="equal">
      <formula>"Catastrófico"</formula>
    </cfRule>
    <cfRule type="cellIs" dxfId="2840" priority="3577" operator="equal">
      <formula>"Mayor"</formula>
    </cfRule>
    <cfRule type="cellIs" dxfId="2839" priority="3578" operator="equal">
      <formula>"Moderado"</formula>
    </cfRule>
    <cfRule type="cellIs" dxfId="2838" priority="3579" operator="equal">
      <formula>"Menor"</formula>
    </cfRule>
    <cfRule type="cellIs" dxfId="2837" priority="3580" operator="equal">
      <formula>"Leve"</formula>
    </cfRule>
  </conditionalFormatting>
  <conditionalFormatting sqref="DQ172:DX172 DQ131:DX137 DQ196:DX196 DQ12:DX15 DQ90:DX93 DQ95:DX99 DQ103:DX105 DQ186:DX190 DQ47:DX51 DQ53:DX57 DQ36:DX40 DQ43:DX45 DQ18:DX34 DQ88:DX88 DQ142:DX142 DQ148:DX148 DQ154:DX155 DQ59:DX69 DQ202:DX202 DQ208:DX208 DQ214:DX255">
    <cfRule type="cellIs" dxfId="2836" priority="4076" operator="equal">
      <formula>"Catastrófico"</formula>
    </cfRule>
    <cfRule type="cellIs" dxfId="2835" priority="4077" operator="equal">
      <formula>"Mayor"</formula>
    </cfRule>
    <cfRule type="cellIs" dxfId="2834" priority="4078" operator="equal">
      <formula>"Moderado"</formula>
    </cfRule>
    <cfRule type="cellIs" dxfId="2833" priority="4079" operator="equal">
      <formula>"Menor"</formula>
    </cfRule>
    <cfRule type="cellIs" dxfId="2832" priority="4080" operator="equal">
      <formula>"Leve"</formula>
    </cfRule>
  </conditionalFormatting>
  <conditionalFormatting sqref="DQ89:DR89">
    <cfRule type="cellIs" dxfId="2831" priority="3996" operator="equal">
      <formula>"Catastrófico"</formula>
    </cfRule>
    <cfRule type="cellIs" dxfId="2830" priority="3997" operator="equal">
      <formula>"Mayor"</formula>
    </cfRule>
    <cfRule type="cellIs" dxfId="2829" priority="3998" operator="equal">
      <formula>"Moderado"</formula>
    </cfRule>
    <cfRule type="cellIs" dxfId="2828" priority="3999" operator="equal">
      <formula>"Menor"</formula>
    </cfRule>
    <cfRule type="cellIs" dxfId="2827" priority="4000" operator="equal">
      <formula>"Leve"</formula>
    </cfRule>
  </conditionalFormatting>
  <conditionalFormatting sqref="FY203:FY207">
    <cfRule type="cellIs" dxfId="2826" priority="3546" operator="equal">
      <formula>"Catastrófico"</formula>
    </cfRule>
    <cfRule type="cellIs" dxfId="2825" priority="3547" operator="equal">
      <formula>"Mayor"</formula>
    </cfRule>
    <cfRule type="cellIs" dxfId="2824" priority="3548" operator="equal">
      <formula>"Moderado"</formula>
    </cfRule>
    <cfRule type="cellIs" dxfId="2823" priority="3549" operator="equal">
      <formula>"Menor"</formula>
    </cfRule>
    <cfRule type="cellIs" dxfId="2822" priority="3550" operator="equal">
      <formula>"Leve"</formula>
    </cfRule>
  </conditionalFormatting>
  <conditionalFormatting sqref="FY209:FY213">
    <cfRule type="cellIs" dxfId="2821" priority="3541" operator="equal">
      <formula>"Catastrófico"</formula>
    </cfRule>
    <cfRule type="cellIs" dxfId="2820" priority="3542" operator="equal">
      <formula>"Mayor"</formula>
    </cfRule>
    <cfRule type="cellIs" dxfId="2819" priority="3543" operator="equal">
      <formula>"Moderado"</formula>
    </cfRule>
    <cfRule type="cellIs" dxfId="2818" priority="3544" operator="equal">
      <formula>"Menor"</formula>
    </cfRule>
    <cfRule type="cellIs" dxfId="2817" priority="3545" operator="equal">
      <formula>"Leve"</formula>
    </cfRule>
  </conditionalFormatting>
  <conditionalFormatting sqref="DQ185:DX185">
    <cfRule type="cellIs" dxfId="2816" priority="3906" operator="equal">
      <formula>"Catastrófico"</formula>
    </cfRule>
    <cfRule type="cellIs" dxfId="2815" priority="3907" operator="equal">
      <formula>"Mayor"</formula>
    </cfRule>
    <cfRule type="cellIs" dxfId="2814" priority="3908" operator="equal">
      <formula>"Moderado"</formula>
    </cfRule>
    <cfRule type="cellIs" dxfId="2813" priority="3909" operator="equal">
      <formula>"Menor"</formula>
    </cfRule>
    <cfRule type="cellIs" dxfId="2812" priority="3910" operator="equal">
      <formula>"Leve"</formula>
    </cfRule>
  </conditionalFormatting>
  <conditionalFormatting sqref="FY166">
    <cfRule type="cellIs" dxfId="2811" priority="3476" operator="equal">
      <formula>"Catastrófico"</formula>
    </cfRule>
    <cfRule type="cellIs" dxfId="2810" priority="3477" operator="equal">
      <formula>"Mayor"</formula>
    </cfRule>
    <cfRule type="cellIs" dxfId="2809" priority="3478" operator="equal">
      <formula>"Moderado"</formula>
    </cfRule>
    <cfRule type="cellIs" dxfId="2808" priority="3479" operator="equal">
      <formula>"Menor"</formula>
    </cfRule>
    <cfRule type="cellIs" dxfId="2807" priority="3480" operator="equal">
      <formula>"Leve"</formula>
    </cfRule>
  </conditionalFormatting>
  <conditionalFormatting sqref="DQ58:DR58">
    <cfRule type="cellIs" dxfId="2806" priority="3841" operator="equal">
      <formula>"Catastrófico"</formula>
    </cfRule>
    <cfRule type="cellIs" dxfId="2805" priority="3842" operator="equal">
      <formula>"Mayor"</formula>
    </cfRule>
    <cfRule type="cellIs" dxfId="2804" priority="3843" operator="equal">
      <formula>"Moderado"</formula>
    </cfRule>
    <cfRule type="cellIs" dxfId="2803" priority="3844" operator="equal">
      <formula>"Menor"</formula>
    </cfRule>
    <cfRule type="cellIs" dxfId="2802" priority="3845" operator="equal">
      <formula>"Leve"</formula>
    </cfRule>
  </conditionalFormatting>
  <conditionalFormatting sqref="FY184:FY185">
    <cfRule type="cellIs" dxfId="2801" priority="3471" operator="equal">
      <formula>"Catastrófico"</formula>
    </cfRule>
    <cfRule type="cellIs" dxfId="2800" priority="3472" operator="equal">
      <formula>"Mayor"</formula>
    </cfRule>
    <cfRule type="cellIs" dxfId="2799" priority="3473" operator="equal">
      <formula>"Moderado"</formula>
    </cfRule>
    <cfRule type="cellIs" dxfId="2798" priority="3474" operator="equal">
      <formula>"Menor"</formula>
    </cfRule>
    <cfRule type="cellIs" dxfId="2797" priority="3475" operator="equal">
      <formula>"Leve"</formula>
    </cfRule>
  </conditionalFormatting>
  <conditionalFormatting sqref="DQ58:DR58">
    <cfRule type="cellIs" dxfId="2796" priority="3836" operator="equal">
      <formula>"Catastrófico"</formula>
    </cfRule>
    <cfRule type="cellIs" dxfId="2795" priority="3837" operator="equal">
      <formula>"Mayor"</formula>
    </cfRule>
    <cfRule type="cellIs" dxfId="2794" priority="3838" operator="equal">
      <formula>"Moderado"</formula>
    </cfRule>
    <cfRule type="cellIs" dxfId="2793" priority="3839" operator="equal">
      <formula>"Menor"</formula>
    </cfRule>
    <cfRule type="cellIs" dxfId="2792" priority="3840" operator="equal">
      <formula>"Leve"</formula>
    </cfRule>
  </conditionalFormatting>
  <conditionalFormatting sqref="FY82">
    <cfRule type="cellIs" dxfId="2791" priority="3411" operator="equal">
      <formula>"Catastrófico"</formula>
    </cfRule>
    <cfRule type="cellIs" dxfId="2790" priority="3412" operator="equal">
      <formula>"Mayor"</formula>
    </cfRule>
    <cfRule type="cellIs" dxfId="2789" priority="3413" operator="equal">
      <formula>"Moderado"</formula>
    </cfRule>
    <cfRule type="cellIs" dxfId="2788" priority="3414" operator="equal">
      <formula>"Menor"</formula>
    </cfRule>
    <cfRule type="cellIs" dxfId="2787" priority="3415" operator="equal">
      <formula>"Leve"</formula>
    </cfRule>
  </conditionalFormatting>
  <conditionalFormatting sqref="FY46">
    <cfRule type="cellIs" dxfId="2786" priority="3441" operator="equal">
      <formula>"Catastrófico"</formula>
    </cfRule>
    <cfRule type="cellIs" dxfId="2785" priority="3442" operator="equal">
      <formula>"Mayor"</formula>
    </cfRule>
    <cfRule type="cellIs" dxfId="2784" priority="3443" operator="equal">
      <formula>"Moderado"</formula>
    </cfRule>
    <cfRule type="cellIs" dxfId="2783" priority="3444" operator="equal">
      <formula>"Menor"</formula>
    </cfRule>
    <cfRule type="cellIs" dxfId="2782" priority="3445" operator="equal">
      <formula>"Leve"</formula>
    </cfRule>
  </conditionalFormatting>
  <conditionalFormatting sqref="GY214:GZ214">
    <cfRule type="cellIs" dxfId="2781" priority="2941" operator="equal">
      <formula>"Catastrófico"</formula>
    </cfRule>
    <cfRule type="cellIs" dxfId="2780" priority="2942" operator="equal">
      <formula>"Mayor"</formula>
    </cfRule>
    <cfRule type="cellIs" dxfId="2779" priority="2943" operator="equal">
      <formula>"Moderado"</formula>
    </cfRule>
    <cfRule type="cellIs" dxfId="2778" priority="2944" operator="equal">
      <formula>"Menor"</formula>
    </cfRule>
    <cfRule type="cellIs" dxfId="2777" priority="2945" operator="equal">
      <formula>"Leve"</formula>
    </cfRule>
  </conditionalFormatting>
  <conditionalFormatting sqref="DS10:DX10">
    <cfRule type="cellIs" dxfId="2776" priority="3716" operator="equal">
      <formula>"Catastrófico"</formula>
    </cfRule>
    <cfRule type="cellIs" dxfId="2775" priority="3717" operator="equal">
      <formula>"Mayor"</formula>
    </cfRule>
    <cfRule type="cellIs" dxfId="2774" priority="3718" operator="equal">
      <formula>"Moderado"</formula>
    </cfRule>
    <cfRule type="cellIs" dxfId="2773" priority="3719" operator="equal">
      <formula>"Menor"</formula>
    </cfRule>
    <cfRule type="cellIs" dxfId="2772" priority="3720" operator="equal">
      <formula>"Leve"</formula>
    </cfRule>
  </conditionalFormatting>
  <conditionalFormatting sqref="DQ11:DR11">
    <cfRule type="cellIs" dxfId="2771" priority="3706" operator="equal">
      <formula>"Catastrófico"</formula>
    </cfRule>
    <cfRule type="cellIs" dxfId="2770" priority="3707" operator="equal">
      <formula>"Mayor"</formula>
    </cfRule>
    <cfRule type="cellIs" dxfId="2769" priority="3708" operator="equal">
      <formula>"Moderado"</formula>
    </cfRule>
    <cfRule type="cellIs" dxfId="2768" priority="3709" operator="equal">
      <formula>"Menor"</formula>
    </cfRule>
    <cfRule type="cellIs" dxfId="2767" priority="3710" operator="equal">
      <formula>"Leve"</formula>
    </cfRule>
  </conditionalFormatting>
  <conditionalFormatting sqref="DQ11:DR11">
    <cfRule type="cellIs" dxfId="2766" priority="3701" operator="equal">
      <formula>"Catastrófico"</formula>
    </cfRule>
    <cfRule type="cellIs" dxfId="2765" priority="3702" operator="equal">
      <formula>"Mayor"</formula>
    </cfRule>
    <cfRule type="cellIs" dxfId="2764" priority="3703" operator="equal">
      <formula>"Moderado"</formula>
    </cfRule>
    <cfRule type="cellIs" dxfId="2763" priority="3704" operator="equal">
      <formula>"Menor"</formula>
    </cfRule>
    <cfRule type="cellIs" dxfId="2762" priority="3705" operator="equal">
      <formula>"Leve"</formula>
    </cfRule>
  </conditionalFormatting>
  <conditionalFormatting sqref="FS46 FS52 FS58">
    <cfRule type="cellIs" dxfId="2761" priority="3276" operator="equal">
      <formula>"Catastrófico"</formula>
    </cfRule>
    <cfRule type="cellIs" dxfId="2760" priority="3277" operator="equal">
      <formula>"Mayor"</formula>
    </cfRule>
    <cfRule type="cellIs" dxfId="2759" priority="3278" operator="equal">
      <formula>"Moderado"</formula>
    </cfRule>
    <cfRule type="cellIs" dxfId="2758" priority="3279" operator="equal">
      <formula>"Menor"</formula>
    </cfRule>
    <cfRule type="cellIs" dxfId="2757" priority="3280" operator="equal">
      <formula>"Leve"</formula>
    </cfRule>
  </conditionalFormatting>
  <conditionalFormatting sqref="DP232">
    <cfRule type="cellIs" dxfId="2756" priority="4056" operator="equal">
      <formula>"Catastrófico"</formula>
    </cfRule>
    <cfRule type="cellIs" dxfId="2755" priority="4057" operator="equal">
      <formula>"Mayor"</formula>
    </cfRule>
    <cfRule type="cellIs" dxfId="2754" priority="4058" operator="equal">
      <formula>"Moderado"</formula>
    </cfRule>
    <cfRule type="cellIs" dxfId="2753" priority="4059" operator="equal">
      <formula>"Menor"</formula>
    </cfRule>
    <cfRule type="cellIs" dxfId="2752" priority="4060" operator="equal">
      <formula>"Leve"</formula>
    </cfRule>
  </conditionalFormatting>
  <conditionalFormatting sqref="DS82">
    <cfRule type="cellIs" dxfId="2751" priority="3816" operator="equal">
      <formula>"Catastrófico"</formula>
    </cfRule>
    <cfRule type="cellIs" dxfId="2750" priority="3817" operator="equal">
      <formula>"Mayor"</formula>
    </cfRule>
    <cfRule type="cellIs" dxfId="2749" priority="3818" operator="equal">
      <formula>"Moderado"</formula>
    </cfRule>
    <cfRule type="cellIs" dxfId="2748" priority="3819" operator="equal">
      <formula>"Menor"</formula>
    </cfRule>
    <cfRule type="cellIs" dxfId="2747" priority="3820" operator="equal">
      <formula>"Leve"</formula>
    </cfRule>
  </conditionalFormatting>
  <conditionalFormatting sqref="FY58">
    <cfRule type="cellIs" dxfId="2746" priority="3416" operator="equal">
      <formula>"Catastrófico"</formula>
    </cfRule>
    <cfRule type="cellIs" dxfId="2745" priority="3417" operator="equal">
      <formula>"Mayor"</formula>
    </cfRule>
    <cfRule type="cellIs" dxfId="2744" priority="3418" operator="equal">
      <formula>"Moderado"</formula>
    </cfRule>
    <cfRule type="cellIs" dxfId="2743" priority="3419" operator="equal">
      <formula>"Menor"</formula>
    </cfRule>
    <cfRule type="cellIs" dxfId="2742" priority="3420" operator="equal">
      <formula>"Leve"</formula>
    </cfRule>
  </conditionalFormatting>
  <conditionalFormatting sqref="GY124:GZ129">
    <cfRule type="cellIs" dxfId="2741" priority="2976" operator="equal">
      <formula>"Catastrófico"</formula>
    </cfRule>
    <cfRule type="cellIs" dxfId="2740" priority="2977" operator="equal">
      <formula>"Mayor"</formula>
    </cfRule>
    <cfRule type="cellIs" dxfId="2739" priority="2978" operator="equal">
      <formula>"Moderado"</formula>
    </cfRule>
    <cfRule type="cellIs" dxfId="2738" priority="2979" operator="equal">
      <formula>"Menor"</formula>
    </cfRule>
    <cfRule type="cellIs" dxfId="2737" priority="2980" operator="equal">
      <formula>"Leve"</formula>
    </cfRule>
  </conditionalFormatting>
  <conditionalFormatting sqref="FY11">
    <cfRule type="cellIs" dxfId="2736" priority="3371" operator="equal">
      <formula>"Catastrófico"</formula>
    </cfRule>
    <cfRule type="cellIs" dxfId="2735" priority="3372" operator="equal">
      <formula>"Mayor"</formula>
    </cfRule>
    <cfRule type="cellIs" dxfId="2734" priority="3373" operator="equal">
      <formula>"Moderado"</formula>
    </cfRule>
    <cfRule type="cellIs" dxfId="2733" priority="3374" operator="equal">
      <formula>"Menor"</formula>
    </cfRule>
    <cfRule type="cellIs" dxfId="2732" priority="3375" operator="equal">
      <formula>"Leve"</formula>
    </cfRule>
  </conditionalFormatting>
  <conditionalFormatting sqref="DR10">
    <cfRule type="cellIs" dxfId="2731" priority="3736" operator="equal">
      <formula>"Catastrófico"</formula>
    </cfRule>
    <cfRule type="cellIs" dxfId="2730" priority="3737" operator="equal">
      <formula>"Mayor"</formula>
    </cfRule>
    <cfRule type="cellIs" dxfId="2729" priority="3738" operator="equal">
      <formula>"Moderado"</formula>
    </cfRule>
    <cfRule type="cellIs" dxfId="2728" priority="3739" operator="equal">
      <formula>"Menor"</formula>
    </cfRule>
    <cfRule type="cellIs" dxfId="2727" priority="3740" operator="equal">
      <formula>"Leve"</formula>
    </cfRule>
  </conditionalFormatting>
  <conditionalFormatting sqref="GS226">
    <cfRule type="cellIs" dxfId="2726" priority="2901" operator="equal">
      <formula>"Catastrófico"</formula>
    </cfRule>
    <cfRule type="cellIs" dxfId="2725" priority="2902" operator="equal">
      <formula>"Mayor"</formula>
    </cfRule>
    <cfRule type="cellIs" dxfId="2724" priority="2903" operator="equal">
      <formula>"Moderado"</formula>
    </cfRule>
    <cfRule type="cellIs" dxfId="2723" priority="2904" operator="equal">
      <formula>"Menor"</formula>
    </cfRule>
    <cfRule type="cellIs" dxfId="2722" priority="2905" operator="equal">
      <formula>"Leve"</formula>
    </cfRule>
  </conditionalFormatting>
  <conditionalFormatting sqref="FS232">
    <cfRule type="cellIs" dxfId="2721" priority="3266" operator="equal">
      <formula>"Catastrófico"</formula>
    </cfRule>
    <cfRule type="cellIs" dxfId="2720" priority="3267" operator="equal">
      <formula>"Mayor"</formula>
    </cfRule>
    <cfRule type="cellIs" dxfId="2719" priority="3268" operator="equal">
      <formula>"Moderado"</formula>
    </cfRule>
    <cfRule type="cellIs" dxfId="2718" priority="3269" operator="equal">
      <formula>"Menor"</formula>
    </cfRule>
    <cfRule type="cellIs" dxfId="2717" priority="3270" operator="equal">
      <formula>"Leve"</formula>
    </cfRule>
  </conditionalFormatting>
  <conditionalFormatting sqref="GS250">
    <cfRule type="cellIs" dxfId="2716" priority="2881" operator="equal">
      <formula>"Catastrófico"</formula>
    </cfRule>
    <cfRule type="cellIs" dxfId="2715" priority="2882" operator="equal">
      <formula>"Mayor"</formula>
    </cfRule>
    <cfRule type="cellIs" dxfId="2714" priority="2883" operator="equal">
      <formula>"Moderado"</formula>
    </cfRule>
    <cfRule type="cellIs" dxfId="2713" priority="2884" operator="equal">
      <formula>"Menor"</formula>
    </cfRule>
    <cfRule type="cellIs" dxfId="2712" priority="2885" operator="equal">
      <formula>"Leve"</formula>
    </cfRule>
  </conditionalFormatting>
  <conditionalFormatting sqref="FY89">
    <cfRule type="cellIs" dxfId="2711" priority="3536" operator="equal">
      <formula>"Catastrófico"</formula>
    </cfRule>
    <cfRule type="cellIs" dxfId="2710" priority="3537" operator="equal">
      <formula>"Mayor"</formula>
    </cfRule>
    <cfRule type="cellIs" dxfId="2709" priority="3538" operator="equal">
      <formula>"Moderado"</formula>
    </cfRule>
    <cfRule type="cellIs" dxfId="2708" priority="3539" operator="equal">
      <formula>"Menor"</formula>
    </cfRule>
    <cfRule type="cellIs" dxfId="2707" priority="3540" operator="equal">
      <formula>"Leve"</formula>
    </cfRule>
  </conditionalFormatting>
  <conditionalFormatting sqref="FY162:FY165 FY168:FY171 FY113:FY117 FY173:FY177 FY145:FY147 FY120:FY123 FY138:FY141 FY149:FY153 FY156:FY159">
    <cfRule type="cellIs" dxfId="2706" priority="3516" operator="equal">
      <formula>"Catastrófico"</formula>
    </cfRule>
    <cfRule type="cellIs" dxfId="2705" priority="3517" operator="equal">
      <formula>"Mayor"</formula>
    </cfRule>
    <cfRule type="cellIs" dxfId="2704" priority="3518" operator="equal">
      <formula>"Moderado"</formula>
    </cfRule>
    <cfRule type="cellIs" dxfId="2703" priority="3519" operator="equal">
      <formula>"Menor"</formula>
    </cfRule>
    <cfRule type="cellIs" dxfId="2702" priority="3520" operator="equal">
      <formula>"Leve"</formula>
    </cfRule>
  </conditionalFormatting>
  <conditionalFormatting sqref="GY162:GZ165 GY168:GZ171 GY113:GZ117 GY173:GZ177 GY145:GZ147 GY120:GZ123 GY138:GZ141 GY149:GZ153 GY156:GZ159">
    <cfRule type="cellIs" dxfId="2701" priority="3141" operator="equal">
      <formula>"Catastrófico"</formula>
    </cfRule>
    <cfRule type="cellIs" dxfId="2700" priority="3142" operator="equal">
      <formula>"Mayor"</formula>
    </cfRule>
    <cfRule type="cellIs" dxfId="2699" priority="3143" operator="equal">
      <formula>"Moderado"</formula>
    </cfRule>
    <cfRule type="cellIs" dxfId="2698" priority="3144" operator="equal">
      <formula>"Menor"</formula>
    </cfRule>
    <cfRule type="cellIs" dxfId="2697" priority="3145" operator="equal">
      <formula>"Leve"</formula>
    </cfRule>
  </conditionalFormatting>
  <conditionalFormatting sqref="FY161">
    <cfRule type="cellIs" dxfId="2696" priority="3491" operator="equal">
      <formula>"Catastrófico"</formula>
    </cfRule>
    <cfRule type="cellIs" dxfId="2695" priority="3492" operator="equal">
      <formula>"Mayor"</formula>
    </cfRule>
    <cfRule type="cellIs" dxfId="2694" priority="3493" operator="equal">
      <formula>"Moderado"</formula>
    </cfRule>
    <cfRule type="cellIs" dxfId="2693" priority="3494" operator="equal">
      <formula>"Menor"</formula>
    </cfRule>
    <cfRule type="cellIs" dxfId="2692" priority="3495" operator="equal">
      <formula>"Leve"</formula>
    </cfRule>
  </conditionalFormatting>
  <conditionalFormatting sqref="GY35:GZ35">
    <cfRule type="cellIs" dxfId="2691" priority="2926" operator="equal">
      <formula>"Catastrófico"</formula>
    </cfRule>
    <cfRule type="cellIs" dxfId="2690" priority="2927" operator="equal">
      <formula>"Mayor"</formula>
    </cfRule>
    <cfRule type="cellIs" dxfId="2689" priority="2928" operator="equal">
      <formula>"Moderado"</formula>
    </cfRule>
    <cfRule type="cellIs" dxfId="2688" priority="2929" operator="equal">
      <formula>"Menor"</formula>
    </cfRule>
    <cfRule type="cellIs" dxfId="2687" priority="2930" operator="equal">
      <formula>"Leve"</formula>
    </cfRule>
  </conditionalFormatting>
  <conditionalFormatting sqref="GS10 GS16 GS22 GS40 GS64 GS70 GS76 GS82 GS88 GS94 GS100 GS106 GS112 GS118 GS124 GS130 GS136 GS142 GS148 GS154 GS160 GS166 GS172 GS178 GS184 GS190 GS196 GS202 GS208 GS214 GS220">
    <cfRule type="cellIs" dxfId="2686" priority="2911" operator="equal">
      <formula>"Catastrófico"</formula>
    </cfRule>
    <cfRule type="cellIs" dxfId="2685" priority="2912" operator="equal">
      <formula>"Mayor"</formula>
    </cfRule>
    <cfRule type="cellIs" dxfId="2684" priority="2913" operator="equal">
      <formula>"Moderado"</formula>
    </cfRule>
    <cfRule type="cellIs" dxfId="2683" priority="2914" operator="equal">
      <formula>"Menor"</formula>
    </cfRule>
    <cfRule type="cellIs" dxfId="2682" priority="2915" operator="equal">
      <formula>"Leve"</formula>
    </cfRule>
  </conditionalFormatting>
  <conditionalFormatting sqref="GS46 GS52 GS58">
    <cfRule type="cellIs" dxfId="2681" priority="2906" operator="equal">
      <formula>"Catastrófico"</formula>
    </cfRule>
    <cfRule type="cellIs" dxfId="2680" priority="2907" operator="equal">
      <formula>"Mayor"</formula>
    </cfRule>
    <cfRule type="cellIs" dxfId="2679" priority="2908" operator="equal">
      <formula>"Moderado"</formula>
    </cfRule>
    <cfRule type="cellIs" dxfId="2678" priority="2909" operator="equal">
      <formula>"Menor"</formula>
    </cfRule>
    <cfRule type="cellIs" dxfId="2677" priority="2910" operator="equal">
      <formula>"Leve"</formula>
    </cfRule>
  </conditionalFormatting>
  <conditionalFormatting sqref="GS244">
    <cfRule type="cellIs" dxfId="2676" priority="2886" operator="equal">
      <formula>"Catastrófico"</formula>
    </cfRule>
    <cfRule type="cellIs" dxfId="2675" priority="2887" operator="equal">
      <formula>"Mayor"</formula>
    </cfRule>
    <cfRule type="cellIs" dxfId="2674" priority="2888" operator="equal">
      <formula>"Moderado"</formula>
    </cfRule>
    <cfRule type="cellIs" dxfId="2673" priority="2889" operator="equal">
      <formula>"Menor"</formula>
    </cfRule>
    <cfRule type="cellIs" dxfId="2672" priority="2890" operator="equal">
      <formula>"Leve"</formula>
    </cfRule>
  </conditionalFormatting>
  <conditionalFormatting sqref="GS28">
    <cfRule type="cellIs" dxfId="2671" priority="2876" operator="equal">
      <formula>"Catastrófico"</formula>
    </cfRule>
    <cfRule type="cellIs" dxfId="2670" priority="2877" operator="equal">
      <formula>"Mayor"</formula>
    </cfRule>
    <cfRule type="cellIs" dxfId="2669" priority="2878" operator="equal">
      <formula>"Moderado"</formula>
    </cfRule>
    <cfRule type="cellIs" dxfId="2668" priority="2879" operator="equal">
      <formula>"Menor"</formula>
    </cfRule>
    <cfRule type="cellIs" dxfId="2667" priority="2880" operator="equal">
      <formula>"Leve"</formula>
    </cfRule>
  </conditionalFormatting>
  <conditionalFormatting sqref="FY112">
    <cfRule type="cellIs" dxfId="2666" priority="3506" operator="equal">
      <formula>"Catastrófico"</formula>
    </cfRule>
    <cfRule type="cellIs" dxfId="2665" priority="3507" operator="equal">
      <formula>"Mayor"</formula>
    </cfRule>
    <cfRule type="cellIs" dxfId="2664" priority="3508" operator="equal">
      <formula>"Moderado"</formula>
    </cfRule>
    <cfRule type="cellIs" dxfId="2663" priority="3509" operator="equal">
      <formula>"Menor"</formula>
    </cfRule>
    <cfRule type="cellIs" dxfId="2662" priority="3510" operator="equal">
      <formula>"Leve"</formula>
    </cfRule>
  </conditionalFormatting>
  <conditionalFormatting sqref="FY112">
    <cfRule type="cellIs" dxfId="2661" priority="3501" operator="equal">
      <formula>"Catastrófico"</formula>
    </cfRule>
    <cfRule type="cellIs" dxfId="2660" priority="3502" operator="equal">
      <formula>"Mayor"</formula>
    </cfRule>
    <cfRule type="cellIs" dxfId="2659" priority="3503" operator="equal">
      <formula>"Moderado"</formula>
    </cfRule>
    <cfRule type="cellIs" dxfId="2658" priority="3504" operator="equal">
      <formula>"Menor"</formula>
    </cfRule>
    <cfRule type="cellIs" dxfId="2657" priority="3505" operator="equal">
      <formula>"Leve"</formula>
    </cfRule>
  </conditionalFormatting>
  <conditionalFormatting sqref="GY167:GZ167">
    <cfRule type="cellIs" dxfId="2656" priority="3116" operator="equal">
      <formula>"Catastrófico"</formula>
    </cfRule>
    <cfRule type="cellIs" dxfId="2655" priority="3117" operator="equal">
      <formula>"Mayor"</formula>
    </cfRule>
    <cfRule type="cellIs" dxfId="2654" priority="3118" operator="equal">
      <formula>"Moderado"</formula>
    </cfRule>
    <cfRule type="cellIs" dxfId="2653" priority="3119" operator="equal">
      <formula>"Menor"</formula>
    </cfRule>
    <cfRule type="cellIs" dxfId="2652" priority="3120" operator="equal">
      <formula>"Leve"</formula>
    </cfRule>
  </conditionalFormatting>
  <conditionalFormatting sqref="FY118:FY119">
    <cfRule type="cellIs" dxfId="2651" priority="3391" operator="equal">
      <formula>"Catastrófico"</formula>
    </cfRule>
    <cfRule type="cellIs" dxfId="2650" priority="3392" operator="equal">
      <formula>"Mayor"</formula>
    </cfRule>
    <cfRule type="cellIs" dxfId="2649" priority="3393" operator="equal">
      <formula>"Moderado"</formula>
    </cfRule>
    <cfRule type="cellIs" dxfId="2648" priority="3394" operator="equal">
      <formula>"Menor"</formula>
    </cfRule>
    <cfRule type="cellIs" dxfId="2647" priority="3395" operator="equal">
      <formula>"Leve"</formula>
    </cfRule>
  </conditionalFormatting>
  <conditionalFormatting sqref="FY52">
    <cfRule type="cellIs" dxfId="2646" priority="3431" operator="equal">
      <formula>"Catastrófico"</formula>
    </cfRule>
    <cfRule type="cellIs" dxfId="2645" priority="3432" operator="equal">
      <formula>"Mayor"</formula>
    </cfRule>
    <cfRule type="cellIs" dxfId="2644" priority="3433" operator="equal">
      <formula>"Moderado"</formula>
    </cfRule>
    <cfRule type="cellIs" dxfId="2643" priority="3434" operator="equal">
      <formula>"Menor"</formula>
    </cfRule>
    <cfRule type="cellIs" dxfId="2642" priority="3435" operator="equal">
      <formula>"Leve"</formula>
    </cfRule>
  </conditionalFormatting>
  <conditionalFormatting sqref="GY208:GZ208">
    <cfRule type="cellIs" dxfId="2641" priority="2946" operator="equal">
      <formula>"Catastrófico"</formula>
    </cfRule>
    <cfRule type="cellIs" dxfId="2640" priority="2947" operator="equal">
      <formula>"Mayor"</formula>
    </cfRule>
    <cfRule type="cellIs" dxfId="2639" priority="2948" operator="equal">
      <formula>"Moderado"</formula>
    </cfRule>
    <cfRule type="cellIs" dxfId="2638" priority="2949" operator="equal">
      <formula>"Menor"</formula>
    </cfRule>
    <cfRule type="cellIs" dxfId="2637" priority="2950" operator="equal">
      <formula>"Leve"</formula>
    </cfRule>
  </conditionalFormatting>
  <conditionalFormatting sqref="FY89">
    <cfRule type="cellIs" dxfId="2636" priority="3531" operator="equal">
      <formula>"Catastrófico"</formula>
    </cfRule>
    <cfRule type="cellIs" dxfId="2635" priority="3532" operator="equal">
      <formula>"Mayor"</formula>
    </cfRule>
    <cfRule type="cellIs" dxfId="2634" priority="3533" operator="equal">
      <formula>"Moderado"</formula>
    </cfRule>
    <cfRule type="cellIs" dxfId="2633" priority="3534" operator="equal">
      <formula>"Menor"</formula>
    </cfRule>
    <cfRule type="cellIs" dxfId="2632" priority="3535" operator="equal">
      <formula>"Leve"</formula>
    </cfRule>
  </conditionalFormatting>
  <conditionalFormatting sqref="GY40:GZ40">
    <cfRule type="cellIs" dxfId="2631" priority="2921" operator="equal">
      <formula>"Catastrófico"</formula>
    </cfRule>
    <cfRule type="cellIs" dxfId="2630" priority="2922" operator="equal">
      <formula>"Mayor"</formula>
    </cfRule>
    <cfRule type="cellIs" dxfId="2629" priority="2923" operator="equal">
      <formula>"Moderado"</formula>
    </cfRule>
    <cfRule type="cellIs" dxfId="2628" priority="2924" operator="equal">
      <formula>"Menor"</formula>
    </cfRule>
    <cfRule type="cellIs" dxfId="2627" priority="2925" operator="equal">
      <formula>"Leve"</formula>
    </cfRule>
  </conditionalFormatting>
  <conditionalFormatting sqref="FY41:FY42">
    <cfRule type="cellIs" dxfId="2626" priority="3286" operator="equal">
      <formula>"Catastrófico"</formula>
    </cfRule>
    <cfRule type="cellIs" dxfId="2625" priority="3287" operator="equal">
      <formula>"Mayor"</formula>
    </cfRule>
    <cfRule type="cellIs" dxfId="2624" priority="3288" operator="equal">
      <formula>"Moderado"</formula>
    </cfRule>
    <cfRule type="cellIs" dxfId="2623" priority="3289" operator="equal">
      <formula>"Menor"</formula>
    </cfRule>
    <cfRule type="cellIs" dxfId="2622" priority="3290" operator="equal">
      <formula>"Leve"</formula>
    </cfRule>
  </conditionalFormatting>
  <conditionalFormatting sqref="FY94">
    <cfRule type="cellIs" dxfId="2621" priority="3566" operator="equal">
      <formula>"Catastrófico"</formula>
    </cfRule>
    <cfRule type="cellIs" dxfId="2620" priority="3567" operator="equal">
      <formula>"Mayor"</formula>
    </cfRule>
    <cfRule type="cellIs" dxfId="2619" priority="3568" operator="equal">
      <formula>"Moderado"</formula>
    </cfRule>
    <cfRule type="cellIs" dxfId="2618" priority="3569" operator="equal">
      <formula>"Menor"</formula>
    </cfRule>
    <cfRule type="cellIs" dxfId="2617" priority="3570" operator="equal">
      <formula>"Leve"</formula>
    </cfRule>
  </conditionalFormatting>
  <conditionalFormatting sqref="FY94">
    <cfRule type="cellIs" dxfId="2616" priority="3561" operator="equal">
      <formula>"Catastrófico"</formula>
    </cfRule>
    <cfRule type="cellIs" dxfId="2615" priority="3562" operator="equal">
      <formula>"Mayor"</formula>
    </cfRule>
    <cfRule type="cellIs" dxfId="2614" priority="3563" operator="equal">
      <formula>"Moderado"</formula>
    </cfRule>
    <cfRule type="cellIs" dxfId="2613" priority="3564" operator="equal">
      <formula>"Menor"</formula>
    </cfRule>
    <cfRule type="cellIs" dxfId="2612" priority="3565" operator="equal">
      <formula>"Leve"</formula>
    </cfRule>
  </conditionalFormatting>
  <conditionalFormatting sqref="FY106:FY111">
    <cfRule type="cellIs" dxfId="2611" priority="3461" operator="equal">
      <formula>"Catastrófico"</formula>
    </cfRule>
    <cfRule type="cellIs" dxfId="2610" priority="3462" operator="equal">
      <formula>"Mayor"</formula>
    </cfRule>
    <cfRule type="cellIs" dxfId="2609" priority="3463" operator="equal">
      <formula>"Moderado"</formula>
    </cfRule>
    <cfRule type="cellIs" dxfId="2608" priority="3464" operator="equal">
      <formula>"Menor"</formula>
    </cfRule>
    <cfRule type="cellIs" dxfId="2607" priority="3465" operator="equal">
      <formula>"Leve"</formula>
    </cfRule>
  </conditionalFormatting>
  <conditionalFormatting sqref="GY46:GZ46">
    <cfRule type="cellIs" dxfId="2606" priority="3071" operator="equal">
      <formula>"Catastrófico"</formula>
    </cfRule>
    <cfRule type="cellIs" dxfId="2605" priority="3072" operator="equal">
      <formula>"Mayor"</formula>
    </cfRule>
    <cfRule type="cellIs" dxfId="2604" priority="3073" operator="equal">
      <formula>"Moderado"</formula>
    </cfRule>
    <cfRule type="cellIs" dxfId="2603" priority="3074" operator="equal">
      <formula>"Menor"</formula>
    </cfRule>
    <cfRule type="cellIs" dxfId="2602" priority="3075" operator="equal">
      <formula>"Leve"</formula>
    </cfRule>
  </conditionalFormatting>
  <conditionalFormatting sqref="GY167:GZ167">
    <cfRule type="cellIs" dxfId="2601" priority="3111" operator="equal">
      <formula>"Catastrófico"</formula>
    </cfRule>
    <cfRule type="cellIs" dxfId="2600" priority="3112" operator="equal">
      <formula>"Mayor"</formula>
    </cfRule>
    <cfRule type="cellIs" dxfId="2599" priority="3113" operator="equal">
      <formula>"Moderado"</formula>
    </cfRule>
    <cfRule type="cellIs" dxfId="2598" priority="3114" operator="equal">
      <formula>"Menor"</formula>
    </cfRule>
    <cfRule type="cellIs" dxfId="2597" priority="3115" operator="equal">
      <formula>"Leve"</formula>
    </cfRule>
  </conditionalFormatting>
  <conditionalFormatting sqref="FY46">
    <cfRule type="cellIs" dxfId="2596" priority="3436" operator="equal">
      <formula>"Catastrófico"</formula>
    </cfRule>
    <cfRule type="cellIs" dxfId="2595" priority="3437" operator="equal">
      <formula>"Mayor"</formula>
    </cfRule>
    <cfRule type="cellIs" dxfId="2594" priority="3438" operator="equal">
      <formula>"Moderado"</formula>
    </cfRule>
    <cfRule type="cellIs" dxfId="2593" priority="3439" operator="equal">
      <formula>"Menor"</formula>
    </cfRule>
    <cfRule type="cellIs" dxfId="2592" priority="3440" operator="equal">
      <formula>"Leve"</formula>
    </cfRule>
  </conditionalFormatting>
  <conditionalFormatting sqref="FY52">
    <cfRule type="cellIs" dxfId="2591" priority="3426" operator="equal">
      <formula>"Catastrófico"</formula>
    </cfRule>
    <cfRule type="cellIs" dxfId="2590" priority="3427" operator="equal">
      <formula>"Mayor"</formula>
    </cfRule>
    <cfRule type="cellIs" dxfId="2589" priority="3428" operator="equal">
      <formula>"Moderado"</formula>
    </cfRule>
    <cfRule type="cellIs" dxfId="2588" priority="3429" operator="equal">
      <formula>"Menor"</formula>
    </cfRule>
    <cfRule type="cellIs" dxfId="2587" priority="3430" operator="equal">
      <formula>"Leve"</formula>
    </cfRule>
  </conditionalFormatting>
  <conditionalFormatting sqref="FY58">
    <cfRule type="cellIs" dxfId="2586" priority="3421" operator="equal">
      <formula>"Catastrófico"</formula>
    </cfRule>
    <cfRule type="cellIs" dxfId="2585" priority="3422" operator="equal">
      <formula>"Mayor"</formula>
    </cfRule>
    <cfRule type="cellIs" dxfId="2584" priority="3423" operator="equal">
      <formula>"Moderado"</formula>
    </cfRule>
    <cfRule type="cellIs" dxfId="2583" priority="3424" operator="equal">
      <formula>"Menor"</formula>
    </cfRule>
    <cfRule type="cellIs" dxfId="2582" priority="3425" operator="equal">
      <formula>"Leve"</formula>
    </cfRule>
  </conditionalFormatting>
  <conditionalFormatting sqref="FY83">
    <cfRule type="cellIs" dxfId="2581" priority="3406" operator="equal">
      <formula>"Catastrófico"</formula>
    </cfRule>
    <cfRule type="cellIs" dxfId="2580" priority="3407" operator="equal">
      <formula>"Mayor"</formula>
    </cfRule>
    <cfRule type="cellIs" dxfId="2579" priority="3408" operator="equal">
      <formula>"Moderado"</formula>
    </cfRule>
    <cfRule type="cellIs" dxfId="2578" priority="3409" operator="equal">
      <formula>"Menor"</formula>
    </cfRule>
    <cfRule type="cellIs" dxfId="2577" priority="3410" operator="equal">
      <formula>"Leve"</formula>
    </cfRule>
  </conditionalFormatting>
  <conditionalFormatting sqref="GY35:GZ35">
    <cfRule type="cellIs" dxfId="2576" priority="2931" operator="equal">
      <formula>"Catastrófico"</formula>
    </cfRule>
    <cfRule type="cellIs" dxfId="2575" priority="2932" operator="equal">
      <formula>"Mayor"</formula>
    </cfRule>
    <cfRule type="cellIs" dxfId="2574" priority="2933" operator="equal">
      <formula>"Moderado"</formula>
    </cfRule>
    <cfRule type="cellIs" dxfId="2573" priority="2934" operator="equal">
      <formula>"Menor"</formula>
    </cfRule>
    <cfRule type="cellIs" dxfId="2572" priority="2935" operator="equal">
      <formula>"Leve"</formula>
    </cfRule>
  </conditionalFormatting>
  <conditionalFormatting sqref="GY41:GZ42">
    <cfRule type="cellIs" dxfId="2571" priority="2916" operator="equal">
      <formula>"Catastrófico"</formula>
    </cfRule>
    <cfRule type="cellIs" dxfId="2570" priority="2917" operator="equal">
      <formula>"Mayor"</formula>
    </cfRule>
    <cfRule type="cellIs" dxfId="2569" priority="2918" operator="equal">
      <formula>"Moderado"</formula>
    </cfRule>
    <cfRule type="cellIs" dxfId="2568" priority="2919" operator="equal">
      <formula>"Menor"</formula>
    </cfRule>
    <cfRule type="cellIs" dxfId="2567" priority="2920" operator="equal">
      <formula>"Leve"</formula>
    </cfRule>
  </conditionalFormatting>
  <conditionalFormatting sqref="GY172:GZ172 GY131:GZ137 GY196:GZ196 GY12:GZ15 GY90:GZ93 GY95:GZ99 GY103:GZ105 GY186:GZ190 GY47:GZ51 GY53:GZ57 GY36:GZ40 GY43:GZ45 GY18:GZ34 GY88:GZ88 GY142:GZ142 GY148:GZ148 GY154:GZ155 GY59:GZ69 GY202:GZ202 GY208:GZ208 GY214:GZ255">
    <cfRule type="cellIs" dxfId="2566" priority="3201" operator="equal">
      <formula>"Catastrófico"</formula>
    </cfRule>
    <cfRule type="cellIs" dxfId="2565" priority="3202" operator="equal">
      <formula>"Mayor"</formula>
    </cfRule>
    <cfRule type="cellIs" dxfId="2564" priority="3203" operator="equal">
      <formula>"Moderado"</formula>
    </cfRule>
    <cfRule type="cellIs" dxfId="2563" priority="3204" operator="equal">
      <formula>"Menor"</formula>
    </cfRule>
    <cfRule type="cellIs" dxfId="2562" priority="3205" operator="equal">
      <formula>"Leve"</formula>
    </cfRule>
  </conditionalFormatting>
  <conditionalFormatting sqref="FY185">
    <cfRule type="cellIs" dxfId="2561" priority="3466" operator="equal">
      <formula>"Catastrófico"</formula>
    </cfRule>
    <cfRule type="cellIs" dxfId="2560" priority="3467" operator="equal">
      <formula>"Mayor"</formula>
    </cfRule>
    <cfRule type="cellIs" dxfId="2559" priority="3468" operator="equal">
      <formula>"Moderado"</formula>
    </cfRule>
    <cfRule type="cellIs" dxfId="2558" priority="3469" operator="equal">
      <formula>"Menor"</formula>
    </cfRule>
    <cfRule type="cellIs" dxfId="2557" priority="3470" operator="equal">
      <formula>"Leve"</formula>
    </cfRule>
  </conditionalFormatting>
  <conditionalFormatting sqref="GY82:GZ82">
    <cfRule type="cellIs" dxfId="2556" priority="3041" operator="equal">
      <formula>"Catastrófico"</formula>
    </cfRule>
    <cfRule type="cellIs" dxfId="2555" priority="3042" operator="equal">
      <formula>"Mayor"</formula>
    </cfRule>
    <cfRule type="cellIs" dxfId="2554" priority="3043" operator="equal">
      <formula>"Moderado"</formula>
    </cfRule>
    <cfRule type="cellIs" dxfId="2553" priority="3044" operator="equal">
      <formula>"Menor"</formula>
    </cfRule>
    <cfRule type="cellIs" dxfId="2552" priority="3045" operator="equal">
      <formula>"Leve"</formula>
    </cfRule>
  </conditionalFormatting>
  <conditionalFormatting sqref="GY166:GZ166">
    <cfRule type="cellIs" dxfId="2551" priority="3106" operator="equal">
      <formula>"Catastrófico"</formula>
    </cfRule>
    <cfRule type="cellIs" dxfId="2550" priority="3107" operator="equal">
      <formula>"Mayor"</formula>
    </cfRule>
    <cfRule type="cellIs" dxfId="2549" priority="3108" operator="equal">
      <formula>"Moderado"</formula>
    </cfRule>
    <cfRule type="cellIs" dxfId="2548" priority="3109" operator="equal">
      <formula>"Menor"</formula>
    </cfRule>
    <cfRule type="cellIs" dxfId="2547" priority="3110" operator="equal">
      <formula>"Leve"</formula>
    </cfRule>
  </conditionalFormatting>
  <conditionalFormatting sqref="GY184:GZ185">
    <cfRule type="cellIs" dxfId="2546" priority="3101" operator="equal">
      <formula>"Catastrófico"</formula>
    </cfRule>
    <cfRule type="cellIs" dxfId="2545" priority="3102" operator="equal">
      <formula>"Mayor"</formula>
    </cfRule>
    <cfRule type="cellIs" dxfId="2544" priority="3103" operator="equal">
      <formula>"Moderado"</formula>
    </cfRule>
    <cfRule type="cellIs" dxfId="2543" priority="3104" operator="equal">
      <formula>"Menor"</formula>
    </cfRule>
    <cfRule type="cellIs" dxfId="2542" priority="3105" operator="equal">
      <formula>"Leve"</formula>
    </cfRule>
  </conditionalFormatting>
  <conditionalFormatting sqref="GY178:GZ183">
    <cfRule type="cellIs" dxfId="2541" priority="3081" operator="equal">
      <formula>"Catastrófico"</formula>
    </cfRule>
    <cfRule type="cellIs" dxfId="2540" priority="3082" operator="equal">
      <formula>"Mayor"</formula>
    </cfRule>
    <cfRule type="cellIs" dxfId="2539" priority="3083" operator="equal">
      <formula>"Moderado"</formula>
    </cfRule>
    <cfRule type="cellIs" dxfId="2538" priority="3084" operator="equal">
      <formula>"Menor"</formula>
    </cfRule>
    <cfRule type="cellIs" dxfId="2537" priority="3085" operator="equal">
      <formula>"Leve"</formula>
    </cfRule>
  </conditionalFormatting>
  <conditionalFormatting sqref="FY178:FY183">
    <cfRule type="cellIs" dxfId="2536" priority="3446" operator="equal">
      <formula>"Catastrófico"</formula>
    </cfRule>
    <cfRule type="cellIs" dxfId="2535" priority="3447" operator="equal">
      <formula>"Mayor"</formula>
    </cfRule>
    <cfRule type="cellIs" dxfId="2534" priority="3448" operator="equal">
      <formula>"Moderado"</formula>
    </cfRule>
    <cfRule type="cellIs" dxfId="2533" priority="3449" operator="equal">
      <formula>"Menor"</formula>
    </cfRule>
    <cfRule type="cellIs" dxfId="2532" priority="3450" operator="equal">
      <formula>"Leve"</formula>
    </cfRule>
  </conditionalFormatting>
  <conditionalFormatting sqref="FY143:FY144">
    <cfRule type="cellIs" dxfId="2531" priority="3401" operator="equal">
      <formula>"Catastrófico"</formula>
    </cfRule>
    <cfRule type="cellIs" dxfId="2530" priority="3402" operator="equal">
      <formula>"Mayor"</formula>
    </cfRule>
    <cfRule type="cellIs" dxfId="2529" priority="3403" operator="equal">
      <formula>"Moderado"</formula>
    </cfRule>
    <cfRule type="cellIs" dxfId="2528" priority="3404" operator="equal">
      <formula>"Menor"</formula>
    </cfRule>
    <cfRule type="cellIs" dxfId="2527" priority="3405" operator="equal">
      <formula>"Leve"</formula>
    </cfRule>
  </conditionalFormatting>
  <conditionalFormatting sqref="FY118:FY119">
    <cfRule type="cellIs" dxfId="2526" priority="3396" operator="equal">
      <formula>"Catastrófico"</formula>
    </cfRule>
    <cfRule type="cellIs" dxfId="2525" priority="3397" operator="equal">
      <formula>"Mayor"</formula>
    </cfRule>
    <cfRule type="cellIs" dxfId="2524" priority="3398" operator="equal">
      <formula>"Moderado"</formula>
    </cfRule>
    <cfRule type="cellIs" dxfId="2523" priority="3399" operator="equal">
      <formula>"Menor"</formula>
    </cfRule>
    <cfRule type="cellIs" dxfId="2522" priority="3400" operator="equal">
      <formula>"Leve"</formula>
    </cfRule>
  </conditionalFormatting>
  <conditionalFormatting sqref="GY11:GZ11">
    <cfRule type="cellIs" dxfId="2521" priority="3006" operator="equal">
      <formula>"Catastrófico"</formula>
    </cfRule>
    <cfRule type="cellIs" dxfId="2520" priority="3007" operator="equal">
      <formula>"Mayor"</formula>
    </cfRule>
    <cfRule type="cellIs" dxfId="2519" priority="3008" operator="equal">
      <formula>"Moderado"</formula>
    </cfRule>
    <cfRule type="cellIs" dxfId="2518" priority="3009" operator="equal">
      <formula>"Menor"</formula>
    </cfRule>
    <cfRule type="cellIs" dxfId="2517" priority="3010" operator="equal">
      <formula>"Leve"</formula>
    </cfRule>
  </conditionalFormatting>
  <conditionalFormatting sqref="GY202:GZ202">
    <cfRule type="cellIs" dxfId="2516" priority="2951" operator="equal">
      <formula>"Catastrófico"</formula>
    </cfRule>
    <cfRule type="cellIs" dxfId="2515" priority="2952" operator="equal">
      <formula>"Mayor"</formula>
    </cfRule>
    <cfRule type="cellIs" dxfId="2514" priority="2953" operator="equal">
      <formula>"Moderado"</formula>
    </cfRule>
    <cfRule type="cellIs" dxfId="2513" priority="2954" operator="equal">
      <formula>"Menor"</formula>
    </cfRule>
    <cfRule type="cellIs" dxfId="2512" priority="2955" operator="equal">
      <formula>"Leve"</formula>
    </cfRule>
  </conditionalFormatting>
  <conditionalFormatting sqref="FY102">
    <cfRule type="cellIs" dxfId="2511" priority="3526" operator="equal">
      <formula>"Catastrófico"</formula>
    </cfRule>
    <cfRule type="cellIs" dxfId="2510" priority="3527" operator="equal">
      <formula>"Mayor"</formula>
    </cfRule>
    <cfRule type="cellIs" dxfId="2509" priority="3528" operator="equal">
      <formula>"Moderado"</formula>
    </cfRule>
    <cfRule type="cellIs" dxfId="2508" priority="3529" operator="equal">
      <formula>"Menor"</formula>
    </cfRule>
    <cfRule type="cellIs" dxfId="2507" priority="3530" operator="equal">
      <formula>"Leve"</formula>
    </cfRule>
  </conditionalFormatting>
  <conditionalFormatting sqref="GY102:GZ102">
    <cfRule type="cellIs" dxfId="2506" priority="3151" operator="equal">
      <formula>"Catastrófico"</formula>
    </cfRule>
    <cfRule type="cellIs" dxfId="2505" priority="3152" operator="equal">
      <formula>"Mayor"</formula>
    </cfRule>
    <cfRule type="cellIs" dxfId="2504" priority="3153" operator="equal">
      <formula>"Moderado"</formula>
    </cfRule>
    <cfRule type="cellIs" dxfId="2503" priority="3154" operator="equal">
      <formula>"Menor"</formula>
    </cfRule>
    <cfRule type="cellIs" dxfId="2502" priority="3155" operator="equal">
      <formula>"Leve"</formula>
    </cfRule>
  </conditionalFormatting>
  <conditionalFormatting sqref="FS34">
    <cfRule type="cellIs" dxfId="2501" priority="3241" operator="equal">
      <formula>"Catastrófico"</formula>
    </cfRule>
    <cfRule type="cellIs" dxfId="2500" priority="3242" operator="equal">
      <formula>"Mayor"</formula>
    </cfRule>
    <cfRule type="cellIs" dxfId="2499" priority="3243" operator="equal">
      <formula>"Moderado"</formula>
    </cfRule>
    <cfRule type="cellIs" dxfId="2498" priority="3244" operator="equal">
      <formula>"Menor"</formula>
    </cfRule>
    <cfRule type="cellIs" dxfId="2497" priority="3245" operator="equal">
      <formula>"Leve"</formula>
    </cfRule>
  </conditionalFormatting>
  <conditionalFormatting sqref="GS232">
    <cfRule type="cellIs" dxfId="2496" priority="2896" operator="equal">
      <formula>"Catastrófico"</formula>
    </cfRule>
    <cfRule type="cellIs" dxfId="2495" priority="2897" operator="equal">
      <formula>"Mayor"</formula>
    </cfRule>
    <cfRule type="cellIs" dxfId="2494" priority="2898" operator="equal">
      <formula>"Moderado"</formula>
    </cfRule>
    <cfRule type="cellIs" dxfId="2493" priority="2899" operator="equal">
      <formula>"Menor"</formula>
    </cfRule>
    <cfRule type="cellIs" dxfId="2492" priority="2900" operator="equal">
      <formula>"Leve"</formula>
    </cfRule>
  </conditionalFormatting>
  <conditionalFormatting sqref="GT10:GV10 GT16:GV16 GT22:GV22 GT28:GV28 GT34:GV34 GT40:GV40 GT46:GV46 GT52:GV52 GT58:GV58 GT64:GV64 GT70:GV70 GT76:GV76 GT82:GV82 GT94:GV94 GT100:GV100 GT106:GV106 GT112:GV112 GT118:GV118 GT124:GV124 GT130:GV130 GT136:GV136 GT154:GV154 GT160:GV160 GT166:GV166 GT178:GV178 GT184:GV184 GT190:GV190 GT214:GV214 GT220:GV220 GX220 GX214 GX208 GX202 GX196 GX190 GX184 GX178 GX172 GX166 GX160 GX154 GX148 GX142 GX136 GX130 GX124 GX118 GX112 GX106 GX100 GX94 GX88 GX82 GX76 GX70 GX64 GX58 GX52 GX46 GX40 GX34 GX28 GX22 GX16 GX10 GT208:GV208 GT202:GV202 GT148:GV148 GT142:GV142 GT88:GV88 GT196:GV196 GT172:GV172 HA10:HD10 HA16:HD16 HA22:HD22 HA28:HD28 HA34:HD34 HA40:HD40 HA46:HD46 HA52:HD52 HA58:HD58 HA64:HD64 HA70:HD70 HA76:HD76 HA82:HD82 HA88:HD88 HA94:HD94 HA100:HD100 HA106:HD106 HA112:HD112 HA118:HD118 HA124:HD124 HA130:HD130 HA136:HD136 HA142:HD142 HA148:HD148 HA154:HD154 HA160:HD160 HA166:HD166 HA172:HD172 HA178:HD178 HA184:HD184 HA190:HD190 HA196:HD196 HA202:HD202 HA208:HD208 HA214:HD214 HA220:HD220">
    <cfRule type="cellIs" dxfId="2491" priority="3236" operator="equal">
      <formula>"Catastrófico"</formula>
    </cfRule>
    <cfRule type="cellIs" dxfId="2490" priority="3237" operator="equal">
      <formula>"Mayor"</formula>
    </cfRule>
    <cfRule type="cellIs" dxfId="2489" priority="3238" operator="equal">
      <formula>"Moderado"</formula>
    </cfRule>
    <cfRule type="cellIs" dxfId="2488" priority="3239" operator="equal">
      <formula>"Menor"</formula>
    </cfRule>
    <cfRule type="cellIs" dxfId="2487" priority="3240" operator="equal">
      <formula>"Leve"</formula>
    </cfRule>
  </conditionalFormatting>
  <conditionalFormatting sqref="GJ10">
    <cfRule type="cellIs" dxfId="2486" priority="2861" operator="equal">
      <formula>"Catastrófico"</formula>
    </cfRule>
    <cfRule type="cellIs" dxfId="2485" priority="2862" operator="equal">
      <formula>"Mayor"</formula>
    </cfRule>
    <cfRule type="cellIs" dxfId="2484" priority="2863" operator="equal">
      <formula>"Moderado"</formula>
    </cfRule>
    <cfRule type="cellIs" dxfId="2483" priority="2864" operator="equal">
      <formula>"Menor"</formula>
    </cfRule>
    <cfRule type="cellIs" dxfId="2482" priority="2865" operator="equal">
      <formula>"Leve"</formula>
    </cfRule>
  </conditionalFormatting>
  <conditionalFormatting sqref="GJ10">
    <cfRule type="cellIs" dxfId="2481" priority="2856" operator="equal">
      <formula>"Catastrófico"</formula>
    </cfRule>
    <cfRule type="cellIs" dxfId="2480" priority="2857" operator="equal">
      <formula>"Mayor"</formula>
    </cfRule>
    <cfRule type="cellIs" dxfId="2479" priority="2858" operator="equal">
      <formula>"Moderado"</formula>
    </cfRule>
    <cfRule type="cellIs" dxfId="2478" priority="2859" operator="equal">
      <formula>"Menor"</formula>
    </cfRule>
    <cfRule type="cellIs" dxfId="2477" priority="2860" operator="equal">
      <formula>"Leve"</formula>
    </cfRule>
  </conditionalFormatting>
  <conditionalFormatting sqref="GW11:GW243">
    <cfRule type="cellIs" dxfId="2476" priority="3216" operator="equal">
      <formula>"Catastrófico"</formula>
    </cfRule>
    <cfRule type="cellIs" dxfId="2475" priority="3217" operator="equal">
      <formula>"Mayor"</formula>
    </cfRule>
    <cfRule type="cellIs" dxfId="2474" priority="3218" operator="equal">
      <formula>"Moderado"</formula>
    </cfRule>
    <cfRule type="cellIs" dxfId="2473" priority="3219" operator="equal">
      <formula>"Menor"</formula>
    </cfRule>
    <cfRule type="cellIs" dxfId="2472" priority="3220" operator="equal">
      <formula>"Leve"</formula>
    </cfRule>
  </conditionalFormatting>
  <conditionalFormatting sqref="GW244:GW255">
    <cfRule type="cellIs" dxfId="2471" priority="3211" operator="equal">
      <formula>"Catastrófico"</formula>
    </cfRule>
    <cfRule type="cellIs" dxfId="2470" priority="3212" operator="equal">
      <formula>"Mayor"</formula>
    </cfRule>
    <cfRule type="cellIs" dxfId="2469" priority="3213" operator="equal">
      <formula>"Moderado"</formula>
    </cfRule>
    <cfRule type="cellIs" dxfId="2468" priority="3214" operator="equal">
      <formula>"Menor"</formula>
    </cfRule>
    <cfRule type="cellIs" dxfId="2467" priority="3215" operator="equal">
      <formula>"Leve"</formula>
    </cfRule>
  </conditionalFormatting>
  <conditionalFormatting sqref="GW244:GW255">
    <cfRule type="cellIs" dxfId="2466" priority="3206" operator="equal">
      <formula>"Catastrófico"</formula>
    </cfRule>
    <cfRule type="cellIs" dxfId="2465" priority="3207" operator="equal">
      <formula>"Mayor"</formula>
    </cfRule>
    <cfRule type="cellIs" dxfId="2464" priority="3208" operator="equal">
      <formula>"Moderado"</formula>
    </cfRule>
    <cfRule type="cellIs" dxfId="2463" priority="3209" operator="equal">
      <formula>"Menor"</formula>
    </cfRule>
    <cfRule type="cellIs" dxfId="2462" priority="3210" operator="equal">
      <formula>"Leve"</formula>
    </cfRule>
  </conditionalFormatting>
  <conditionalFormatting sqref="GY130:GZ130">
    <cfRule type="cellIs" dxfId="2461" priority="2961" operator="equal">
      <formula>"Catastrófico"</formula>
    </cfRule>
    <cfRule type="cellIs" dxfId="2460" priority="2962" operator="equal">
      <formula>"Mayor"</formula>
    </cfRule>
    <cfRule type="cellIs" dxfId="2459" priority="2963" operator="equal">
      <formula>"Moderado"</formula>
    </cfRule>
    <cfRule type="cellIs" dxfId="2458" priority="2964" operator="equal">
      <formula>"Menor"</formula>
    </cfRule>
    <cfRule type="cellIs" dxfId="2457" priority="2965" operator="equal">
      <formula>"Leve"</formula>
    </cfRule>
  </conditionalFormatting>
  <conditionalFormatting sqref="GY196:GZ196">
    <cfRule type="cellIs" dxfId="2456" priority="2956" operator="equal">
      <formula>"Catastrófico"</formula>
    </cfRule>
    <cfRule type="cellIs" dxfId="2455" priority="2957" operator="equal">
      <formula>"Mayor"</formula>
    </cfRule>
    <cfRule type="cellIs" dxfId="2454" priority="2958" operator="equal">
      <formula>"Moderado"</formula>
    </cfRule>
    <cfRule type="cellIs" dxfId="2453" priority="2959" operator="equal">
      <formula>"Menor"</formula>
    </cfRule>
    <cfRule type="cellIs" dxfId="2452" priority="2960" operator="equal">
      <formula>"Leve"</formula>
    </cfRule>
  </conditionalFormatting>
  <conditionalFormatting sqref="GL202:GM202">
    <cfRule type="cellIs" dxfId="2451" priority="2581" operator="equal">
      <formula>"Catastrófico"</formula>
    </cfRule>
    <cfRule type="cellIs" dxfId="2450" priority="2582" operator="equal">
      <formula>"Mayor"</formula>
    </cfRule>
    <cfRule type="cellIs" dxfId="2449" priority="2583" operator="equal">
      <formula>"Moderado"</formula>
    </cfRule>
    <cfRule type="cellIs" dxfId="2448" priority="2584" operator="equal">
      <formula>"Menor"</formula>
    </cfRule>
    <cfRule type="cellIs" dxfId="2447" priority="2585" operator="equal">
      <formula>"Leve"</formula>
    </cfRule>
  </conditionalFormatting>
  <conditionalFormatting sqref="GL214:GM214">
    <cfRule type="cellIs" dxfId="2446" priority="2571" operator="equal">
      <formula>"Catastrófico"</formula>
    </cfRule>
    <cfRule type="cellIs" dxfId="2445" priority="2572" operator="equal">
      <formula>"Mayor"</formula>
    </cfRule>
    <cfRule type="cellIs" dxfId="2444" priority="2573" operator="equal">
      <formula>"Moderado"</formula>
    </cfRule>
    <cfRule type="cellIs" dxfId="2443" priority="2574" operator="equal">
      <formula>"Menor"</formula>
    </cfRule>
    <cfRule type="cellIs" dxfId="2442" priority="2575" operator="equal">
      <formula>"Leve"</formula>
    </cfRule>
  </conditionalFormatting>
  <conditionalFormatting sqref="GL28:GM28">
    <cfRule type="cellIs" dxfId="2441" priority="2566" operator="equal">
      <formula>"Catastrófico"</formula>
    </cfRule>
    <cfRule type="cellIs" dxfId="2440" priority="2567" operator="equal">
      <formula>"Mayor"</formula>
    </cfRule>
    <cfRule type="cellIs" dxfId="2439" priority="2568" operator="equal">
      <formula>"Moderado"</formula>
    </cfRule>
    <cfRule type="cellIs" dxfId="2438" priority="2569" operator="equal">
      <formula>"Menor"</formula>
    </cfRule>
    <cfRule type="cellIs" dxfId="2437" priority="2570" operator="equal">
      <formula>"Leve"</formula>
    </cfRule>
  </conditionalFormatting>
  <conditionalFormatting sqref="GY10:GZ10">
    <cfRule type="cellIs" dxfId="2436" priority="2996" operator="equal">
      <formula>"Catastrófico"</formula>
    </cfRule>
    <cfRule type="cellIs" dxfId="2435" priority="2997" operator="equal">
      <formula>"Mayor"</formula>
    </cfRule>
    <cfRule type="cellIs" dxfId="2434" priority="2998" operator="equal">
      <formula>"Moderado"</formula>
    </cfRule>
    <cfRule type="cellIs" dxfId="2433" priority="2999" operator="equal">
      <formula>"Menor"</formula>
    </cfRule>
    <cfRule type="cellIs" dxfId="2432" priority="3000" operator="equal">
      <formula>"Leve"</formula>
    </cfRule>
  </conditionalFormatting>
  <conditionalFormatting sqref="GL35:GM35">
    <cfRule type="cellIs" dxfId="2431" priority="2561" operator="equal">
      <formula>"Catastrófico"</formula>
    </cfRule>
    <cfRule type="cellIs" dxfId="2430" priority="2562" operator="equal">
      <formula>"Mayor"</formula>
    </cfRule>
    <cfRule type="cellIs" dxfId="2429" priority="2563" operator="equal">
      <formula>"Moderado"</formula>
    </cfRule>
    <cfRule type="cellIs" dxfId="2428" priority="2564" operator="equal">
      <formula>"Menor"</formula>
    </cfRule>
    <cfRule type="cellIs" dxfId="2427" priority="2565" operator="equal">
      <formula>"Leve"</formula>
    </cfRule>
  </conditionalFormatting>
  <conditionalFormatting sqref="GL35:GM35">
    <cfRule type="cellIs" dxfId="2426" priority="2556" operator="equal">
      <formula>"Catastrófico"</formula>
    </cfRule>
    <cfRule type="cellIs" dxfId="2425" priority="2557" operator="equal">
      <formula>"Mayor"</formula>
    </cfRule>
    <cfRule type="cellIs" dxfId="2424" priority="2558" operator="equal">
      <formula>"Moderado"</formula>
    </cfRule>
    <cfRule type="cellIs" dxfId="2423" priority="2559" operator="equal">
      <formula>"Menor"</formula>
    </cfRule>
    <cfRule type="cellIs" dxfId="2422" priority="2560" operator="equal">
      <formula>"Leve"</formula>
    </cfRule>
  </conditionalFormatting>
  <conditionalFormatting sqref="GY10:GZ10">
    <cfRule type="cellIs" dxfId="2421" priority="2991" operator="equal">
      <formula>"Catastrófico"</formula>
    </cfRule>
    <cfRule type="cellIs" dxfId="2420" priority="2992" operator="equal">
      <formula>"Mayor"</formula>
    </cfRule>
    <cfRule type="cellIs" dxfId="2419" priority="2993" operator="equal">
      <formula>"Moderado"</formula>
    </cfRule>
    <cfRule type="cellIs" dxfId="2418" priority="2994" operator="equal">
      <formula>"Menor"</formula>
    </cfRule>
    <cfRule type="cellIs" dxfId="2417" priority="2995" operator="equal">
      <formula>"Leve"</formula>
    </cfRule>
  </conditionalFormatting>
  <conditionalFormatting sqref="GY16:GZ17">
    <cfRule type="cellIs" dxfId="2416" priority="2986" operator="equal">
      <formula>"Catastrófico"</formula>
    </cfRule>
    <cfRule type="cellIs" dxfId="2415" priority="2987" operator="equal">
      <formula>"Mayor"</formula>
    </cfRule>
    <cfRule type="cellIs" dxfId="2414" priority="2988" operator="equal">
      <formula>"Moderado"</formula>
    </cfRule>
    <cfRule type="cellIs" dxfId="2413" priority="2989" operator="equal">
      <formula>"Menor"</formula>
    </cfRule>
    <cfRule type="cellIs" dxfId="2412" priority="2990" operator="equal">
      <formula>"Leve"</formula>
    </cfRule>
  </conditionalFormatting>
  <conditionalFormatting sqref="GL208:GM208">
    <cfRule type="cellIs" dxfId="2411" priority="2576" operator="equal">
      <formula>"Catastrófico"</formula>
    </cfRule>
    <cfRule type="cellIs" dxfId="2410" priority="2577" operator="equal">
      <formula>"Mayor"</formula>
    </cfRule>
    <cfRule type="cellIs" dxfId="2409" priority="2578" operator="equal">
      <formula>"Moderado"</formula>
    </cfRule>
    <cfRule type="cellIs" dxfId="2408" priority="2579" operator="equal">
      <formula>"Menor"</formula>
    </cfRule>
    <cfRule type="cellIs" dxfId="2407" priority="2580" operator="equal">
      <formula>"Leve"</formula>
    </cfRule>
  </conditionalFormatting>
  <conditionalFormatting sqref="GY16:GZ17">
    <cfRule type="cellIs" dxfId="2406" priority="2981" operator="equal">
      <formula>"Catastrófico"</formula>
    </cfRule>
    <cfRule type="cellIs" dxfId="2405" priority="2982" operator="equal">
      <formula>"Mayor"</formula>
    </cfRule>
    <cfRule type="cellIs" dxfId="2404" priority="2983" operator="equal">
      <formula>"Moderado"</formula>
    </cfRule>
    <cfRule type="cellIs" dxfId="2403" priority="2984" operator="equal">
      <formula>"Menor"</formula>
    </cfRule>
    <cfRule type="cellIs" dxfId="2402" priority="2985" operator="equal">
      <formula>"Leve"</formula>
    </cfRule>
  </conditionalFormatting>
  <conditionalFormatting sqref="GY124:GZ129">
    <cfRule type="cellIs" dxfId="2401" priority="2971" operator="equal">
      <formula>"Catastrófico"</formula>
    </cfRule>
    <cfRule type="cellIs" dxfId="2400" priority="2972" operator="equal">
      <formula>"Mayor"</formula>
    </cfRule>
    <cfRule type="cellIs" dxfId="2399" priority="2973" operator="equal">
      <formula>"Moderado"</formula>
    </cfRule>
    <cfRule type="cellIs" dxfId="2398" priority="2974" operator="equal">
      <formula>"Menor"</formula>
    </cfRule>
    <cfRule type="cellIs" dxfId="2397" priority="2975" operator="equal">
      <formula>"Leve"</formula>
    </cfRule>
  </conditionalFormatting>
  <conditionalFormatting sqref="GY130:GZ130">
    <cfRule type="cellIs" dxfId="2396" priority="2966" operator="equal">
      <formula>"Catastrófico"</formula>
    </cfRule>
    <cfRule type="cellIs" dxfId="2395" priority="2967" operator="equal">
      <formula>"Mayor"</formula>
    </cfRule>
    <cfRule type="cellIs" dxfId="2394" priority="2968" operator="equal">
      <formula>"Moderado"</formula>
    </cfRule>
    <cfRule type="cellIs" dxfId="2393" priority="2969" operator="equal">
      <formula>"Menor"</formula>
    </cfRule>
    <cfRule type="cellIs" dxfId="2392" priority="2970" operator="equal">
      <formula>"Leve"</formula>
    </cfRule>
  </conditionalFormatting>
  <conditionalFormatting sqref="GL40:GM40">
    <cfRule type="cellIs" dxfId="2391" priority="2551" operator="equal">
      <formula>"Catastrófico"</formula>
    </cfRule>
    <cfRule type="cellIs" dxfId="2390" priority="2552" operator="equal">
      <formula>"Mayor"</formula>
    </cfRule>
    <cfRule type="cellIs" dxfId="2389" priority="2553" operator="equal">
      <formula>"Moderado"</formula>
    </cfRule>
    <cfRule type="cellIs" dxfId="2388" priority="2554" operator="equal">
      <formula>"Menor"</formula>
    </cfRule>
    <cfRule type="cellIs" dxfId="2387" priority="2555" operator="equal">
      <formula>"Leve"</formula>
    </cfRule>
  </conditionalFormatting>
  <conditionalFormatting sqref="GF226">
    <cfRule type="cellIs" dxfId="2386" priority="2531" operator="equal">
      <formula>"Catastrófico"</formula>
    </cfRule>
    <cfRule type="cellIs" dxfId="2385" priority="2532" operator="equal">
      <formula>"Mayor"</formula>
    </cfRule>
    <cfRule type="cellIs" dxfId="2384" priority="2533" operator="equal">
      <formula>"Moderado"</formula>
    </cfRule>
    <cfRule type="cellIs" dxfId="2383" priority="2534" operator="equal">
      <formula>"Menor"</formula>
    </cfRule>
    <cfRule type="cellIs" dxfId="2382" priority="2535" operator="equal">
      <formula>"Leve"</formula>
    </cfRule>
  </conditionalFormatting>
  <conditionalFormatting sqref="GF232">
    <cfRule type="cellIs" dxfId="2381" priority="2526" operator="equal">
      <formula>"Catastrófico"</formula>
    </cfRule>
    <cfRule type="cellIs" dxfId="2380" priority="2527" operator="equal">
      <formula>"Mayor"</formula>
    </cfRule>
    <cfRule type="cellIs" dxfId="2379" priority="2528" operator="equal">
      <formula>"Moderado"</formula>
    </cfRule>
    <cfRule type="cellIs" dxfId="2378" priority="2529" operator="equal">
      <formula>"Menor"</formula>
    </cfRule>
    <cfRule type="cellIs" dxfId="2377" priority="2530" operator="equal">
      <formula>"Leve"</formula>
    </cfRule>
  </conditionalFormatting>
  <conditionalFormatting sqref="GF250">
    <cfRule type="cellIs" dxfId="2376" priority="2511" operator="equal">
      <formula>"Catastrófico"</formula>
    </cfRule>
    <cfRule type="cellIs" dxfId="2375" priority="2512" operator="equal">
      <formula>"Mayor"</formula>
    </cfRule>
    <cfRule type="cellIs" dxfId="2374" priority="2513" operator="equal">
      <formula>"Moderado"</formula>
    </cfRule>
    <cfRule type="cellIs" dxfId="2373" priority="2514" operator="equal">
      <formula>"Menor"</formula>
    </cfRule>
    <cfRule type="cellIs" dxfId="2372" priority="2515" operator="equal">
      <formula>"Leve"</formula>
    </cfRule>
  </conditionalFormatting>
  <conditionalFormatting sqref="GY89:GZ89">
    <cfRule type="cellIs" dxfId="2371" priority="3166" operator="equal">
      <formula>"Catastrófico"</formula>
    </cfRule>
    <cfRule type="cellIs" dxfId="2370" priority="3167" operator="equal">
      <formula>"Mayor"</formula>
    </cfRule>
    <cfRule type="cellIs" dxfId="2369" priority="3168" operator="equal">
      <formula>"Moderado"</formula>
    </cfRule>
    <cfRule type="cellIs" dxfId="2368" priority="3169" operator="equal">
      <formula>"Menor"</formula>
    </cfRule>
    <cfRule type="cellIs" dxfId="2367" priority="3170" operator="equal">
      <formula>"Leve"</formula>
    </cfRule>
  </conditionalFormatting>
  <conditionalFormatting sqref="GY162:GZ165 GY168:GZ171 GY113:GZ117 GY173:GZ177 GY145:GZ147 GY120:GZ123 GY138:GZ141 GY149:GZ153 GY156:GZ159">
    <cfRule type="cellIs" dxfId="2366" priority="3146" operator="equal">
      <formula>"Catastrófico"</formula>
    </cfRule>
    <cfRule type="cellIs" dxfId="2365" priority="3147" operator="equal">
      <formula>"Mayor"</formula>
    </cfRule>
    <cfRule type="cellIs" dxfId="2364" priority="3148" operator="equal">
      <formula>"Moderado"</formula>
    </cfRule>
    <cfRule type="cellIs" dxfId="2363" priority="3149" operator="equal">
      <formula>"Menor"</formula>
    </cfRule>
    <cfRule type="cellIs" dxfId="2362" priority="3150" operator="equal">
      <formula>"Leve"</formula>
    </cfRule>
  </conditionalFormatting>
  <conditionalFormatting sqref="GY160:GZ160">
    <cfRule type="cellIs" dxfId="2361" priority="3126" operator="equal">
      <formula>"Catastrófico"</formula>
    </cfRule>
    <cfRule type="cellIs" dxfId="2360" priority="3127" operator="equal">
      <formula>"Mayor"</formula>
    </cfRule>
    <cfRule type="cellIs" dxfId="2359" priority="3128" operator="equal">
      <formula>"Moderado"</formula>
    </cfRule>
    <cfRule type="cellIs" dxfId="2358" priority="3129" operator="equal">
      <formula>"Menor"</formula>
    </cfRule>
    <cfRule type="cellIs" dxfId="2357" priority="3130" operator="equal">
      <formula>"Leve"</formula>
    </cfRule>
  </conditionalFormatting>
  <conditionalFormatting sqref="GY161:GZ161">
    <cfRule type="cellIs" dxfId="2356" priority="3121" operator="equal">
      <formula>"Catastrófico"</formula>
    </cfRule>
    <cfRule type="cellIs" dxfId="2355" priority="3122" operator="equal">
      <formula>"Mayor"</formula>
    </cfRule>
    <cfRule type="cellIs" dxfId="2354" priority="3123" operator="equal">
      <formula>"Moderado"</formula>
    </cfRule>
    <cfRule type="cellIs" dxfId="2353" priority="3124" operator="equal">
      <formula>"Menor"</formula>
    </cfRule>
    <cfRule type="cellIs" dxfId="2352" priority="3125" operator="equal">
      <formula>"Leve"</formula>
    </cfRule>
  </conditionalFormatting>
  <conditionalFormatting sqref="GF10 GF16 GF22 GF40 GF64 GF70 GF76 GF82 GF88 GF94 GF100 GF106 GF112 GF118 GF124 GF130 GF136 GF142 GF148 GF154 GF160 GF166 GF172 GF178 GF184 GF190 GF196 GF202 GF208 GF214 GF220">
    <cfRule type="cellIs" dxfId="2351" priority="2541" operator="equal">
      <formula>"Catastrófico"</formula>
    </cfRule>
    <cfRule type="cellIs" dxfId="2350" priority="2542" operator="equal">
      <formula>"Mayor"</formula>
    </cfRule>
    <cfRule type="cellIs" dxfId="2349" priority="2543" operator="equal">
      <formula>"Moderado"</formula>
    </cfRule>
    <cfRule type="cellIs" dxfId="2348" priority="2544" operator="equal">
      <formula>"Menor"</formula>
    </cfRule>
    <cfRule type="cellIs" dxfId="2347" priority="2545" operator="equal">
      <formula>"Leve"</formula>
    </cfRule>
  </conditionalFormatting>
  <conditionalFormatting sqref="GF46 GF52 GF58">
    <cfRule type="cellIs" dxfId="2346" priority="2536" operator="equal">
      <formula>"Catastrófico"</formula>
    </cfRule>
    <cfRule type="cellIs" dxfId="2345" priority="2537" operator="equal">
      <formula>"Mayor"</formula>
    </cfRule>
    <cfRule type="cellIs" dxfId="2344" priority="2538" operator="equal">
      <formula>"Moderado"</formula>
    </cfRule>
    <cfRule type="cellIs" dxfId="2343" priority="2539" operator="equal">
      <formula>"Menor"</formula>
    </cfRule>
    <cfRule type="cellIs" dxfId="2342" priority="2540" operator="equal">
      <formula>"Leve"</formula>
    </cfRule>
  </conditionalFormatting>
  <conditionalFormatting sqref="GF244">
    <cfRule type="cellIs" dxfId="2341" priority="2516" operator="equal">
      <formula>"Catastrófico"</formula>
    </cfRule>
    <cfRule type="cellIs" dxfId="2340" priority="2517" operator="equal">
      <formula>"Mayor"</formula>
    </cfRule>
    <cfRule type="cellIs" dxfId="2339" priority="2518" operator="equal">
      <formula>"Moderado"</formula>
    </cfRule>
    <cfRule type="cellIs" dxfId="2338" priority="2519" operator="equal">
      <formula>"Menor"</formula>
    </cfRule>
    <cfRule type="cellIs" dxfId="2337" priority="2520" operator="equal">
      <formula>"Leve"</formula>
    </cfRule>
  </conditionalFormatting>
  <conditionalFormatting sqref="GF28">
    <cfRule type="cellIs" dxfId="2336" priority="2506" operator="equal">
      <formula>"Catastrófico"</formula>
    </cfRule>
    <cfRule type="cellIs" dxfId="2335" priority="2507" operator="equal">
      <formula>"Mayor"</formula>
    </cfRule>
    <cfRule type="cellIs" dxfId="2334" priority="2508" operator="equal">
      <formula>"Moderado"</formula>
    </cfRule>
    <cfRule type="cellIs" dxfId="2333" priority="2509" operator="equal">
      <formula>"Menor"</formula>
    </cfRule>
    <cfRule type="cellIs" dxfId="2332" priority="2510" operator="equal">
      <formula>"Leve"</formula>
    </cfRule>
  </conditionalFormatting>
  <conditionalFormatting sqref="GY112:GZ112">
    <cfRule type="cellIs" dxfId="2331" priority="3136" operator="equal">
      <formula>"Catastrófico"</formula>
    </cfRule>
    <cfRule type="cellIs" dxfId="2330" priority="3137" operator="equal">
      <formula>"Mayor"</formula>
    </cfRule>
    <cfRule type="cellIs" dxfId="2329" priority="3138" operator="equal">
      <formula>"Moderado"</formula>
    </cfRule>
    <cfRule type="cellIs" dxfId="2328" priority="3139" operator="equal">
      <formula>"Menor"</formula>
    </cfRule>
    <cfRule type="cellIs" dxfId="2327" priority="3140" operator="equal">
      <formula>"Leve"</formula>
    </cfRule>
  </conditionalFormatting>
  <conditionalFormatting sqref="GY112:GZ112">
    <cfRule type="cellIs" dxfId="2326" priority="3131" operator="equal">
      <formula>"Catastrófico"</formula>
    </cfRule>
    <cfRule type="cellIs" dxfId="2325" priority="3132" operator="equal">
      <formula>"Mayor"</formula>
    </cfRule>
    <cfRule type="cellIs" dxfId="2324" priority="3133" operator="equal">
      <formula>"Moderado"</formula>
    </cfRule>
    <cfRule type="cellIs" dxfId="2323" priority="3134" operator="equal">
      <formula>"Menor"</formula>
    </cfRule>
    <cfRule type="cellIs" dxfId="2322" priority="3135" operator="equal">
      <formula>"Leve"</formula>
    </cfRule>
  </conditionalFormatting>
  <conditionalFormatting sqref="GY118:GZ119">
    <cfRule type="cellIs" dxfId="2321" priority="3021" operator="equal">
      <formula>"Catastrófico"</formula>
    </cfRule>
    <cfRule type="cellIs" dxfId="2320" priority="3022" operator="equal">
      <formula>"Mayor"</formula>
    </cfRule>
    <cfRule type="cellIs" dxfId="2319" priority="3023" operator="equal">
      <formula>"Moderado"</formula>
    </cfRule>
    <cfRule type="cellIs" dxfId="2318" priority="3024" operator="equal">
      <formula>"Menor"</formula>
    </cfRule>
    <cfRule type="cellIs" dxfId="2317" priority="3025" operator="equal">
      <formula>"Leve"</formula>
    </cfRule>
  </conditionalFormatting>
  <conditionalFormatting sqref="GY52:GZ52">
    <cfRule type="cellIs" dxfId="2316" priority="3061" operator="equal">
      <formula>"Catastrófico"</formula>
    </cfRule>
    <cfRule type="cellIs" dxfId="2315" priority="3062" operator="equal">
      <formula>"Mayor"</formula>
    </cfRule>
    <cfRule type="cellIs" dxfId="2314" priority="3063" operator="equal">
      <formula>"Moderado"</formula>
    </cfRule>
    <cfRule type="cellIs" dxfId="2313" priority="3064" operator="equal">
      <formula>"Menor"</formula>
    </cfRule>
    <cfRule type="cellIs" dxfId="2312" priority="3065" operator="equal">
      <formula>"Leve"</formula>
    </cfRule>
  </conditionalFormatting>
  <conditionalFormatting sqref="GY89:GZ89">
    <cfRule type="cellIs" dxfId="2311" priority="3161" operator="equal">
      <formula>"Catastrófico"</formula>
    </cfRule>
    <cfRule type="cellIs" dxfId="2310" priority="3162" operator="equal">
      <formula>"Mayor"</formula>
    </cfRule>
    <cfRule type="cellIs" dxfId="2309" priority="3163" operator="equal">
      <formula>"Moderado"</formula>
    </cfRule>
    <cfRule type="cellIs" dxfId="2308" priority="3164" operator="equal">
      <formula>"Menor"</formula>
    </cfRule>
    <cfRule type="cellIs" dxfId="2307" priority="3165" operator="equal">
      <formula>"Leve"</formula>
    </cfRule>
  </conditionalFormatting>
  <conditionalFormatting sqref="GY191:GZ195">
    <cfRule type="cellIs" dxfId="2306" priority="3186" operator="equal">
      <formula>"Catastrófico"</formula>
    </cfRule>
    <cfRule type="cellIs" dxfId="2305" priority="3187" operator="equal">
      <formula>"Mayor"</formula>
    </cfRule>
    <cfRule type="cellIs" dxfId="2304" priority="3188" operator="equal">
      <formula>"Moderado"</formula>
    </cfRule>
    <cfRule type="cellIs" dxfId="2303" priority="3189" operator="equal">
      <formula>"Menor"</formula>
    </cfRule>
    <cfRule type="cellIs" dxfId="2302" priority="3190" operator="equal">
      <formula>"Leve"</formula>
    </cfRule>
  </conditionalFormatting>
  <conditionalFormatting sqref="GY197:GZ201">
    <cfRule type="cellIs" dxfId="2301" priority="3181" operator="equal">
      <formula>"Catastrófico"</formula>
    </cfRule>
    <cfRule type="cellIs" dxfId="2300" priority="3182" operator="equal">
      <formula>"Mayor"</formula>
    </cfRule>
    <cfRule type="cellIs" dxfId="2299" priority="3183" operator="equal">
      <formula>"Moderado"</formula>
    </cfRule>
    <cfRule type="cellIs" dxfId="2298" priority="3184" operator="equal">
      <formula>"Menor"</formula>
    </cfRule>
    <cfRule type="cellIs" dxfId="2297" priority="3185" operator="equal">
      <formula>"Leve"</formula>
    </cfRule>
  </conditionalFormatting>
  <conditionalFormatting sqref="GL41:GM42">
    <cfRule type="cellIs" dxfId="2296" priority="2546" operator="equal">
      <formula>"Catastrófico"</formula>
    </cfRule>
    <cfRule type="cellIs" dxfId="2295" priority="2547" operator="equal">
      <formula>"Mayor"</formula>
    </cfRule>
    <cfRule type="cellIs" dxfId="2294" priority="2548" operator="equal">
      <formula>"Moderado"</formula>
    </cfRule>
    <cfRule type="cellIs" dxfId="2293" priority="2549" operator="equal">
      <formula>"Menor"</formula>
    </cfRule>
    <cfRule type="cellIs" dxfId="2292" priority="2550" operator="equal">
      <formula>"Leve"</formula>
    </cfRule>
  </conditionalFormatting>
  <conditionalFormatting sqref="GY94:GZ94">
    <cfRule type="cellIs" dxfId="2291" priority="3196" operator="equal">
      <formula>"Catastrófico"</formula>
    </cfRule>
    <cfRule type="cellIs" dxfId="2290" priority="3197" operator="equal">
      <formula>"Mayor"</formula>
    </cfRule>
    <cfRule type="cellIs" dxfId="2289" priority="3198" operator="equal">
      <formula>"Moderado"</formula>
    </cfRule>
    <cfRule type="cellIs" dxfId="2288" priority="3199" operator="equal">
      <formula>"Menor"</formula>
    </cfRule>
    <cfRule type="cellIs" dxfId="2287" priority="3200" operator="equal">
      <formula>"Leve"</formula>
    </cfRule>
  </conditionalFormatting>
  <conditionalFormatting sqref="GY94:GZ94">
    <cfRule type="cellIs" dxfId="2286" priority="3191" operator="equal">
      <formula>"Catastrófico"</formula>
    </cfRule>
    <cfRule type="cellIs" dxfId="2285" priority="3192" operator="equal">
      <formula>"Mayor"</formula>
    </cfRule>
    <cfRule type="cellIs" dxfId="2284" priority="3193" operator="equal">
      <formula>"Moderado"</formula>
    </cfRule>
    <cfRule type="cellIs" dxfId="2283" priority="3194" operator="equal">
      <formula>"Menor"</formula>
    </cfRule>
    <cfRule type="cellIs" dxfId="2282" priority="3195" operator="equal">
      <formula>"Leve"</formula>
    </cfRule>
  </conditionalFormatting>
  <conditionalFormatting sqref="GY106:GZ111">
    <cfRule type="cellIs" dxfId="2281" priority="3091" operator="equal">
      <formula>"Catastrófico"</formula>
    </cfRule>
    <cfRule type="cellIs" dxfId="2280" priority="3092" operator="equal">
      <formula>"Mayor"</formula>
    </cfRule>
    <cfRule type="cellIs" dxfId="2279" priority="3093" operator="equal">
      <formula>"Moderado"</formula>
    </cfRule>
    <cfRule type="cellIs" dxfId="2278" priority="3094" operator="equal">
      <formula>"Menor"</formula>
    </cfRule>
    <cfRule type="cellIs" dxfId="2277" priority="3095" operator="equal">
      <formula>"Leve"</formula>
    </cfRule>
  </conditionalFormatting>
  <conditionalFormatting sqref="GY203:GZ207">
    <cfRule type="cellIs" dxfId="2276" priority="3176" operator="equal">
      <formula>"Catastrófico"</formula>
    </cfRule>
    <cfRule type="cellIs" dxfId="2275" priority="3177" operator="equal">
      <formula>"Mayor"</formula>
    </cfRule>
    <cfRule type="cellIs" dxfId="2274" priority="3178" operator="equal">
      <formula>"Moderado"</formula>
    </cfRule>
    <cfRule type="cellIs" dxfId="2273" priority="3179" operator="equal">
      <formula>"Menor"</formula>
    </cfRule>
    <cfRule type="cellIs" dxfId="2272" priority="3180" operator="equal">
      <formula>"Leve"</formula>
    </cfRule>
  </conditionalFormatting>
  <conditionalFormatting sqref="GY209:GZ213">
    <cfRule type="cellIs" dxfId="2271" priority="3171" operator="equal">
      <formula>"Catastrófico"</formula>
    </cfRule>
    <cfRule type="cellIs" dxfId="2270" priority="3172" operator="equal">
      <formula>"Mayor"</formula>
    </cfRule>
    <cfRule type="cellIs" dxfId="2269" priority="3173" operator="equal">
      <formula>"Moderado"</formula>
    </cfRule>
    <cfRule type="cellIs" dxfId="2268" priority="3174" operator="equal">
      <formula>"Menor"</formula>
    </cfRule>
    <cfRule type="cellIs" dxfId="2267" priority="3175" operator="equal">
      <formula>"Leve"</formula>
    </cfRule>
  </conditionalFormatting>
  <conditionalFormatting sqref="GY106:GZ111">
    <cfRule type="cellIs" dxfId="2266" priority="3086" operator="equal">
      <formula>"Catastrófico"</formula>
    </cfRule>
    <cfRule type="cellIs" dxfId="2265" priority="3087" operator="equal">
      <formula>"Mayor"</formula>
    </cfRule>
    <cfRule type="cellIs" dxfId="2264" priority="3088" operator="equal">
      <formula>"Moderado"</formula>
    </cfRule>
    <cfRule type="cellIs" dxfId="2263" priority="3089" operator="equal">
      <formula>"Menor"</formula>
    </cfRule>
    <cfRule type="cellIs" dxfId="2262" priority="3090" operator="equal">
      <formula>"Leve"</formula>
    </cfRule>
  </conditionalFormatting>
  <conditionalFormatting sqref="GY46:GZ46">
    <cfRule type="cellIs" dxfId="2261" priority="3066" operator="equal">
      <formula>"Catastrófico"</formula>
    </cfRule>
    <cfRule type="cellIs" dxfId="2260" priority="3067" operator="equal">
      <formula>"Mayor"</formula>
    </cfRule>
    <cfRule type="cellIs" dxfId="2259" priority="3068" operator="equal">
      <formula>"Moderado"</formula>
    </cfRule>
    <cfRule type="cellIs" dxfId="2258" priority="3069" operator="equal">
      <formula>"Menor"</formula>
    </cfRule>
    <cfRule type="cellIs" dxfId="2257" priority="3070" operator="equal">
      <formula>"Leve"</formula>
    </cfRule>
  </conditionalFormatting>
  <conditionalFormatting sqref="GY52:GZ52">
    <cfRule type="cellIs" dxfId="2256" priority="3056" operator="equal">
      <formula>"Catastrófico"</formula>
    </cfRule>
    <cfRule type="cellIs" dxfId="2255" priority="3057" operator="equal">
      <formula>"Mayor"</formula>
    </cfRule>
    <cfRule type="cellIs" dxfId="2254" priority="3058" operator="equal">
      <formula>"Moderado"</formula>
    </cfRule>
    <cfRule type="cellIs" dxfId="2253" priority="3059" operator="equal">
      <formula>"Menor"</formula>
    </cfRule>
    <cfRule type="cellIs" dxfId="2252" priority="3060" operator="equal">
      <formula>"Leve"</formula>
    </cfRule>
  </conditionalFormatting>
  <conditionalFormatting sqref="GY58:GZ58">
    <cfRule type="cellIs" dxfId="2251" priority="3051" operator="equal">
      <formula>"Catastrófico"</formula>
    </cfRule>
    <cfRule type="cellIs" dxfId="2250" priority="3052" operator="equal">
      <formula>"Mayor"</formula>
    </cfRule>
    <cfRule type="cellIs" dxfId="2249" priority="3053" operator="equal">
      <formula>"Moderado"</formula>
    </cfRule>
    <cfRule type="cellIs" dxfId="2248" priority="3054" operator="equal">
      <formula>"Menor"</formula>
    </cfRule>
    <cfRule type="cellIs" dxfId="2247" priority="3055" operator="equal">
      <formula>"Leve"</formula>
    </cfRule>
  </conditionalFormatting>
  <conditionalFormatting sqref="GY83:GZ83">
    <cfRule type="cellIs" dxfId="2246" priority="3036" operator="equal">
      <formula>"Catastrófico"</formula>
    </cfRule>
    <cfRule type="cellIs" dxfId="2245" priority="3037" operator="equal">
      <formula>"Mayor"</formula>
    </cfRule>
    <cfRule type="cellIs" dxfId="2244" priority="3038" operator="equal">
      <formula>"Moderado"</formula>
    </cfRule>
    <cfRule type="cellIs" dxfId="2243" priority="3039" operator="equal">
      <formula>"Menor"</formula>
    </cfRule>
    <cfRule type="cellIs" dxfId="2242" priority="3040" operator="equal">
      <formula>"Leve"</formula>
    </cfRule>
  </conditionalFormatting>
  <conditionalFormatting sqref="GY11:GZ11">
    <cfRule type="cellIs" dxfId="2241" priority="3001" operator="equal">
      <formula>"Catastrófico"</formula>
    </cfRule>
    <cfRule type="cellIs" dxfId="2240" priority="3002" operator="equal">
      <formula>"Mayor"</formula>
    </cfRule>
    <cfRule type="cellIs" dxfId="2239" priority="3003" operator="equal">
      <formula>"Moderado"</formula>
    </cfRule>
    <cfRule type="cellIs" dxfId="2238" priority="3004" operator="equal">
      <formula>"Menor"</formula>
    </cfRule>
    <cfRule type="cellIs" dxfId="2237" priority="3005" operator="equal">
      <formula>"Leve"</formula>
    </cfRule>
  </conditionalFormatting>
  <conditionalFormatting sqref="GY185:GZ185">
    <cfRule type="cellIs" dxfId="2236" priority="3096" operator="equal">
      <formula>"Catastrófico"</formula>
    </cfRule>
    <cfRule type="cellIs" dxfId="2235" priority="3097" operator="equal">
      <formula>"Mayor"</formula>
    </cfRule>
    <cfRule type="cellIs" dxfId="2234" priority="3098" operator="equal">
      <formula>"Moderado"</formula>
    </cfRule>
    <cfRule type="cellIs" dxfId="2233" priority="3099" operator="equal">
      <formula>"Menor"</formula>
    </cfRule>
    <cfRule type="cellIs" dxfId="2232" priority="3100" operator="equal">
      <formula>"Leve"</formula>
    </cfRule>
  </conditionalFormatting>
  <conditionalFormatting sqref="GY178:GZ183">
    <cfRule type="cellIs" dxfId="2231" priority="3076" operator="equal">
      <formula>"Catastrófico"</formula>
    </cfRule>
    <cfRule type="cellIs" dxfId="2230" priority="3077" operator="equal">
      <formula>"Mayor"</formula>
    </cfRule>
    <cfRule type="cellIs" dxfId="2229" priority="3078" operator="equal">
      <formula>"Moderado"</formula>
    </cfRule>
    <cfRule type="cellIs" dxfId="2228" priority="3079" operator="equal">
      <formula>"Menor"</formula>
    </cfRule>
    <cfRule type="cellIs" dxfId="2227" priority="3080" operator="equal">
      <formula>"Leve"</formula>
    </cfRule>
  </conditionalFormatting>
  <conditionalFormatting sqref="GY58:GZ58">
    <cfRule type="cellIs" dxfId="2226" priority="3046" operator="equal">
      <formula>"Catastrófico"</formula>
    </cfRule>
    <cfRule type="cellIs" dxfId="2225" priority="3047" operator="equal">
      <formula>"Mayor"</formula>
    </cfRule>
    <cfRule type="cellIs" dxfId="2224" priority="3048" operator="equal">
      <formula>"Moderado"</formula>
    </cfRule>
    <cfRule type="cellIs" dxfId="2223" priority="3049" operator="equal">
      <formula>"Menor"</formula>
    </cfRule>
    <cfRule type="cellIs" dxfId="2222" priority="3050" operator="equal">
      <formula>"Leve"</formula>
    </cfRule>
  </conditionalFormatting>
  <conditionalFormatting sqref="GY143:GZ144">
    <cfRule type="cellIs" dxfId="2221" priority="3031" operator="equal">
      <formula>"Catastrófico"</formula>
    </cfRule>
    <cfRule type="cellIs" dxfId="2220" priority="3032" operator="equal">
      <formula>"Mayor"</formula>
    </cfRule>
    <cfRule type="cellIs" dxfId="2219" priority="3033" operator="equal">
      <formula>"Moderado"</formula>
    </cfRule>
    <cfRule type="cellIs" dxfId="2218" priority="3034" operator="equal">
      <formula>"Menor"</formula>
    </cfRule>
    <cfRule type="cellIs" dxfId="2217" priority="3035" operator="equal">
      <formula>"Leve"</formula>
    </cfRule>
  </conditionalFormatting>
  <conditionalFormatting sqref="GY118:GZ119">
    <cfRule type="cellIs" dxfId="2216" priority="3026" operator="equal">
      <formula>"Catastrófico"</formula>
    </cfRule>
    <cfRule type="cellIs" dxfId="2215" priority="3027" operator="equal">
      <formula>"Mayor"</formula>
    </cfRule>
    <cfRule type="cellIs" dxfId="2214" priority="3028" operator="equal">
      <formula>"Moderado"</formula>
    </cfRule>
    <cfRule type="cellIs" dxfId="2213" priority="3029" operator="equal">
      <formula>"Menor"</formula>
    </cfRule>
    <cfRule type="cellIs" dxfId="2212" priority="3030" operator="equal">
      <formula>"Leve"</formula>
    </cfRule>
  </conditionalFormatting>
  <conditionalFormatting sqref="GY102:GZ102">
    <cfRule type="cellIs" dxfId="2211" priority="3156" operator="equal">
      <formula>"Catastrófico"</formula>
    </cfRule>
    <cfRule type="cellIs" dxfId="2210" priority="3157" operator="equal">
      <formula>"Mayor"</formula>
    </cfRule>
    <cfRule type="cellIs" dxfId="2209" priority="3158" operator="equal">
      <formula>"Moderado"</formula>
    </cfRule>
    <cfRule type="cellIs" dxfId="2208" priority="3159" operator="equal">
      <formula>"Menor"</formula>
    </cfRule>
    <cfRule type="cellIs" dxfId="2207" priority="3160" operator="equal">
      <formula>"Leve"</formula>
    </cfRule>
  </conditionalFormatting>
  <conditionalFormatting sqref="GS34">
    <cfRule type="cellIs" dxfId="2206" priority="2871" operator="equal">
      <formula>"Catastrófico"</formula>
    </cfRule>
    <cfRule type="cellIs" dxfId="2205" priority="2872" operator="equal">
      <formula>"Mayor"</formula>
    </cfRule>
    <cfRule type="cellIs" dxfId="2204" priority="2873" operator="equal">
      <formula>"Moderado"</formula>
    </cfRule>
    <cfRule type="cellIs" dxfId="2203" priority="2874" operator="equal">
      <formula>"Menor"</formula>
    </cfRule>
    <cfRule type="cellIs" dxfId="2202" priority="2875" operator="equal">
      <formula>"Leve"</formula>
    </cfRule>
  </conditionalFormatting>
  <conditionalFormatting sqref="GG10:GI10 GG16:GI16 GG22:GI22 GG28:GI28 GG34:GI34 GG40:GI40 GG46:GI46 GG52:GI52 GG58:GI58 GG64:GI64 GG70:GI70 GG76:GI76 GG82:GI82 GG94:GI94 GG100:GI100 GG106:GI106 GG112:GI112 GG118:GI118 GG124:GI124 GG130:GI130 GG136:GI136 GG154:GI154 GG160:GI160 GG166:GI166 GG178:GI178 GG184:GI184 GG190:GI190 GG214:GI214 GG220:GI220 GK220 GK214 GK208 GK202 GK196 GK190 GK184 GK178 GK172 GK166 GK160 GK154 GK148 GK142 GK136 GK130 GK124 GK118 GK112 GK106 GK100 GK94 GK88 GK82 GK76 GK70 GK64 GK58 GK52 GK46 GK40 GK34 GK28 GK22 GK16 GK10 GG208:GI208 GG202:GI202 GG148:GI148 GG142:GI142 GG88:GI88 GG196:GI196 GG172:GI172 GN10:GR10 GN16:GR16 GN22:GR22 GN28:GR28 GN34:GR34 GN40:GR40 GN46:GR46 GN52:GR52 GN58:GR58 GN64:GR64 GN70:GR70 GN76:GR76 GN82:GR82 GN88:GR88 GN94:GR94 GN100:GR100 GN106:GR106 GN112:GR112 GN118:GR118 GN124:GR124 GN130:GR130 GN136:GR136 GN142:GR142 GN148:GR148 GN154:GR154 GN160:GR160 GN166:GR166 GN172:GR172 GN178:GR178 GN184:GR184 GN190:GR190 GN196:GR196 GN202:GR202 GN208:GR208 GN214:GR214 GN220:GR220">
    <cfRule type="cellIs" dxfId="2201" priority="2866" operator="equal">
      <formula>"Catastrófico"</formula>
    </cfRule>
    <cfRule type="cellIs" dxfId="2200" priority="2867" operator="equal">
      <formula>"Mayor"</formula>
    </cfRule>
    <cfRule type="cellIs" dxfId="2199" priority="2868" operator="equal">
      <formula>"Moderado"</formula>
    </cfRule>
    <cfRule type="cellIs" dxfId="2198" priority="2869" operator="equal">
      <formula>"Menor"</formula>
    </cfRule>
    <cfRule type="cellIs" dxfId="2197" priority="2870" operator="equal">
      <formula>"Leve"</formula>
    </cfRule>
  </conditionalFormatting>
  <conditionalFormatting sqref="GJ11:GJ243">
    <cfRule type="cellIs" dxfId="2196" priority="2851" operator="equal">
      <formula>"Catastrófico"</formula>
    </cfRule>
    <cfRule type="cellIs" dxfId="2195" priority="2852" operator="equal">
      <formula>"Mayor"</formula>
    </cfRule>
    <cfRule type="cellIs" dxfId="2194" priority="2853" operator="equal">
      <formula>"Moderado"</formula>
    </cfRule>
    <cfRule type="cellIs" dxfId="2193" priority="2854" operator="equal">
      <formula>"Menor"</formula>
    </cfRule>
    <cfRule type="cellIs" dxfId="2192" priority="2855" operator="equal">
      <formula>"Leve"</formula>
    </cfRule>
  </conditionalFormatting>
  <conditionalFormatting sqref="GJ11:GJ243">
    <cfRule type="cellIs" dxfId="2191" priority="2846" operator="equal">
      <formula>"Catastrófico"</formula>
    </cfRule>
    <cfRule type="cellIs" dxfId="2190" priority="2847" operator="equal">
      <formula>"Mayor"</formula>
    </cfRule>
    <cfRule type="cellIs" dxfId="2189" priority="2848" operator="equal">
      <formula>"Moderado"</formula>
    </cfRule>
    <cfRule type="cellIs" dxfId="2188" priority="2849" operator="equal">
      <formula>"Menor"</formula>
    </cfRule>
    <cfRule type="cellIs" dxfId="2187" priority="2850" operator="equal">
      <formula>"Leve"</formula>
    </cfRule>
  </conditionalFormatting>
  <conditionalFormatting sqref="GJ244:GJ255">
    <cfRule type="cellIs" dxfId="2186" priority="2841" operator="equal">
      <formula>"Catastrófico"</formula>
    </cfRule>
    <cfRule type="cellIs" dxfId="2185" priority="2842" operator="equal">
      <formula>"Mayor"</formula>
    </cfRule>
    <cfRule type="cellIs" dxfId="2184" priority="2843" operator="equal">
      <formula>"Moderado"</formula>
    </cfRule>
    <cfRule type="cellIs" dxfId="2183" priority="2844" operator="equal">
      <formula>"Menor"</formula>
    </cfRule>
    <cfRule type="cellIs" dxfId="2182" priority="2845" operator="equal">
      <formula>"Leve"</formula>
    </cfRule>
  </conditionalFormatting>
  <conditionalFormatting sqref="GJ244:GJ255">
    <cfRule type="cellIs" dxfId="2181" priority="2836" operator="equal">
      <formula>"Catastrófico"</formula>
    </cfRule>
    <cfRule type="cellIs" dxfId="2180" priority="2837" operator="equal">
      <formula>"Mayor"</formula>
    </cfRule>
    <cfRule type="cellIs" dxfId="2179" priority="2838" operator="equal">
      <formula>"Moderado"</formula>
    </cfRule>
    <cfRule type="cellIs" dxfId="2178" priority="2839" operator="equal">
      <formula>"Menor"</formula>
    </cfRule>
    <cfRule type="cellIs" dxfId="2177" priority="2840" operator="equal">
      <formula>"Leve"</formula>
    </cfRule>
  </conditionalFormatting>
  <conditionalFormatting sqref="GL130:GM130">
    <cfRule type="cellIs" dxfId="2176" priority="2591" operator="equal">
      <formula>"Catastrófico"</formula>
    </cfRule>
    <cfRule type="cellIs" dxfId="2175" priority="2592" operator="equal">
      <formula>"Mayor"</formula>
    </cfRule>
    <cfRule type="cellIs" dxfId="2174" priority="2593" operator="equal">
      <formula>"Moderado"</formula>
    </cfRule>
    <cfRule type="cellIs" dxfId="2173" priority="2594" operator="equal">
      <formula>"Menor"</formula>
    </cfRule>
    <cfRule type="cellIs" dxfId="2172" priority="2595" operator="equal">
      <formula>"Leve"</formula>
    </cfRule>
  </conditionalFormatting>
  <conditionalFormatting sqref="GL196:GM196">
    <cfRule type="cellIs" dxfId="2171" priority="2586" operator="equal">
      <formula>"Catastrófico"</formula>
    </cfRule>
    <cfRule type="cellIs" dxfId="2170" priority="2587" operator="equal">
      <formula>"Mayor"</formula>
    </cfRule>
    <cfRule type="cellIs" dxfId="2169" priority="2588" operator="equal">
      <formula>"Moderado"</formula>
    </cfRule>
    <cfRule type="cellIs" dxfId="2168" priority="2589" operator="equal">
      <formula>"Menor"</formula>
    </cfRule>
    <cfRule type="cellIs" dxfId="2167" priority="2590" operator="equal">
      <formula>"Leve"</formula>
    </cfRule>
  </conditionalFormatting>
  <conditionalFormatting sqref="GL10:GM10">
    <cfRule type="cellIs" dxfId="2166" priority="2626" operator="equal">
      <formula>"Catastrófico"</formula>
    </cfRule>
    <cfRule type="cellIs" dxfId="2165" priority="2627" operator="equal">
      <formula>"Mayor"</formula>
    </cfRule>
    <cfRule type="cellIs" dxfId="2164" priority="2628" operator="equal">
      <formula>"Moderado"</formula>
    </cfRule>
    <cfRule type="cellIs" dxfId="2163" priority="2629" operator="equal">
      <formula>"Menor"</formula>
    </cfRule>
    <cfRule type="cellIs" dxfId="2162" priority="2630" operator="equal">
      <formula>"Leve"</formula>
    </cfRule>
  </conditionalFormatting>
  <conditionalFormatting sqref="GL10:GM10">
    <cfRule type="cellIs" dxfId="2161" priority="2621" operator="equal">
      <formula>"Catastrófico"</formula>
    </cfRule>
    <cfRule type="cellIs" dxfId="2160" priority="2622" operator="equal">
      <formula>"Mayor"</formula>
    </cfRule>
    <cfRule type="cellIs" dxfId="2159" priority="2623" operator="equal">
      <formula>"Moderado"</formula>
    </cfRule>
    <cfRule type="cellIs" dxfId="2158" priority="2624" operator="equal">
      <formula>"Menor"</formula>
    </cfRule>
    <cfRule type="cellIs" dxfId="2157" priority="2625" operator="equal">
      <formula>"Leve"</formula>
    </cfRule>
  </conditionalFormatting>
  <conditionalFormatting sqref="GL16:GM17">
    <cfRule type="cellIs" dxfId="2156" priority="2616" operator="equal">
      <formula>"Catastrófico"</formula>
    </cfRule>
    <cfRule type="cellIs" dxfId="2155" priority="2617" operator="equal">
      <formula>"Mayor"</formula>
    </cfRule>
    <cfRule type="cellIs" dxfId="2154" priority="2618" operator="equal">
      <formula>"Moderado"</formula>
    </cfRule>
    <cfRule type="cellIs" dxfId="2153" priority="2619" operator="equal">
      <formula>"Menor"</formula>
    </cfRule>
    <cfRule type="cellIs" dxfId="2152" priority="2620" operator="equal">
      <formula>"Leve"</formula>
    </cfRule>
  </conditionalFormatting>
  <conditionalFormatting sqref="GL16:GM17">
    <cfRule type="cellIs" dxfId="2151" priority="2611" operator="equal">
      <formula>"Catastrófico"</formula>
    </cfRule>
    <cfRule type="cellIs" dxfId="2150" priority="2612" operator="equal">
      <formula>"Mayor"</formula>
    </cfRule>
    <cfRule type="cellIs" dxfId="2149" priority="2613" operator="equal">
      <formula>"Moderado"</formula>
    </cfRule>
    <cfRule type="cellIs" dxfId="2148" priority="2614" operator="equal">
      <formula>"Menor"</formula>
    </cfRule>
    <cfRule type="cellIs" dxfId="2147" priority="2615" operator="equal">
      <formula>"Leve"</formula>
    </cfRule>
  </conditionalFormatting>
  <conditionalFormatting sqref="GL124:GM129">
    <cfRule type="cellIs" dxfId="2146" priority="2606" operator="equal">
      <formula>"Catastrófico"</formula>
    </cfRule>
    <cfRule type="cellIs" dxfId="2145" priority="2607" operator="equal">
      <formula>"Mayor"</formula>
    </cfRule>
    <cfRule type="cellIs" dxfId="2144" priority="2608" operator="equal">
      <formula>"Moderado"</formula>
    </cfRule>
    <cfRule type="cellIs" dxfId="2143" priority="2609" operator="equal">
      <formula>"Menor"</formula>
    </cfRule>
    <cfRule type="cellIs" dxfId="2142" priority="2610" operator="equal">
      <formula>"Leve"</formula>
    </cfRule>
  </conditionalFormatting>
  <conditionalFormatting sqref="GL124:GM129">
    <cfRule type="cellIs" dxfId="2141" priority="2601" operator="equal">
      <formula>"Catastrófico"</formula>
    </cfRule>
    <cfRule type="cellIs" dxfId="2140" priority="2602" operator="equal">
      <formula>"Mayor"</formula>
    </cfRule>
    <cfRule type="cellIs" dxfId="2139" priority="2603" operator="equal">
      <formula>"Moderado"</formula>
    </cfRule>
    <cfRule type="cellIs" dxfId="2138" priority="2604" operator="equal">
      <formula>"Menor"</formula>
    </cfRule>
    <cfRule type="cellIs" dxfId="2137" priority="2605" operator="equal">
      <formula>"Leve"</formula>
    </cfRule>
  </conditionalFormatting>
  <conditionalFormatting sqref="GL130:GM130">
    <cfRule type="cellIs" dxfId="2136" priority="2596" operator="equal">
      <formula>"Catastrófico"</formula>
    </cfRule>
    <cfRule type="cellIs" dxfId="2135" priority="2597" operator="equal">
      <formula>"Mayor"</formula>
    </cfRule>
    <cfRule type="cellIs" dxfId="2134" priority="2598" operator="equal">
      <formula>"Moderado"</formula>
    </cfRule>
    <cfRule type="cellIs" dxfId="2133" priority="2599" operator="equal">
      <formula>"Menor"</formula>
    </cfRule>
    <cfRule type="cellIs" dxfId="2132" priority="2600" operator="equal">
      <formula>"Leve"</formula>
    </cfRule>
  </conditionalFormatting>
  <conditionalFormatting sqref="GL89:GM89">
    <cfRule type="cellIs" dxfId="2131" priority="2796" operator="equal">
      <formula>"Catastrófico"</formula>
    </cfRule>
    <cfRule type="cellIs" dxfId="2130" priority="2797" operator="equal">
      <formula>"Mayor"</formula>
    </cfRule>
    <cfRule type="cellIs" dxfId="2129" priority="2798" operator="equal">
      <formula>"Moderado"</formula>
    </cfRule>
    <cfRule type="cellIs" dxfId="2128" priority="2799" operator="equal">
      <formula>"Menor"</formula>
    </cfRule>
    <cfRule type="cellIs" dxfId="2127" priority="2800" operator="equal">
      <formula>"Leve"</formula>
    </cfRule>
  </conditionalFormatting>
  <conditionalFormatting sqref="GL162:GM165 GL168:GM171 GL113:GM117 GL173:GM177 GL145:GM147 GL120:GM123 GL138:GM141 GL149:GM153 GL156:GM159">
    <cfRule type="cellIs" dxfId="2126" priority="2776" operator="equal">
      <formula>"Catastrófico"</formula>
    </cfRule>
    <cfRule type="cellIs" dxfId="2125" priority="2777" operator="equal">
      <formula>"Mayor"</formula>
    </cfRule>
    <cfRule type="cellIs" dxfId="2124" priority="2778" operator="equal">
      <formula>"Moderado"</formula>
    </cfRule>
    <cfRule type="cellIs" dxfId="2123" priority="2779" operator="equal">
      <formula>"Menor"</formula>
    </cfRule>
    <cfRule type="cellIs" dxfId="2122" priority="2780" operator="equal">
      <formula>"Leve"</formula>
    </cfRule>
  </conditionalFormatting>
  <conditionalFormatting sqref="GL162:GM165 GL168:GM171 GL113:GM117 GL173:GM177 GL145:GM147 GL120:GM123 GL138:GM141 GL149:GM153 GL156:GM159">
    <cfRule type="cellIs" dxfId="2121" priority="2771" operator="equal">
      <formula>"Catastrófico"</formula>
    </cfRule>
    <cfRule type="cellIs" dxfId="2120" priority="2772" operator="equal">
      <formula>"Mayor"</formula>
    </cfRule>
    <cfRule type="cellIs" dxfId="2119" priority="2773" operator="equal">
      <formula>"Moderado"</formula>
    </cfRule>
    <cfRule type="cellIs" dxfId="2118" priority="2774" operator="equal">
      <formula>"Menor"</formula>
    </cfRule>
    <cfRule type="cellIs" dxfId="2117" priority="2775" operator="equal">
      <formula>"Leve"</formula>
    </cfRule>
  </conditionalFormatting>
  <conditionalFormatting sqref="GL160:GM160">
    <cfRule type="cellIs" dxfId="2116" priority="2756" operator="equal">
      <formula>"Catastrófico"</formula>
    </cfRule>
    <cfRule type="cellIs" dxfId="2115" priority="2757" operator="equal">
      <formula>"Mayor"</formula>
    </cfRule>
    <cfRule type="cellIs" dxfId="2114" priority="2758" operator="equal">
      <formula>"Moderado"</formula>
    </cfRule>
    <cfRule type="cellIs" dxfId="2113" priority="2759" operator="equal">
      <formula>"Menor"</formula>
    </cfRule>
    <cfRule type="cellIs" dxfId="2112" priority="2760" operator="equal">
      <formula>"Leve"</formula>
    </cfRule>
  </conditionalFormatting>
  <conditionalFormatting sqref="GL161:GM161">
    <cfRule type="cellIs" dxfId="2111" priority="2751" operator="equal">
      <formula>"Catastrófico"</formula>
    </cfRule>
    <cfRule type="cellIs" dxfId="2110" priority="2752" operator="equal">
      <formula>"Mayor"</formula>
    </cfRule>
    <cfRule type="cellIs" dxfId="2109" priority="2753" operator="equal">
      <formula>"Moderado"</formula>
    </cfRule>
    <cfRule type="cellIs" dxfId="2108" priority="2754" operator="equal">
      <formula>"Menor"</formula>
    </cfRule>
    <cfRule type="cellIs" dxfId="2107" priority="2755" operator="equal">
      <formula>"Leve"</formula>
    </cfRule>
  </conditionalFormatting>
  <conditionalFormatting sqref="GL112:GM112">
    <cfRule type="cellIs" dxfId="2106" priority="2766" operator="equal">
      <formula>"Catastrófico"</formula>
    </cfRule>
    <cfRule type="cellIs" dxfId="2105" priority="2767" operator="equal">
      <formula>"Mayor"</formula>
    </cfRule>
    <cfRule type="cellIs" dxfId="2104" priority="2768" operator="equal">
      <formula>"Moderado"</formula>
    </cfRule>
    <cfRule type="cellIs" dxfId="2103" priority="2769" operator="equal">
      <formula>"Menor"</formula>
    </cfRule>
    <cfRule type="cellIs" dxfId="2102" priority="2770" operator="equal">
      <formula>"Leve"</formula>
    </cfRule>
  </conditionalFormatting>
  <conditionalFormatting sqref="GL112:GM112">
    <cfRule type="cellIs" dxfId="2101" priority="2761" operator="equal">
      <formula>"Catastrófico"</formula>
    </cfRule>
    <cfRule type="cellIs" dxfId="2100" priority="2762" operator="equal">
      <formula>"Mayor"</formula>
    </cfRule>
    <cfRule type="cellIs" dxfId="2099" priority="2763" operator="equal">
      <formula>"Moderado"</formula>
    </cfRule>
    <cfRule type="cellIs" dxfId="2098" priority="2764" operator="equal">
      <formula>"Menor"</formula>
    </cfRule>
    <cfRule type="cellIs" dxfId="2097" priority="2765" operator="equal">
      <formula>"Leve"</formula>
    </cfRule>
  </conditionalFormatting>
  <conditionalFormatting sqref="GL167:GM167">
    <cfRule type="cellIs" dxfId="2096" priority="2746" operator="equal">
      <formula>"Catastrófico"</formula>
    </cfRule>
    <cfRule type="cellIs" dxfId="2095" priority="2747" operator="equal">
      <formula>"Mayor"</formula>
    </cfRule>
    <cfRule type="cellIs" dxfId="2094" priority="2748" operator="equal">
      <formula>"Moderado"</formula>
    </cfRule>
    <cfRule type="cellIs" dxfId="2093" priority="2749" operator="equal">
      <formula>"Menor"</formula>
    </cfRule>
    <cfRule type="cellIs" dxfId="2092" priority="2750" operator="equal">
      <formula>"Leve"</formula>
    </cfRule>
  </conditionalFormatting>
  <conditionalFormatting sqref="GL118:GM119">
    <cfRule type="cellIs" dxfId="2091" priority="2651" operator="equal">
      <formula>"Catastrófico"</formula>
    </cfRule>
    <cfRule type="cellIs" dxfId="2090" priority="2652" operator="equal">
      <formula>"Mayor"</formula>
    </cfRule>
    <cfRule type="cellIs" dxfId="2089" priority="2653" operator="equal">
      <formula>"Moderado"</formula>
    </cfRule>
    <cfRule type="cellIs" dxfId="2088" priority="2654" operator="equal">
      <formula>"Menor"</formula>
    </cfRule>
    <cfRule type="cellIs" dxfId="2087" priority="2655" operator="equal">
      <formula>"Leve"</formula>
    </cfRule>
  </conditionalFormatting>
  <conditionalFormatting sqref="GL52:GM52">
    <cfRule type="cellIs" dxfId="2086" priority="2691" operator="equal">
      <formula>"Catastrófico"</formula>
    </cfRule>
    <cfRule type="cellIs" dxfId="2085" priority="2692" operator="equal">
      <formula>"Mayor"</formula>
    </cfRule>
    <cfRule type="cellIs" dxfId="2084" priority="2693" operator="equal">
      <formula>"Moderado"</formula>
    </cfRule>
    <cfRule type="cellIs" dxfId="2083" priority="2694" operator="equal">
      <formula>"Menor"</formula>
    </cfRule>
    <cfRule type="cellIs" dxfId="2082" priority="2695" operator="equal">
      <formula>"Leve"</formula>
    </cfRule>
  </conditionalFormatting>
  <conditionalFormatting sqref="GL89:GM89">
    <cfRule type="cellIs" dxfId="2081" priority="2791" operator="equal">
      <formula>"Catastrófico"</formula>
    </cfRule>
    <cfRule type="cellIs" dxfId="2080" priority="2792" operator="equal">
      <formula>"Mayor"</formula>
    </cfRule>
    <cfRule type="cellIs" dxfId="2079" priority="2793" operator="equal">
      <formula>"Moderado"</formula>
    </cfRule>
    <cfRule type="cellIs" dxfId="2078" priority="2794" operator="equal">
      <formula>"Menor"</formula>
    </cfRule>
    <cfRule type="cellIs" dxfId="2077" priority="2795" operator="equal">
      <formula>"Leve"</formula>
    </cfRule>
  </conditionalFormatting>
  <conditionalFormatting sqref="GL191:GM195">
    <cfRule type="cellIs" dxfId="2076" priority="2816" operator="equal">
      <formula>"Catastrófico"</formula>
    </cfRule>
    <cfRule type="cellIs" dxfId="2075" priority="2817" operator="equal">
      <formula>"Mayor"</formula>
    </cfRule>
    <cfRule type="cellIs" dxfId="2074" priority="2818" operator="equal">
      <formula>"Moderado"</formula>
    </cfRule>
    <cfRule type="cellIs" dxfId="2073" priority="2819" operator="equal">
      <formula>"Menor"</formula>
    </cfRule>
    <cfRule type="cellIs" dxfId="2072" priority="2820" operator="equal">
      <formula>"Leve"</formula>
    </cfRule>
  </conditionalFormatting>
  <conditionalFormatting sqref="GL197:GM201">
    <cfRule type="cellIs" dxfId="2071" priority="2811" operator="equal">
      <formula>"Catastrófico"</formula>
    </cfRule>
    <cfRule type="cellIs" dxfId="2070" priority="2812" operator="equal">
      <formula>"Mayor"</formula>
    </cfRule>
    <cfRule type="cellIs" dxfId="2069" priority="2813" operator="equal">
      <formula>"Moderado"</formula>
    </cfRule>
    <cfRule type="cellIs" dxfId="2068" priority="2814" operator="equal">
      <formula>"Menor"</formula>
    </cfRule>
    <cfRule type="cellIs" dxfId="2067" priority="2815" operator="equal">
      <formula>"Leve"</formula>
    </cfRule>
  </conditionalFormatting>
  <conditionalFormatting sqref="GL94:GM94">
    <cfRule type="cellIs" dxfId="2066" priority="2826" operator="equal">
      <formula>"Catastrófico"</formula>
    </cfRule>
    <cfRule type="cellIs" dxfId="2065" priority="2827" operator="equal">
      <formula>"Mayor"</formula>
    </cfRule>
    <cfRule type="cellIs" dxfId="2064" priority="2828" operator="equal">
      <formula>"Moderado"</formula>
    </cfRule>
    <cfRule type="cellIs" dxfId="2063" priority="2829" operator="equal">
      <formula>"Menor"</formula>
    </cfRule>
    <cfRule type="cellIs" dxfId="2062" priority="2830" operator="equal">
      <formula>"Leve"</formula>
    </cfRule>
  </conditionalFormatting>
  <conditionalFormatting sqref="GL94:GM94">
    <cfRule type="cellIs" dxfId="2061" priority="2821" operator="equal">
      <formula>"Catastrófico"</formula>
    </cfRule>
    <cfRule type="cellIs" dxfId="2060" priority="2822" operator="equal">
      <formula>"Mayor"</formula>
    </cfRule>
    <cfRule type="cellIs" dxfId="2059" priority="2823" operator="equal">
      <formula>"Moderado"</formula>
    </cfRule>
    <cfRule type="cellIs" dxfId="2058" priority="2824" operator="equal">
      <formula>"Menor"</formula>
    </cfRule>
    <cfRule type="cellIs" dxfId="2057" priority="2825" operator="equal">
      <formula>"Leve"</formula>
    </cfRule>
  </conditionalFormatting>
  <conditionalFormatting sqref="GL106:GM111">
    <cfRule type="cellIs" dxfId="2056" priority="2721" operator="equal">
      <formula>"Catastrófico"</formula>
    </cfRule>
    <cfRule type="cellIs" dxfId="2055" priority="2722" operator="equal">
      <formula>"Mayor"</formula>
    </cfRule>
    <cfRule type="cellIs" dxfId="2054" priority="2723" operator="equal">
      <formula>"Moderado"</formula>
    </cfRule>
    <cfRule type="cellIs" dxfId="2053" priority="2724" operator="equal">
      <formula>"Menor"</formula>
    </cfRule>
    <cfRule type="cellIs" dxfId="2052" priority="2725" operator="equal">
      <formula>"Leve"</formula>
    </cfRule>
  </conditionalFormatting>
  <conditionalFormatting sqref="GL203:GM207">
    <cfRule type="cellIs" dxfId="2051" priority="2806" operator="equal">
      <formula>"Catastrófico"</formula>
    </cfRule>
    <cfRule type="cellIs" dxfId="2050" priority="2807" operator="equal">
      <formula>"Mayor"</formula>
    </cfRule>
    <cfRule type="cellIs" dxfId="2049" priority="2808" operator="equal">
      <formula>"Moderado"</formula>
    </cfRule>
    <cfRule type="cellIs" dxfId="2048" priority="2809" operator="equal">
      <formula>"Menor"</formula>
    </cfRule>
    <cfRule type="cellIs" dxfId="2047" priority="2810" operator="equal">
      <formula>"Leve"</formula>
    </cfRule>
  </conditionalFormatting>
  <conditionalFormatting sqref="GL209:GM213">
    <cfRule type="cellIs" dxfId="2046" priority="2801" operator="equal">
      <formula>"Catastrófico"</formula>
    </cfRule>
    <cfRule type="cellIs" dxfId="2045" priority="2802" operator="equal">
      <formula>"Mayor"</formula>
    </cfRule>
    <cfRule type="cellIs" dxfId="2044" priority="2803" operator="equal">
      <formula>"Moderado"</formula>
    </cfRule>
    <cfRule type="cellIs" dxfId="2043" priority="2804" operator="equal">
      <formula>"Menor"</formula>
    </cfRule>
    <cfRule type="cellIs" dxfId="2042" priority="2805" operator="equal">
      <formula>"Leve"</formula>
    </cfRule>
  </conditionalFormatting>
  <conditionalFormatting sqref="GL46:GM46">
    <cfRule type="cellIs" dxfId="2041" priority="2701" operator="equal">
      <formula>"Catastrófico"</formula>
    </cfRule>
    <cfRule type="cellIs" dxfId="2040" priority="2702" operator="equal">
      <formula>"Mayor"</formula>
    </cfRule>
    <cfRule type="cellIs" dxfId="2039" priority="2703" operator="equal">
      <formula>"Moderado"</formula>
    </cfRule>
    <cfRule type="cellIs" dxfId="2038" priority="2704" operator="equal">
      <formula>"Menor"</formula>
    </cfRule>
    <cfRule type="cellIs" dxfId="2037" priority="2705" operator="equal">
      <formula>"Leve"</formula>
    </cfRule>
  </conditionalFormatting>
  <conditionalFormatting sqref="GL167:GM167">
    <cfRule type="cellIs" dxfId="2036" priority="2741" operator="equal">
      <formula>"Catastrófico"</formula>
    </cfRule>
    <cfRule type="cellIs" dxfId="2035" priority="2742" operator="equal">
      <formula>"Mayor"</formula>
    </cfRule>
    <cfRule type="cellIs" dxfId="2034" priority="2743" operator="equal">
      <formula>"Moderado"</formula>
    </cfRule>
    <cfRule type="cellIs" dxfId="2033" priority="2744" operator="equal">
      <formula>"Menor"</formula>
    </cfRule>
    <cfRule type="cellIs" dxfId="2032" priority="2745" operator="equal">
      <formula>"Leve"</formula>
    </cfRule>
  </conditionalFormatting>
  <conditionalFormatting sqref="GL106:GM111">
    <cfRule type="cellIs" dxfId="2031" priority="2716" operator="equal">
      <formula>"Catastrófico"</formula>
    </cfRule>
    <cfRule type="cellIs" dxfId="2030" priority="2717" operator="equal">
      <formula>"Mayor"</formula>
    </cfRule>
    <cfRule type="cellIs" dxfId="2029" priority="2718" operator="equal">
      <formula>"Moderado"</formula>
    </cfRule>
    <cfRule type="cellIs" dxfId="2028" priority="2719" operator="equal">
      <formula>"Menor"</formula>
    </cfRule>
    <cfRule type="cellIs" dxfId="2027" priority="2720" operator="equal">
      <formula>"Leve"</formula>
    </cfRule>
  </conditionalFormatting>
  <conditionalFormatting sqref="GL46:GM46">
    <cfRule type="cellIs" dxfId="2026" priority="2696" operator="equal">
      <formula>"Catastrófico"</formula>
    </cfRule>
    <cfRule type="cellIs" dxfId="2025" priority="2697" operator="equal">
      <formula>"Mayor"</formula>
    </cfRule>
    <cfRule type="cellIs" dxfId="2024" priority="2698" operator="equal">
      <formula>"Moderado"</formula>
    </cfRule>
    <cfRule type="cellIs" dxfId="2023" priority="2699" operator="equal">
      <formula>"Menor"</formula>
    </cfRule>
    <cfRule type="cellIs" dxfId="2022" priority="2700" operator="equal">
      <formula>"Leve"</formula>
    </cfRule>
  </conditionalFormatting>
  <conditionalFormatting sqref="GL52:GM52">
    <cfRule type="cellIs" dxfId="2021" priority="2686" operator="equal">
      <formula>"Catastrófico"</formula>
    </cfRule>
    <cfRule type="cellIs" dxfId="2020" priority="2687" operator="equal">
      <formula>"Mayor"</formula>
    </cfRule>
    <cfRule type="cellIs" dxfId="2019" priority="2688" operator="equal">
      <formula>"Moderado"</formula>
    </cfRule>
    <cfRule type="cellIs" dxfId="2018" priority="2689" operator="equal">
      <formula>"Menor"</formula>
    </cfRule>
    <cfRule type="cellIs" dxfId="2017" priority="2690" operator="equal">
      <formula>"Leve"</formula>
    </cfRule>
  </conditionalFormatting>
  <conditionalFormatting sqref="GL58:GM58">
    <cfRule type="cellIs" dxfId="2016" priority="2681" operator="equal">
      <formula>"Catastrófico"</formula>
    </cfRule>
    <cfRule type="cellIs" dxfId="2015" priority="2682" operator="equal">
      <formula>"Mayor"</formula>
    </cfRule>
    <cfRule type="cellIs" dxfId="2014" priority="2683" operator="equal">
      <formula>"Moderado"</formula>
    </cfRule>
    <cfRule type="cellIs" dxfId="2013" priority="2684" operator="equal">
      <formula>"Menor"</formula>
    </cfRule>
    <cfRule type="cellIs" dxfId="2012" priority="2685" operator="equal">
      <formula>"Leve"</formula>
    </cfRule>
  </conditionalFormatting>
  <conditionalFormatting sqref="GL83:GM83">
    <cfRule type="cellIs" dxfId="2011" priority="2666" operator="equal">
      <formula>"Catastrófico"</formula>
    </cfRule>
    <cfRule type="cellIs" dxfId="2010" priority="2667" operator="equal">
      <formula>"Mayor"</formula>
    </cfRule>
    <cfRule type="cellIs" dxfId="2009" priority="2668" operator="equal">
      <formula>"Moderado"</formula>
    </cfRule>
    <cfRule type="cellIs" dxfId="2008" priority="2669" operator="equal">
      <formula>"Menor"</formula>
    </cfRule>
    <cfRule type="cellIs" dxfId="2007" priority="2670" operator="equal">
      <formula>"Leve"</formula>
    </cfRule>
  </conditionalFormatting>
  <conditionalFormatting sqref="GL11:GM11">
    <cfRule type="cellIs" dxfId="2006" priority="2631" operator="equal">
      <formula>"Catastrófico"</formula>
    </cfRule>
    <cfRule type="cellIs" dxfId="2005" priority="2632" operator="equal">
      <formula>"Mayor"</formula>
    </cfRule>
    <cfRule type="cellIs" dxfId="2004" priority="2633" operator="equal">
      <formula>"Moderado"</formula>
    </cfRule>
    <cfRule type="cellIs" dxfId="2003" priority="2634" operator="equal">
      <formula>"Menor"</formula>
    </cfRule>
    <cfRule type="cellIs" dxfId="2002" priority="2635" operator="equal">
      <formula>"Leve"</formula>
    </cfRule>
  </conditionalFormatting>
  <conditionalFormatting sqref="GL172:GM172 GL131:GM137 GL196:GM196 GL12:GM15 GL90:GM93 GL95:GM99 GL103:GM105 GL186:GM190 GL47:GM51 GL53:GM57 GL36:GM40 GL43:GM45 GL18:GM34 GL88:GM88 GL142:GM142 GL148:GM148 GL154:GM155 GL59:GM69 GL202:GM202 GL208:GM208 GL214:GM255">
    <cfRule type="cellIs" dxfId="2001" priority="2831" operator="equal">
      <formula>"Catastrófico"</formula>
    </cfRule>
    <cfRule type="cellIs" dxfId="2000" priority="2832" operator="equal">
      <formula>"Mayor"</formula>
    </cfRule>
    <cfRule type="cellIs" dxfId="1999" priority="2833" operator="equal">
      <formula>"Moderado"</formula>
    </cfRule>
    <cfRule type="cellIs" dxfId="1998" priority="2834" operator="equal">
      <formula>"Menor"</formula>
    </cfRule>
    <cfRule type="cellIs" dxfId="1997" priority="2835" operator="equal">
      <formula>"Leve"</formula>
    </cfRule>
  </conditionalFormatting>
  <conditionalFormatting sqref="GL185:GM185">
    <cfRule type="cellIs" dxfId="1996" priority="2726" operator="equal">
      <formula>"Catastrófico"</formula>
    </cfRule>
    <cfRule type="cellIs" dxfId="1995" priority="2727" operator="equal">
      <formula>"Mayor"</formula>
    </cfRule>
    <cfRule type="cellIs" dxfId="1994" priority="2728" operator="equal">
      <formula>"Moderado"</formula>
    </cfRule>
    <cfRule type="cellIs" dxfId="1993" priority="2729" operator="equal">
      <formula>"Menor"</formula>
    </cfRule>
    <cfRule type="cellIs" dxfId="1992" priority="2730" operator="equal">
      <formula>"Leve"</formula>
    </cfRule>
  </conditionalFormatting>
  <conditionalFormatting sqref="GL82:GM82">
    <cfRule type="cellIs" dxfId="1991" priority="2671" operator="equal">
      <formula>"Catastrófico"</formula>
    </cfRule>
    <cfRule type="cellIs" dxfId="1990" priority="2672" operator="equal">
      <formula>"Mayor"</formula>
    </cfRule>
    <cfRule type="cellIs" dxfId="1989" priority="2673" operator="equal">
      <formula>"Moderado"</formula>
    </cfRule>
    <cfRule type="cellIs" dxfId="1988" priority="2674" operator="equal">
      <formula>"Menor"</formula>
    </cfRule>
    <cfRule type="cellIs" dxfId="1987" priority="2675" operator="equal">
      <formula>"Leve"</formula>
    </cfRule>
  </conditionalFormatting>
  <conditionalFormatting sqref="GL166:GM166">
    <cfRule type="cellIs" dxfId="1986" priority="2736" operator="equal">
      <formula>"Catastrófico"</formula>
    </cfRule>
    <cfRule type="cellIs" dxfId="1985" priority="2737" operator="equal">
      <formula>"Mayor"</formula>
    </cfRule>
    <cfRule type="cellIs" dxfId="1984" priority="2738" operator="equal">
      <formula>"Moderado"</formula>
    </cfRule>
    <cfRule type="cellIs" dxfId="1983" priority="2739" operator="equal">
      <formula>"Menor"</formula>
    </cfRule>
    <cfRule type="cellIs" dxfId="1982" priority="2740" operator="equal">
      <formula>"Leve"</formula>
    </cfRule>
  </conditionalFormatting>
  <conditionalFormatting sqref="GL184:GM185">
    <cfRule type="cellIs" dxfId="1981" priority="2731" operator="equal">
      <formula>"Catastrófico"</formula>
    </cfRule>
    <cfRule type="cellIs" dxfId="1980" priority="2732" operator="equal">
      <formula>"Mayor"</formula>
    </cfRule>
    <cfRule type="cellIs" dxfId="1979" priority="2733" operator="equal">
      <formula>"Moderado"</formula>
    </cfRule>
    <cfRule type="cellIs" dxfId="1978" priority="2734" operator="equal">
      <formula>"Menor"</formula>
    </cfRule>
    <cfRule type="cellIs" dxfId="1977" priority="2735" operator="equal">
      <formula>"Leve"</formula>
    </cfRule>
  </conditionalFormatting>
  <conditionalFormatting sqref="GL178:GM183">
    <cfRule type="cellIs" dxfId="1976" priority="2711" operator="equal">
      <formula>"Catastrófico"</formula>
    </cfRule>
    <cfRule type="cellIs" dxfId="1975" priority="2712" operator="equal">
      <formula>"Mayor"</formula>
    </cfRule>
    <cfRule type="cellIs" dxfId="1974" priority="2713" operator="equal">
      <formula>"Moderado"</formula>
    </cfRule>
    <cfRule type="cellIs" dxfId="1973" priority="2714" operator="equal">
      <formula>"Menor"</formula>
    </cfRule>
    <cfRule type="cellIs" dxfId="1972" priority="2715" operator="equal">
      <formula>"Leve"</formula>
    </cfRule>
  </conditionalFormatting>
  <conditionalFormatting sqref="GL178:GM183">
    <cfRule type="cellIs" dxfId="1971" priority="2706" operator="equal">
      <formula>"Catastrófico"</formula>
    </cfRule>
    <cfRule type="cellIs" dxfId="1970" priority="2707" operator="equal">
      <formula>"Mayor"</formula>
    </cfRule>
    <cfRule type="cellIs" dxfId="1969" priority="2708" operator="equal">
      <formula>"Moderado"</formula>
    </cfRule>
    <cfRule type="cellIs" dxfId="1968" priority="2709" operator="equal">
      <formula>"Menor"</formula>
    </cfRule>
    <cfRule type="cellIs" dxfId="1967" priority="2710" operator="equal">
      <formula>"Leve"</formula>
    </cfRule>
  </conditionalFormatting>
  <conditionalFormatting sqref="GL58:GM58">
    <cfRule type="cellIs" dxfId="1966" priority="2676" operator="equal">
      <formula>"Catastrófico"</formula>
    </cfRule>
    <cfRule type="cellIs" dxfId="1965" priority="2677" operator="equal">
      <formula>"Mayor"</formula>
    </cfRule>
    <cfRule type="cellIs" dxfId="1964" priority="2678" operator="equal">
      <formula>"Moderado"</formula>
    </cfRule>
    <cfRule type="cellIs" dxfId="1963" priority="2679" operator="equal">
      <formula>"Menor"</formula>
    </cfRule>
    <cfRule type="cellIs" dxfId="1962" priority="2680" operator="equal">
      <formula>"Leve"</formula>
    </cfRule>
  </conditionalFormatting>
  <conditionalFormatting sqref="GL143:GM144">
    <cfRule type="cellIs" dxfId="1961" priority="2661" operator="equal">
      <formula>"Catastrófico"</formula>
    </cfRule>
    <cfRule type="cellIs" dxfId="1960" priority="2662" operator="equal">
      <formula>"Mayor"</formula>
    </cfRule>
    <cfRule type="cellIs" dxfId="1959" priority="2663" operator="equal">
      <formula>"Moderado"</formula>
    </cfRule>
    <cfRule type="cellIs" dxfId="1958" priority="2664" operator="equal">
      <formula>"Menor"</formula>
    </cfRule>
    <cfRule type="cellIs" dxfId="1957" priority="2665" operator="equal">
      <formula>"Leve"</formula>
    </cfRule>
  </conditionalFormatting>
  <conditionalFormatting sqref="GL118:GM119">
    <cfRule type="cellIs" dxfId="1956" priority="2656" operator="equal">
      <formula>"Catastrófico"</formula>
    </cfRule>
    <cfRule type="cellIs" dxfId="1955" priority="2657" operator="equal">
      <formula>"Mayor"</formula>
    </cfRule>
    <cfRule type="cellIs" dxfId="1954" priority="2658" operator="equal">
      <formula>"Moderado"</formula>
    </cfRule>
    <cfRule type="cellIs" dxfId="1953" priority="2659" operator="equal">
      <formula>"Menor"</formula>
    </cfRule>
    <cfRule type="cellIs" dxfId="1952" priority="2660" operator="equal">
      <formula>"Leve"</formula>
    </cfRule>
  </conditionalFormatting>
  <conditionalFormatting sqref="GL11:GM11">
    <cfRule type="cellIs" dxfId="1951" priority="2636" operator="equal">
      <formula>"Catastrófico"</formula>
    </cfRule>
    <cfRule type="cellIs" dxfId="1950" priority="2637" operator="equal">
      <formula>"Mayor"</formula>
    </cfRule>
    <cfRule type="cellIs" dxfId="1949" priority="2638" operator="equal">
      <formula>"Moderado"</formula>
    </cfRule>
    <cfRule type="cellIs" dxfId="1948" priority="2639" operator="equal">
      <formula>"Menor"</formula>
    </cfRule>
    <cfRule type="cellIs" dxfId="1947" priority="2640" operator="equal">
      <formula>"Leve"</formula>
    </cfRule>
  </conditionalFormatting>
  <conditionalFormatting sqref="GL102:GM102">
    <cfRule type="cellIs" dxfId="1946" priority="2786" operator="equal">
      <formula>"Catastrófico"</formula>
    </cfRule>
    <cfRule type="cellIs" dxfId="1945" priority="2787" operator="equal">
      <formula>"Mayor"</formula>
    </cfRule>
    <cfRule type="cellIs" dxfId="1944" priority="2788" operator="equal">
      <formula>"Moderado"</formula>
    </cfRule>
    <cfRule type="cellIs" dxfId="1943" priority="2789" operator="equal">
      <formula>"Menor"</formula>
    </cfRule>
    <cfRule type="cellIs" dxfId="1942" priority="2790" operator="equal">
      <formula>"Leve"</formula>
    </cfRule>
  </conditionalFormatting>
  <conditionalFormatting sqref="GL102:GM102">
    <cfRule type="cellIs" dxfId="1941" priority="2781" operator="equal">
      <formula>"Catastrófico"</formula>
    </cfRule>
    <cfRule type="cellIs" dxfId="1940" priority="2782" operator="equal">
      <formula>"Mayor"</formula>
    </cfRule>
    <cfRule type="cellIs" dxfId="1939" priority="2783" operator="equal">
      <formula>"Moderado"</formula>
    </cfRule>
    <cfRule type="cellIs" dxfId="1938" priority="2784" operator="equal">
      <formula>"Menor"</formula>
    </cfRule>
    <cfRule type="cellIs" dxfId="1937" priority="2785" operator="equal">
      <formula>"Leve"</formula>
    </cfRule>
  </conditionalFormatting>
  <conditionalFormatting sqref="GF34">
    <cfRule type="cellIs" dxfId="1936" priority="2501" operator="equal">
      <formula>"Catastrófico"</formula>
    </cfRule>
    <cfRule type="cellIs" dxfId="1935" priority="2502" operator="equal">
      <formula>"Mayor"</formula>
    </cfRule>
    <cfRule type="cellIs" dxfId="1934" priority="2503" operator="equal">
      <formula>"Moderado"</formula>
    </cfRule>
    <cfRule type="cellIs" dxfId="1933" priority="2504" operator="equal">
      <formula>"Menor"</formula>
    </cfRule>
    <cfRule type="cellIs" dxfId="1932" priority="2505" operator="equal">
      <formula>"Leve"</formula>
    </cfRule>
  </conditionalFormatting>
  <conditionalFormatting sqref="FZ208">
    <cfRule type="cellIs" dxfId="1931" priority="2241" operator="equal">
      <formula>"Catastrófico"</formula>
    </cfRule>
    <cfRule type="cellIs" dxfId="1930" priority="2242" operator="equal">
      <formula>"Mayor"</formula>
    </cfRule>
    <cfRule type="cellIs" dxfId="1929" priority="2243" operator="equal">
      <formula>"Moderado"</formula>
    </cfRule>
    <cfRule type="cellIs" dxfId="1928" priority="2244" operator="equal">
      <formula>"Menor"</formula>
    </cfRule>
    <cfRule type="cellIs" dxfId="1927" priority="2245" operator="equal">
      <formula>"Leve"</formula>
    </cfRule>
  </conditionalFormatting>
  <conditionalFormatting sqref="FZ16:FZ17">
    <cfRule type="cellIs" dxfId="1926" priority="2281" operator="equal">
      <formula>"Catastrófico"</formula>
    </cfRule>
    <cfRule type="cellIs" dxfId="1925" priority="2282" operator="equal">
      <formula>"Mayor"</formula>
    </cfRule>
    <cfRule type="cellIs" dxfId="1924" priority="2283" operator="equal">
      <formula>"Moderado"</formula>
    </cfRule>
    <cfRule type="cellIs" dxfId="1923" priority="2284" operator="equal">
      <formula>"Menor"</formula>
    </cfRule>
    <cfRule type="cellIs" dxfId="1922" priority="2285" operator="equal">
      <formula>"Leve"</formula>
    </cfRule>
  </conditionalFormatting>
  <conditionalFormatting sqref="FZ214">
    <cfRule type="cellIs" dxfId="1921" priority="2236" operator="equal">
      <formula>"Catastrófico"</formula>
    </cfRule>
    <cfRule type="cellIs" dxfId="1920" priority="2237" operator="equal">
      <formula>"Mayor"</formula>
    </cfRule>
    <cfRule type="cellIs" dxfId="1919" priority="2238" operator="equal">
      <formula>"Moderado"</formula>
    </cfRule>
    <cfRule type="cellIs" dxfId="1918" priority="2239" operator="equal">
      <formula>"Menor"</formula>
    </cfRule>
    <cfRule type="cellIs" dxfId="1917" priority="2240" operator="equal">
      <formula>"Leve"</formula>
    </cfRule>
  </conditionalFormatting>
  <conditionalFormatting sqref="FZ35">
    <cfRule type="cellIs" dxfId="1916" priority="2221" operator="equal">
      <formula>"Catastrófico"</formula>
    </cfRule>
    <cfRule type="cellIs" dxfId="1915" priority="2222" operator="equal">
      <formula>"Mayor"</formula>
    </cfRule>
    <cfRule type="cellIs" dxfId="1914" priority="2223" operator="equal">
      <formula>"Moderado"</formula>
    </cfRule>
    <cfRule type="cellIs" dxfId="1913" priority="2224" operator="equal">
      <formula>"Menor"</formula>
    </cfRule>
    <cfRule type="cellIs" dxfId="1912" priority="2225" operator="equal">
      <formula>"Leve"</formula>
    </cfRule>
  </conditionalFormatting>
  <conditionalFormatting sqref="FZ89">
    <cfRule type="cellIs" dxfId="1911" priority="2461" operator="equal">
      <formula>"Catastrófico"</formula>
    </cfRule>
    <cfRule type="cellIs" dxfId="1910" priority="2462" operator="equal">
      <formula>"Mayor"</formula>
    </cfRule>
    <cfRule type="cellIs" dxfId="1909" priority="2463" operator="equal">
      <formula>"Moderado"</formula>
    </cfRule>
    <cfRule type="cellIs" dxfId="1908" priority="2464" operator="equal">
      <formula>"Menor"</formula>
    </cfRule>
    <cfRule type="cellIs" dxfId="1907" priority="2465" operator="equal">
      <formula>"Leve"</formula>
    </cfRule>
  </conditionalFormatting>
  <conditionalFormatting sqref="FZ162:FZ165 FZ168:FZ171 FZ113:FZ117 FZ173:FZ177 FZ145:FZ147 FZ120:FZ123 FZ138:FZ141 FZ149:FZ153 FZ156:FZ159">
    <cfRule type="cellIs" dxfId="1906" priority="2441" operator="equal">
      <formula>"Catastrófico"</formula>
    </cfRule>
    <cfRule type="cellIs" dxfId="1905" priority="2442" operator="equal">
      <formula>"Mayor"</formula>
    </cfRule>
    <cfRule type="cellIs" dxfId="1904" priority="2443" operator="equal">
      <formula>"Moderado"</formula>
    </cfRule>
    <cfRule type="cellIs" dxfId="1903" priority="2444" operator="equal">
      <formula>"Menor"</formula>
    </cfRule>
    <cfRule type="cellIs" dxfId="1902" priority="2445" operator="equal">
      <formula>"Leve"</formula>
    </cfRule>
  </conditionalFormatting>
  <conditionalFormatting sqref="FZ162:FZ165 FZ168:FZ171 FZ113:FZ117 FZ173:FZ177 FZ145:FZ147 FZ120:FZ123 FZ138:FZ141 FZ149:FZ153 FZ156:FZ159">
    <cfRule type="cellIs" dxfId="1901" priority="2436" operator="equal">
      <formula>"Catastrófico"</formula>
    </cfRule>
    <cfRule type="cellIs" dxfId="1900" priority="2437" operator="equal">
      <formula>"Mayor"</formula>
    </cfRule>
    <cfRule type="cellIs" dxfId="1899" priority="2438" operator="equal">
      <formula>"Moderado"</formula>
    </cfRule>
    <cfRule type="cellIs" dxfId="1898" priority="2439" operator="equal">
      <formula>"Menor"</formula>
    </cfRule>
    <cfRule type="cellIs" dxfId="1897" priority="2440" operator="equal">
      <formula>"Leve"</formula>
    </cfRule>
  </conditionalFormatting>
  <conditionalFormatting sqref="FZ160">
    <cfRule type="cellIs" dxfId="1896" priority="2421" operator="equal">
      <formula>"Catastrófico"</formula>
    </cfRule>
    <cfRule type="cellIs" dxfId="1895" priority="2422" operator="equal">
      <formula>"Mayor"</formula>
    </cfRule>
    <cfRule type="cellIs" dxfId="1894" priority="2423" operator="equal">
      <formula>"Moderado"</formula>
    </cfRule>
    <cfRule type="cellIs" dxfId="1893" priority="2424" operator="equal">
      <formula>"Menor"</formula>
    </cfRule>
    <cfRule type="cellIs" dxfId="1892" priority="2425" operator="equal">
      <formula>"Leve"</formula>
    </cfRule>
  </conditionalFormatting>
  <conditionalFormatting sqref="FZ161">
    <cfRule type="cellIs" dxfId="1891" priority="2416" operator="equal">
      <formula>"Catastrófico"</formula>
    </cfRule>
    <cfRule type="cellIs" dxfId="1890" priority="2417" operator="equal">
      <formula>"Mayor"</formula>
    </cfRule>
    <cfRule type="cellIs" dxfId="1889" priority="2418" operator="equal">
      <formula>"Moderado"</formula>
    </cfRule>
    <cfRule type="cellIs" dxfId="1888" priority="2419" operator="equal">
      <formula>"Menor"</formula>
    </cfRule>
    <cfRule type="cellIs" dxfId="1887" priority="2420" operator="equal">
      <formula>"Leve"</formula>
    </cfRule>
  </conditionalFormatting>
  <conditionalFormatting sqref="FZ124:FZ129">
    <cfRule type="cellIs" dxfId="1886" priority="2266" operator="equal">
      <formula>"Catastrófico"</formula>
    </cfRule>
    <cfRule type="cellIs" dxfId="1885" priority="2267" operator="equal">
      <formula>"Mayor"</formula>
    </cfRule>
    <cfRule type="cellIs" dxfId="1884" priority="2268" operator="equal">
      <formula>"Moderado"</formula>
    </cfRule>
    <cfRule type="cellIs" dxfId="1883" priority="2269" operator="equal">
      <formula>"Menor"</formula>
    </cfRule>
    <cfRule type="cellIs" dxfId="1882" priority="2270" operator="equal">
      <formula>"Leve"</formula>
    </cfRule>
  </conditionalFormatting>
  <conditionalFormatting sqref="FZ196">
    <cfRule type="cellIs" dxfId="1881" priority="2251" operator="equal">
      <formula>"Catastrófico"</formula>
    </cfRule>
    <cfRule type="cellIs" dxfId="1880" priority="2252" operator="equal">
      <formula>"Mayor"</formula>
    </cfRule>
    <cfRule type="cellIs" dxfId="1879" priority="2253" operator="equal">
      <formula>"Moderado"</formula>
    </cfRule>
    <cfRule type="cellIs" dxfId="1878" priority="2254" operator="equal">
      <formula>"Menor"</formula>
    </cfRule>
    <cfRule type="cellIs" dxfId="1877" priority="2255" operator="equal">
      <formula>"Leve"</formula>
    </cfRule>
  </conditionalFormatting>
  <conditionalFormatting sqref="FZ202">
    <cfRule type="cellIs" dxfId="1876" priority="2246" operator="equal">
      <formula>"Catastrófico"</formula>
    </cfRule>
    <cfRule type="cellIs" dxfId="1875" priority="2247" operator="equal">
      <formula>"Mayor"</formula>
    </cfRule>
    <cfRule type="cellIs" dxfId="1874" priority="2248" operator="equal">
      <formula>"Moderado"</formula>
    </cfRule>
    <cfRule type="cellIs" dxfId="1873" priority="2249" operator="equal">
      <formula>"Menor"</formula>
    </cfRule>
    <cfRule type="cellIs" dxfId="1872" priority="2250" operator="equal">
      <formula>"Leve"</formula>
    </cfRule>
  </conditionalFormatting>
  <conditionalFormatting sqref="FZ28">
    <cfRule type="cellIs" dxfId="1871" priority="2231" operator="equal">
      <formula>"Catastrófico"</formula>
    </cfRule>
    <cfRule type="cellIs" dxfId="1870" priority="2232" operator="equal">
      <formula>"Mayor"</formula>
    </cfRule>
    <cfRule type="cellIs" dxfId="1869" priority="2233" operator="equal">
      <formula>"Moderado"</formula>
    </cfRule>
    <cfRule type="cellIs" dxfId="1868" priority="2234" operator="equal">
      <formula>"Menor"</formula>
    </cfRule>
    <cfRule type="cellIs" dxfId="1867" priority="2235" operator="equal">
      <formula>"Leve"</formula>
    </cfRule>
  </conditionalFormatting>
  <conditionalFormatting sqref="FZ35">
    <cfRule type="cellIs" dxfId="1866" priority="2226" operator="equal">
      <formula>"Catastrófico"</formula>
    </cfRule>
    <cfRule type="cellIs" dxfId="1865" priority="2227" operator="equal">
      <formula>"Mayor"</formula>
    </cfRule>
    <cfRule type="cellIs" dxfId="1864" priority="2228" operator="equal">
      <formula>"Moderado"</formula>
    </cfRule>
    <cfRule type="cellIs" dxfId="1863" priority="2229" operator="equal">
      <formula>"Menor"</formula>
    </cfRule>
    <cfRule type="cellIs" dxfId="1862" priority="2230" operator="equal">
      <formula>"Leve"</formula>
    </cfRule>
  </conditionalFormatting>
  <conditionalFormatting sqref="FZ40">
    <cfRule type="cellIs" dxfId="1861" priority="2216" operator="equal">
      <formula>"Catastrófico"</formula>
    </cfRule>
    <cfRule type="cellIs" dxfId="1860" priority="2217" operator="equal">
      <formula>"Mayor"</formula>
    </cfRule>
    <cfRule type="cellIs" dxfId="1859" priority="2218" operator="equal">
      <formula>"Moderado"</formula>
    </cfRule>
    <cfRule type="cellIs" dxfId="1858" priority="2219" operator="equal">
      <formula>"Menor"</formula>
    </cfRule>
    <cfRule type="cellIs" dxfId="1857" priority="2220" operator="equal">
      <formula>"Leve"</formula>
    </cfRule>
  </conditionalFormatting>
  <conditionalFormatting sqref="FZ112">
    <cfRule type="cellIs" dxfId="1856" priority="2431" operator="equal">
      <formula>"Catastrófico"</formula>
    </cfRule>
    <cfRule type="cellIs" dxfId="1855" priority="2432" operator="equal">
      <formula>"Mayor"</formula>
    </cfRule>
    <cfRule type="cellIs" dxfId="1854" priority="2433" operator="equal">
      <formula>"Moderado"</formula>
    </cfRule>
    <cfRule type="cellIs" dxfId="1853" priority="2434" operator="equal">
      <formula>"Menor"</formula>
    </cfRule>
    <cfRule type="cellIs" dxfId="1852" priority="2435" operator="equal">
      <formula>"Leve"</formula>
    </cfRule>
  </conditionalFormatting>
  <conditionalFormatting sqref="FZ112">
    <cfRule type="cellIs" dxfId="1851" priority="2426" operator="equal">
      <formula>"Catastrófico"</formula>
    </cfRule>
    <cfRule type="cellIs" dxfId="1850" priority="2427" operator="equal">
      <formula>"Mayor"</formula>
    </cfRule>
    <cfRule type="cellIs" dxfId="1849" priority="2428" operator="equal">
      <formula>"Moderado"</formula>
    </cfRule>
    <cfRule type="cellIs" dxfId="1848" priority="2429" operator="equal">
      <formula>"Menor"</formula>
    </cfRule>
    <cfRule type="cellIs" dxfId="1847" priority="2430" operator="equal">
      <formula>"Leve"</formula>
    </cfRule>
  </conditionalFormatting>
  <conditionalFormatting sqref="FZ167">
    <cfRule type="cellIs" dxfId="1846" priority="2411" operator="equal">
      <formula>"Catastrófico"</formula>
    </cfRule>
    <cfRule type="cellIs" dxfId="1845" priority="2412" operator="equal">
      <formula>"Mayor"</formula>
    </cfRule>
    <cfRule type="cellIs" dxfId="1844" priority="2413" operator="equal">
      <formula>"Moderado"</formula>
    </cfRule>
    <cfRule type="cellIs" dxfId="1843" priority="2414" operator="equal">
      <formula>"Menor"</formula>
    </cfRule>
    <cfRule type="cellIs" dxfId="1842" priority="2415" operator="equal">
      <formula>"Leve"</formula>
    </cfRule>
  </conditionalFormatting>
  <conditionalFormatting sqref="FZ118:FZ119">
    <cfRule type="cellIs" dxfId="1841" priority="2316" operator="equal">
      <formula>"Catastrófico"</formula>
    </cfRule>
    <cfRule type="cellIs" dxfId="1840" priority="2317" operator="equal">
      <formula>"Mayor"</formula>
    </cfRule>
    <cfRule type="cellIs" dxfId="1839" priority="2318" operator="equal">
      <formula>"Moderado"</formula>
    </cfRule>
    <cfRule type="cellIs" dxfId="1838" priority="2319" operator="equal">
      <formula>"Menor"</formula>
    </cfRule>
    <cfRule type="cellIs" dxfId="1837" priority="2320" operator="equal">
      <formula>"Leve"</formula>
    </cfRule>
  </conditionalFormatting>
  <conditionalFormatting sqref="FZ52">
    <cfRule type="cellIs" dxfId="1836" priority="2356" operator="equal">
      <formula>"Catastrófico"</formula>
    </cfRule>
    <cfRule type="cellIs" dxfId="1835" priority="2357" operator="equal">
      <formula>"Mayor"</formula>
    </cfRule>
    <cfRule type="cellIs" dxfId="1834" priority="2358" operator="equal">
      <formula>"Moderado"</formula>
    </cfRule>
    <cfRule type="cellIs" dxfId="1833" priority="2359" operator="equal">
      <formula>"Menor"</formula>
    </cfRule>
    <cfRule type="cellIs" dxfId="1832" priority="2360" operator="equal">
      <formula>"Leve"</formula>
    </cfRule>
  </conditionalFormatting>
  <conditionalFormatting sqref="FZ10">
    <cfRule type="cellIs" dxfId="1831" priority="2286" operator="equal">
      <formula>"Catastrófico"</formula>
    </cfRule>
    <cfRule type="cellIs" dxfId="1830" priority="2287" operator="equal">
      <formula>"Mayor"</formula>
    </cfRule>
    <cfRule type="cellIs" dxfId="1829" priority="2288" operator="equal">
      <formula>"Moderado"</formula>
    </cfRule>
    <cfRule type="cellIs" dxfId="1828" priority="2289" operator="equal">
      <formula>"Menor"</formula>
    </cfRule>
    <cfRule type="cellIs" dxfId="1827" priority="2290" operator="equal">
      <formula>"Leve"</formula>
    </cfRule>
  </conditionalFormatting>
  <conditionalFormatting sqref="FZ16:FZ17">
    <cfRule type="cellIs" dxfId="1826" priority="2276" operator="equal">
      <formula>"Catastrófico"</formula>
    </cfRule>
    <cfRule type="cellIs" dxfId="1825" priority="2277" operator="equal">
      <formula>"Mayor"</formula>
    </cfRule>
    <cfRule type="cellIs" dxfId="1824" priority="2278" operator="equal">
      <formula>"Moderado"</formula>
    </cfRule>
    <cfRule type="cellIs" dxfId="1823" priority="2279" operator="equal">
      <formula>"Menor"</formula>
    </cfRule>
    <cfRule type="cellIs" dxfId="1822" priority="2280" operator="equal">
      <formula>"Leve"</formula>
    </cfRule>
  </conditionalFormatting>
  <conditionalFormatting sqref="FZ89">
    <cfRule type="cellIs" dxfId="1821" priority="2456" operator="equal">
      <formula>"Catastrófico"</formula>
    </cfRule>
    <cfRule type="cellIs" dxfId="1820" priority="2457" operator="equal">
      <formula>"Mayor"</formula>
    </cfRule>
    <cfRule type="cellIs" dxfId="1819" priority="2458" operator="equal">
      <formula>"Moderado"</formula>
    </cfRule>
    <cfRule type="cellIs" dxfId="1818" priority="2459" operator="equal">
      <formula>"Menor"</formula>
    </cfRule>
    <cfRule type="cellIs" dxfId="1817" priority="2460" operator="equal">
      <formula>"Leve"</formula>
    </cfRule>
  </conditionalFormatting>
  <conditionalFormatting sqref="FZ191:FZ195">
    <cfRule type="cellIs" dxfId="1816" priority="2481" operator="equal">
      <formula>"Catastrófico"</formula>
    </cfRule>
    <cfRule type="cellIs" dxfId="1815" priority="2482" operator="equal">
      <formula>"Mayor"</formula>
    </cfRule>
    <cfRule type="cellIs" dxfId="1814" priority="2483" operator="equal">
      <formula>"Moderado"</formula>
    </cfRule>
    <cfRule type="cellIs" dxfId="1813" priority="2484" operator="equal">
      <formula>"Menor"</formula>
    </cfRule>
    <cfRule type="cellIs" dxfId="1812" priority="2485" operator="equal">
      <formula>"Leve"</formula>
    </cfRule>
  </conditionalFormatting>
  <conditionalFormatting sqref="FZ197:FZ201">
    <cfRule type="cellIs" dxfId="1811" priority="2476" operator="equal">
      <formula>"Catastrófico"</formula>
    </cfRule>
    <cfRule type="cellIs" dxfId="1810" priority="2477" operator="equal">
      <formula>"Mayor"</formula>
    </cfRule>
    <cfRule type="cellIs" dxfId="1809" priority="2478" operator="equal">
      <formula>"Moderado"</formula>
    </cfRule>
    <cfRule type="cellIs" dxfId="1808" priority="2479" operator="equal">
      <formula>"Menor"</formula>
    </cfRule>
    <cfRule type="cellIs" dxfId="1807" priority="2480" operator="equal">
      <formula>"Leve"</formula>
    </cfRule>
  </conditionalFormatting>
  <conditionalFormatting sqref="FZ130">
    <cfRule type="cellIs" dxfId="1806" priority="2261" operator="equal">
      <formula>"Catastrófico"</formula>
    </cfRule>
    <cfRule type="cellIs" dxfId="1805" priority="2262" operator="equal">
      <formula>"Mayor"</formula>
    </cfRule>
    <cfRule type="cellIs" dxfId="1804" priority="2263" operator="equal">
      <formula>"Moderado"</formula>
    </cfRule>
    <cfRule type="cellIs" dxfId="1803" priority="2264" operator="equal">
      <formula>"Menor"</formula>
    </cfRule>
    <cfRule type="cellIs" dxfId="1802" priority="2265" operator="equal">
      <formula>"Leve"</formula>
    </cfRule>
  </conditionalFormatting>
  <conditionalFormatting sqref="FZ130">
    <cfRule type="cellIs" dxfId="1801" priority="2256" operator="equal">
      <formula>"Catastrófico"</formula>
    </cfRule>
    <cfRule type="cellIs" dxfId="1800" priority="2257" operator="equal">
      <formula>"Mayor"</formula>
    </cfRule>
    <cfRule type="cellIs" dxfId="1799" priority="2258" operator="equal">
      <formula>"Moderado"</formula>
    </cfRule>
    <cfRule type="cellIs" dxfId="1798" priority="2259" operator="equal">
      <formula>"Menor"</formula>
    </cfRule>
    <cfRule type="cellIs" dxfId="1797" priority="2260" operator="equal">
      <formula>"Leve"</formula>
    </cfRule>
  </conditionalFormatting>
  <conditionalFormatting sqref="FZ94">
    <cfRule type="cellIs" dxfId="1796" priority="2491" operator="equal">
      <formula>"Catastrófico"</formula>
    </cfRule>
    <cfRule type="cellIs" dxfId="1795" priority="2492" operator="equal">
      <formula>"Mayor"</formula>
    </cfRule>
    <cfRule type="cellIs" dxfId="1794" priority="2493" operator="equal">
      <formula>"Moderado"</formula>
    </cfRule>
    <cfRule type="cellIs" dxfId="1793" priority="2494" operator="equal">
      <formula>"Menor"</formula>
    </cfRule>
    <cfRule type="cellIs" dxfId="1792" priority="2495" operator="equal">
      <formula>"Leve"</formula>
    </cfRule>
  </conditionalFormatting>
  <conditionalFormatting sqref="FZ94">
    <cfRule type="cellIs" dxfId="1791" priority="2486" operator="equal">
      <formula>"Catastrófico"</formula>
    </cfRule>
    <cfRule type="cellIs" dxfId="1790" priority="2487" operator="equal">
      <formula>"Mayor"</formula>
    </cfRule>
    <cfRule type="cellIs" dxfId="1789" priority="2488" operator="equal">
      <formula>"Moderado"</formula>
    </cfRule>
    <cfRule type="cellIs" dxfId="1788" priority="2489" operator="equal">
      <formula>"Menor"</formula>
    </cfRule>
    <cfRule type="cellIs" dxfId="1787" priority="2490" operator="equal">
      <formula>"Leve"</formula>
    </cfRule>
  </conditionalFormatting>
  <conditionalFormatting sqref="FZ106:FZ111">
    <cfRule type="cellIs" dxfId="1786" priority="2386" operator="equal">
      <formula>"Catastrófico"</formula>
    </cfRule>
    <cfRule type="cellIs" dxfId="1785" priority="2387" operator="equal">
      <formula>"Mayor"</formula>
    </cfRule>
    <cfRule type="cellIs" dxfId="1784" priority="2388" operator="equal">
      <formula>"Moderado"</formula>
    </cfRule>
    <cfRule type="cellIs" dxfId="1783" priority="2389" operator="equal">
      <formula>"Menor"</formula>
    </cfRule>
    <cfRule type="cellIs" dxfId="1782" priority="2390" operator="equal">
      <formula>"Leve"</formula>
    </cfRule>
  </conditionalFormatting>
  <conditionalFormatting sqref="FZ203:FZ207">
    <cfRule type="cellIs" dxfId="1781" priority="2471" operator="equal">
      <formula>"Catastrófico"</formula>
    </cfRule>
    <cfRule type="cellIs" dxfId="1780" priority="2472" operator="equal">
      <formula>"Mayor"</formula>
    </cfRule>
    <cfRule type="cellIs" dxfId="1779" priority="2473" operator="equal">
      <formula>"Moderado"</formula>
    </cfRule>
    <cfRule type="cellIs" dxfId="1778" priority="2474" operator="equal">
      <formula>"Menor"</formula>
    </cfRule>
    <cfRule type="cellIs" dxfId="1777" priority="2475" operator="equal">
      <formula>"Leve"</formula>
    </cfRule>
  </conditionalFormatting>
  <conditionalFormatting sqref="FZ209:FZ213">
    <cfRule type="cellIs" dxfId="1776" priority="2466" operator="equal">
      <formula>"Catastrófico"</formula>
    </cfRule>
    <cfRule type="cellIs" dxfId="1775" priority="2467" operator="equal">
      <formula>"Mayor"</formula>
    </cfRule>
    <cfRule type="cellIs" dxfId="1774" priority="2468" operator="equal">
      <formula>"Moderado"</formula>
    </cfRule>
    <cfRule type="cellIs" dxfId="1773" priority="2469" operator="equal">
      <formula>"Menor"</formula>
    </cfRule>
    <cfRule type="cellIs" dxfId="1772" priority="2470" operator="equal">
      <formula>"Leve"</formula>
    </cfRule>
  </conditionalFormatting>
  <conditionalFormatting sqref="FZ46">
    <cfRule type="cellIs" dxfId="1771" priority="2366" operator="equal">
      <formula>"Catastrófico"</formula>
    </cfRule>
    <cfRule type="cellIs" dxfId="1770" priority="2367" operator="equal">
      <formula>"Mayor"</formula>
    </cfRule>
    <cfRule type="cellIs" dxfId="1769" priority="2368" operator="equal">
      <formula>"Moderado"</formula>
    </cfRule>
    <cfRule type="cellIs" dxfId="1768" priority="2369" operator="equal">
      <formula>"Menor"</formula>
    </cfRule>
    <cfRule type="cellIs" dxfId="1767" priority="2370" operator="equal">
      <formula>"Leve"</formula>
    </cfRule>
  </conditionalFormatting>
  <conditionalFormatting sqref="FZ167">
    <cfRule type="cellIs" dxfId="1766" priority="2406" operator="equal">
      <formula>"Catastrófico"</formula>
    </cfRule>
    <cfRule type="cellIs" dxfId="1765" priority="2407" operator="equal">
      <formula>"Mayor"</formula>
    </cfRule>
    <cfRule type="cellIs" dxfId="1764" priority="2408" operator="equal">
      <formula>"Moderado"</formula>
    </cfRule>
    <cfRule type="cellIs" dxfId="1763" priority="2409" operator="equal">
      <formula>"Menor"</formula>
    </cfRule>
    <cfRule type="cellIs" dxfId="1762" priority="2410" operator="equal">
      <formula>"Leve"</formula>
    </cfRule>
  </conditionalFormatting>
  <conditionalFormatting sqref="FZ106:FZ111">
    <cfRule type="cellIs" dxfId="1761" priority="2381" operator="equal">
      <formula>"Catastrófico"</formula>
    </cfRule>
    <cfRule type="cellIs" dxfId="1760" priority="2382" operator="equal">
      <formula>"Mayor"</formula>
    </cfRule>
    <cfRule type="cellIs" dxfId="1759" priority="2383" operator="equal">
      <formula>"Moderado"</formula>
    </cfRule>
    <cfRule type="cellIs" dxfId="1758" priority="2384" operator="equal">
      <formula>"Menor"</formula>
    </cfRule>
    <cfRule type="cellIs" dxfId="1757" priority="2385" operator="equal">
      <formula>"Leve"</formula>
    </cfRule>
  </conditionalFormatting>
  <conditionalFormatting sqref="FZ46">
    <cfRule type="cellIs" dxfId="1756" priority="2361" operator="equal">
      <formula>"Catastrófico"</formula>
    </cfRule>
    <cfRule type="cellIs" dxfId="1755" priority="2362" operator="equal">
      <formula>"Mayor"</formula>
    </cfRule>
    <cfRule type="cellIs" dxfId="1754" priority="2363" operator="equal">
      <formula>"Moderado"</formula>
    </cfRule>
    <cfRule type="cellIs" dxfId="1753" priority="2364" operator="equal">
      <formula>"Menor"</formula>
    </cfRule>
    <cfRule type="cellIs" dxfId="1752" priority="2365" operator="equal">
      <formula>"Leve"</formula>
    </cfRule>
  </conditionalFormatting>
  <conditionalFormatting sqref="FZ52">
    <cfRule type="cellIs" dxfId="1751" priority="2351" operator="equal">
      <formula>"Catastrófico"</formula>
    </cfRule>
    <cfRule type="cellIs" dxfId="1750" priority="2352" operator="equal">
      <formula>"Mayor"</formula>
    </cfRule>
    <cfRule type="cellIs" dxfId="1749" priority="2353" operator="equal">
      <formula>"Moderado"</formula>
    </cfRule>
    <cfRule type="cellIs" dxfId="1748" priority="2354" operator="equal">
      <formula>"Menor"</formula>
    </cfRule>
    <cfRule type="cellIs" dxfId="1747" priority="2355" operator="equal">
      <formula>"Leve"</formula>
    </cfRule>
  </conditionalFormatting>
  <conditionalFormatting sqref="FZ58">
    <cfRule type="cellIs" dxfId="1746" priority="2346" operator="equal">
      <formula>"Catastrófico"</formula>
    </cfRule>
    <cfRule type="cellIs" dxfId="1745" priority="2347" operator="equal">
      <formula>"Mayor"</formula>
    </cfRule>
    <cfRule type="cellIs" dxfId="1744" priority="2348" operator="equal">
      <formula>"Moderado"</formula>
    </cfRule>
    <cfRule type="cellIs" dxfId="1743" priority="2349" operator="equal">
      <formula>"Menor"</formula>
    </cfRule>
    <cfRule type="cellIs" dxfId="1742" priority="2350" operator="equal">
      <formula>"Leve"</formula>
    </cfRule>
  </conditionalFormatting>
  <conditionalFormatting sqref="FZ83">
    <cfRule type="cellIs" dxfId="1741" priority="2331" operator="equal">
      <formula>"Catastrófico"</formula>
    </cfRule>
    <cfRule type="cellIs" dxfId="1740" priority="2332" operator="equal">
      <formula>"Mayor"</formula>
    </cfRule>
    <cfRule type="cellIs" dxfId="1739" priority="2333" operator="equal">
      <formula>"Moderado"</formula>
    </cfRule>
    <cfRule type="cellIs" dxfId="1738" priority="2334" operator="equal">
      <formula>"Menor"</formula>
    </cfRule>
    <cfRule type="cellIs" dxfId="1737" priority="2335" operator="equal">
      <formula>"Leve"</formula>
    </cfRule>
  </conditionalFormatting>
  <conditionalFormatting sqref="FZ11">
    <cfRule type="cellIs" dxfId="1736" priority="2296" operator="equal">
      <formula>"Catastrófico"</formula>
    </cfRule>
    <cfRule type="cellIs" dxfId="1735" priority="2297" operator="equal">
      <formula>"Mayor"</formula>
    </cfRule>
    <cfRule type="cellIs" dxfId="1734" priority="2298" operator="equal">
      <formula>"Moderado"</formula>
    </cfRule>
    <cfRule type="cellIs" dxfId="1733" priority="2299" operator="equal">
      <formula>"Menor"</formula>
    </cfRule>
    <cfRule type="cellIs" dxfId="1732" priority="2300" operator="equal">
      <formula>"Leve"</formula>
    </cfRule>
  </conditionalFormatting>
  <conditionalFormatting sqref="FZ124:FZ129">
    <cfRule type="cellIs" dxfId="1731" priority="2271" operator="equal">
      <formula>"Catastrófico"</formula>
    </cfRule>
    <cfRule type="cellIs" dxfId="1730" priority="2272" operator="equal">
      <formula>"Mayor"</formula>
    </cfRule>
    <cfRule type="cellIs" dxfId="1729" priority="2273" operator="equal">
      <formula>"Moderado"</formula>
    </cfRule>
    <cfRule type="cellIs" dxfId="1728" priority="2274" operator="equal">
      <formula>"Menor"</formula>
    </cfRule>
    <cfRule type="cellIs" dxfId="1727" priority="2275" operator="equal">
      <formula>"Leve"</formula>
    </cfRule>
  </conditionalFormatting>
  <conditionalFormatting sqref="FZ41:FZ42">
    <cfRule type="cellIs" dxfId="1726" priority="2211" operator="equal">
      <formula>"Catastrófico"</formula>
    </cfRule>
    <cfRule type="cellIs" dxfId="1725" priority="2212" operator="equal">
      <formula>"Mayor"</formula>
    </cfRule>
    <cfRule type="cellIs" dxfId="1724" priority="2213" operator="equal">
      <formula>"Moderado"</formula>
    </cfRule>
    <cfRule type="cellIs" dxfId="1723" priority="2214" operator="equal">
      <formula>"Menor"</formula>
    </cfRule>
    <cfRule type="cellIs" dxfId="1722" priority="2215" operator="equal">
      <formula>"Leve"</formula>
    </cfRule>
  </conditionalFormatting>
  <conditionalFormatting sqref="FZ172 FZ131:FZ137 FZ196 FZ12:FZ15 FZ90:FZ93 FZ95:FZ99 FZ103:FZ105 FZ186:FZ190 FZ47:FZ51 FZ53:FZ57 FZ36:FZ40 FZ43:FZ45 FZ18:FZ34 FZ88 FZ142 FZ148 FZ154:FZ155 FZ59:FZ69 FZ202 FZ208 FZ214:FZ255">
    <cfRule type="cellIs" dxfId="1721" priority="2496" operator="equal">
      <formula>"Catastrófico"</formula>
    </cfRule>
    <cfRule type="cellIs" dxfId="1720" priority="2497" operator="equal">
      <formula>"Mayor"</formula>
    </cfRule>
    <cfRule type="cellIs" dxfId="1719" priority="2498" operator="equal">
      <formula>"Moderado"</formula>
    </cfRule>
    <cfRule type="cellIs" dxfId="1718" priority="2499" operator="equal">
      <formula>"Menor"</formula>
    </cfRule>
    <cfRule type="cellIs" dxfId="1717" priority="2500" operator="equal">
      <formula>"Leve"</formula>
    </cfRule>
  </conditionalFormatting>
  <conditionalFormatting sqref="FZ185">
    <cfRule type="cellIs" dxfId="1716" priority="2391" operator="equal">
      <formula>"Catastrófico"</formula>
    </cfRule>
    <cfRule type="cellIs" dxfId="1715" priority="2392" operator="equal">
      <formula>"Mayor"</formula>
    </cfRule>
    <cfRule type="cellIs" dxfId="1714" priority="2393" operator="equal">
      <formula>"Moderado"</formula>
    </cfRule>
    <cfRule type="cellIs" dxfId="1713" priority="2394" operator="equal">
      <formula>"Menor"</formula>
    </cfRule>
    <cfRule type="cellIs" dxfId="1712" priority="2395" operator="equal">
      <formula>"Leve"</formula>
    </cfRule>
  </conditionalFormatting>
  <conditionalFormatting sqref="FZ82">
    <cfRule type="cellIs" dxfId="1711" priority="2336" operator="equal">
      <formula>"Catastrófico"</formula>
    </cfRule>
    <cfRule type="cellIs" dxfId="1710" priority="2337" operator="equal">
      <formula>"Mayor"</formula>
    </cfRule>
    <cfRule type="cellIs" dxfId="1709" priority="2338" operator="equal">
      <formula>"Moderado"</formula>
    </cfRule>
    <cfRule type="cellIs" dxfId="1708" priority="2339" operator="equal">
      <formula>"Menor"</formula>
    </cfRule>
    <cfRule type="cellIs" dxfId="1707" priority="2340" operator="equal">
      <formula>"Leve"</formula>
    </cfRule>
  </conditionalFormatting>
  <conditionalFormatting sqref="FZ166">
    <cfRule type="cellIs" dxfId="1706" priority="2401" operator="equal">
      <formula>"Catastrófico"</formula>
    </cfRule>
    <cfRule type="cellIs" dxfId="1705" priority="2402" operator="equal">
      <formula>"Mayor"</formula>
    </cfRule>
    <cfRule type="cellIs" dxfId="1704" priority="2403" operator="equal">
      <formula>"Moderado"</formula>
    </cfRule>
    <cfRule type="cellIs" dxfId="1703" priority="2404" operator="equal">
      <formula>"Menor"</formula>
    </cfRule>
    <cfRule type="cellIs" dxfId="1702" priority="2405" operator="equal">
      <formula>"Leve"</formula>
    </cfRule>
  </conditionalFormatting>
  <conditionalFormatting sqref="FZ184:FZ185">
    <cfRule type="cellIs" dxfId="1701" priority="2396" operator="equal">
      <formula>"Catastrófico"</formula>
    </cfRule>
    <cfRule type="cellIs" dxfId="1700" priority="2397" operator="equal">
      <formula>"Mayor"</formula>
    </cfRule>
    <cfRule type="cellIs" dxfId="1699" priority="2398" operator="equal">
      <formula>"Moderado"</formula>
    </cfRule>
    <cfRule type="cellIs" dxfId="1698" priority="2399" operator="equal">
      <formula>"Menor"</formula>
    </cfRule>
    <cfRule type="cellIs" dxfId="1697" priority="2400" operator="equal">
      <formula>"Leve"</formula>
    </cfRule>
  </conditionalFormatting>
  <conditionalFormatting sqref="FZ178:FZ183">
    <cfRule type="cellIs" dxfId="1696" priority="2376" operator="equal">
      <formula>"Catastrófico"</formula>
    </cfRule>
    <cfRule type="cellIs" dxfId="1695" priority="2377" operator="equal">
      <formula>"Mayor"</formula>
    </cfRule>
    <cfRule type="cellIs" dxfId="1694" priority="2378" operator="equal">
      <formula>"Moderado"</formula>
    </cfRule>
    <cfRule type="cellIs" dxfId="1693" priority="2379" operator="equal">
      <formula>"Menor"</formula>
    </cfRule>
    <cfRule type="cellIs" dxfId="1692" priority="2380" operator="equal">
      <formula>"Leve"</formula>
    </cfRule>
  </conditionalFormatting>
  <conditionalFormatting sqref="FZ178:FZ183">
    <cfRule type="cellIs" dxfId="1691" priority="2371" operator="equal">
      <formula>"Catastrófico"</formula>
    </cfRule>
    <cfRule type="cellIs" dxfId="1690" priority="2372" operator="equal">
      <formula>"Mayor"</formula>
    </cfRule>
    <cfRule type="cellIs" dxfId="1689" priority="2373" operator="equal">
      <formula>"Moderado"</formula>
    </cfRule>
    <cfRule type="cellIs" dxfId="1688" priority="2374" operator="equal">
      <formula>"Menor"</formula>
    </cfRule>
    <cfRule type="cellIs" dxfId="1687" priority="2375" operator="equal">
      <formula>"Leve"</formula>
    </cfRule>
  </conditionalFormatting>
  <conditionalFormatting sqref="FZ58">
    <cfRule type="cellIs" dxfId="1686" priority="2341" operator="equal">
      <formula>"Catastrófico"</formula>
    </cfRule>
    <cfRule type="cellIs" dxfId="1685" priority="2342" operator="equal">
      <formula>"Mayor"</formula>
    </cfRule>
    <cfRule type="cellIs" dxfId="1684" priority="2343" operator="equal">
      <formula>"Moderado"</formula>
    </cfRule>
    <cfRule type="cellIs" dxfId="1683" priority="2344" operator="equal">
      <formula>"Menor"</formula>
    </cfRule>
    <cfRule type="cellIs" dxfId="1682" priority="2345" operator="equal">
      <formula>"Leve"</formula>
    </cfRule>
  </conditionalFormatting>
  <conditionalFormatting sqref="FZ143:FZ144">
    <cfRule type="cellIs" dxfId="1681" priority="2326" operator="equal">
      <formula>"Catastrófico"</formula>
    </cfRule>
    <cfRule type="cellIs" dxfId="1680" priority="2327" operator="equal">
      <formula>"Mayor"</formula>
    </cfRule>
    <cfRule type="cellIs" dxfId="1679" priority="2328" operator="equal">
      <formula>"Moderado"</formula>
    </cfRule>
    <cfRule type="cellIs" dxfId="1678" priority="2329" operator="equal">
      <formula>"Menor"</formula>
    </cfRule>
    <cfRule type="cellIs" dxfId="1677" priority="2330" operator="equal">
      <formula>"Leve"</formula>
    </cfRule>
  </conditionalFormatting>
  <conditionalFormatting sqref="FZ118:FZ119">
    <cfRule type="cellIs" dxfId="1676" priority="2321" operator="equal">
      <formula>"Catastrófico"</formula>
    </cfRule>
    <cfRule type="cellIs" dxfId="1675" priority="2322" operator="equal">
      <formula>"Mayor"</formula>
    </cfRule>
    <cfRule type="cellIs" dxfId="1674" priority="2323" operator="equal">
      <formula>"Moderado"</formula>
    </cfRule>
    <cfRule type="cellIs" dxfId="1673" priority="2324" operator="equal">
      <formula>"Menor"</formula>
    </cfRule>
    <cfRule type="cellIs" dxfId="1672" priority="2325" operator="equal">
      <formula>"Leve"</formula>
    </cfRule>
  </conditionalFormatting>
  <conditionalFormatting sqref="FZ11">
    <cfRule type="cellIs" dxfId="1671" priority="2301" operator="equal">
      <formula>"Catastrófico"</formula>
    </cfRule>
    <cfRule type="cellIs" dxfId="1670" priority="2302" operator="equal">
      <formula>"Mayor"</formula>
    </cfRule>
    <cfRule type="cellIs" dxfId="1669" priority="2303" operator="equal">
      <formula>"Moderado"</formula>
    </cfRule>
    <cfRule type="cellIs" dxfId="1668" priority="2304" operator="equal">
      <formula>"Menor"</formula>
    </cfRule>
    <cfRule type="cellIs" dxfId="1667" priority="2305" operator="equal">
      <formula>"Leve"</formula>
    </cfRule>
  </conditionalFormatting>
  <conditionalFormatting sqref="FZ10">
    <cfRule type="cellIs" dxfId="1666" priority="2291" operator="equal">
      <formula>"Catastrófico"</formula>
    </cfRule>
    <cfRule type="cellIs" dxfId="1665" priority="2292" operator="equal">
      <formula>"Mayor"</formula>
    </cfRule>
    <cfRule type="cellIs" dxfId="1664" priority="2293" operator="equal">
      <formula>"Moderado"</formula>
    </cfRule>
    <cfRule type="cellIs" dxfId="1663" priority="2294" operator="equal">
      <formula>"Menor"</formula>
    </cfRule>
    <cfRule type="cellIs" dxfId="1662" priority="2295" operator="equal">
      <formula>"Leve"</formula>
    </cfRule>
  </conditionalFormatting>
  <conditionalFormatting sqref="FZ102">
    <cfRule type="cellIs" dxfId="1661" priority="2451" operator="equal">
      <formula>"Catastrófico"</formula>
    </cfRule>
    <cfRule type="cellIs" dxfId="1660" priority="2452" operator="equal">
      <formula>"Mayor"</formula>
    </cfRule>
    <cfRule type="cellIs" dxfId="1659" priority="2453" operator="equal">
      <formula>"Moderado"</formula>
    </cfRule>
    <cfRule type="cellIs" dxfId="1658" priority="2454" operator="equal">
      <formula>"Menor"</formula>
    </cfRule>
    <cfRule type="cellIs" dxfId="1657" priority="2455" operator="equal">
      <formula>"Leve"</formula>
    </cfRule>
  </conditionalFormatting>
  <conditionalFormatting sqref="FZ102">
    <cfRule type="cellIs" dxfId="1656" priority="2446" operator="equal">
      <formula>"Catastrófico"</formula>
    </cfRule>
    <cfRule type="cellIs" dxfId="1655" priority="2447" operator="equal">
      <formula>"Mayor"</formula>
    </cfRule>
    <cfRule type="cellIs" dxfId="1654" priority="2448" operator="equal">
      <formula>"Moderado"</formula>
    </cfRule>
    <cfRule type="cellIs" dxfId="1653" priority="2449" operator="equal">
      <formula>"Menor"</formula>
    </cfRule>
    <cfRule type="cellIs" dxfId="1652" priority="2450" operator="equal">
      <formula>"Leve"</formula>
    </cfRule>
  </conditionalFormatting>
  <conditionalFormatting sqref="K10 K16 K22 K28 K34 K40 K46 K52 K58 K64 K70 K76 K82 K88 K94 K100 K106 K112 K118 K124 K130 K136 K142 K148 K154 K160 K166 K172 K178 K184 K190 K196 K202 K208 K214 K220 K226 K232 K238 K244 K250 K256 K262 K268">
    <cfRule type="cellIs" dxfId="1651" priority="2206" operator="equal">
      <formula>"Muy Alta"</formula>
    </cfRule>
    <cfRule type="cellIs" dxfId="1650" priority="2207" operator="equal">
      <formula>"Alta"</formula>
    </cfRule>
    <cfRule type="cellIs" dxfId="1649" priority="2208" operator="equal">
      <formula>"Media"</formula>
    </cfRule>
    <cfRule type="cellIs" dxfId="1648" priority="2209" operator="equal">
      <formula>"Baja"</formula>
    </cfRule>
    <cfRule type="cellIs" dxfId="1647" priority="2210" operator="equal">
      <formula>"Muy Baja"</formula>
    </cfRule>
  </conditionalFormatting>
  <conditionalFormatting sqref="BM16 BM22 BM28 BM34">
    <cfRule type="cellIs" dxfId="1646" priority="2201" operator="equal">
      <formula>"Catastrófico"</formula>
    </cfRule>
    <cfRule type="cellIs" dxfId="1645" priority="2202" operator="equal">
      <formula>"Mayor"</formula>
    </cfRule>
    <cfRule type="cellIs" dxfId="1644" priority="2203" operator="equal">
      <formula>"Moderado"</formula>
    </cfRule>
    <cfRule type="cellIs" dxfId="1643" priority="2204" operator="equal">
      <formula>"Menor"</formula>
    </cfRule>
    <cfRule type="cellIs" dxfId="1642" priority="2205" operator="equal">
      <formula>"Leve"</formula>
    </cfRule>
  </conditionalFormatting>
  <conditionalFormatting sqref="Q10 Q16 Q22 Q28 Q34">
    <cfRule type="cellIs" dxfId="1641" priority="2197" operator="equal">
      <formula>"Extremo"</formula>
    </cfRule>
    <cfRule type="cellIs" dxfId="1640" priority="2198" operator="equal">
      <formula>"Alto"</formula>
    </cfRule>
    <cfRule type="cellIs" dxfId="1639" priority="2199" operator="equal">
      <formula>"Moderado"</formula>
    </cfRule>
    <cfRule type="cellIs" dxfId="1638" priority="2200" operator="equal">
      <formula>"Bajo"</formula>
    </cfRule>
  </conditionalFormatting>
  <conditionalFormatting sqref="N10:P10 N16:O16 N22:O22 N28:O28 N34:O34 N40:O40 N46:O46 N52:O52 N58:O58 N64:O64 N70:O70 N76:O76 N82:O82 N88:O88 N94:O94 N100:O100 N106:O106 N112:O112 N118:O118 N124:O124 N130:O130 N136:O136 N142:O142 N148:O148 N154:O154 N160:O160 N166:O166 N172:O172 N178:O178 N184:O184 N190:O190 N196:O196 N202:O202 N208:O208 N214:O214 N220 N226 N232 N238 N244 N250 N256 N262 N268">
    <cfRule type="cellIs" dxfId="1637" priority="2192" operator="equal">
      <formula>"Catastrófico"</formula>
    </cfRule>
    <cfRule type="cellIs" dxfId="1636" priority="2193" operator="equal">
      <formula>"Mayor"</formula>
    </cfRule>
    <cfRule type="cellIs" dxfId="1635" priority="2194" operator="equal">
      <formula>"Moderado"</formula>
    </cfRule>
    <cfRule type="cellIs" dxfId="1634" priority="2195" operator="equal">
      <formula>"Menor"</formula>
    </cfRule>
    <cfRule type="cellIs" dxfId="1633" priority="2196" operator="equal">
      <formula>"Leve"</formula>
    </cfRule>
  </conditionalFormatting>
  <conditionalFormatting sqref="P16 P22 P28 P34">
    <cfRule type="cellIs" dxfId="1632" priority="2187" operator="equal">
      <formula>"Catastrófico"</formula>
    </cfRule>
    <cfRule type="cellIs" dxfId="1631" priority="2188" operator="equal">
      <formula>"Mayor"</formula>
    </cfRule>
    <cfRule type="cellIs" dxfId="1630" priority="2189" operator="equal">
      <formula>"Moderado"</formula>
    </cfRule>
    <cfRule type="cellIs" dxfId="1629" priority="2190" operator="equal">
      <formula>"Menor"</formula>
    </cfRule>
    <cfRule type="cellIs" dxfId="1628" priority="2191" operator="equal">
      <formula>"Leve"</formula>
    </cfRule>
  </conditionalFormatting>
  <conditionalFormatting sqref="BB10 BB16 BB22 BB28 BB34">
    <cfRule type="cellIs" dxfId="1627" priority="2182" operator="equal">
      <formula>"Catastrófico"</formula>
    </cfRule>
    <cfRule type="cellIs" dxfId="1626" priority="2183" operator="equal">
      <formula>"Mayor"</formula>
    </cfRule>
    <cfRule type="cellIs" dxfId="1625" priority="2184" operator="equal">
      <formula>"Moderado"</formula>
    </cfRule>
    <cfRule type="cellIs" dxfId="1624" priority="2185" operator="equal">
      <formula>"Menor"</formula>
    </cfRule>
    <cfRule type="cellIs" dxfId="1623" priority="2186" operator="equal">
      <formula>"Leve"</formula>
    </cfRule>
  </conditionalFormatting>
  <conditionalFormatting sqref="BC10 BC16 BC22 BC28 BC34">
    <cfRule type="cellIs" dxfId="1622" priority="2178" operator="equal">
      <formula>"Extremo"</formula>
    </cfRule>
    <cfRule type="cellIs" dxfId="1621" priority="2179" operator="equal">
      <formula>"Alto"</formula>
    </cfRule>
    <cfRule type="cellIs" dxfId="1620" priority="2180" operator="equal">
      <formula>"Moderado"</formula>
    </cfRule>
    <cfRule type="cellIs" dxfId="1619" priority="2181" operator="equal">
      <formula>"Bajo"</formula>
    </cfRule>
  </conditionalFormatting>
  <conditionalFormatting sqref="BD10 BD16 BD22 BD28 BD34">
    <cfRule type="cellIs" dxfId="1618" priority="2173" operator="equal">
      <formula>"Catastrófico"</formula>
    </cfRule>
    <cfRule type="cellIs" dxfId="1617" priority="2174" operator="equal">
      <formula>"Mayor"</formula>
    </cfRule>
    <cfRule type="cellIs" dxfId="1616" priority="2175" operator="equal">
      <formula>"Moderado"</formula>
    </cfRule>
    <cfRule type="cellIs" dxfId="1615" priority="2176" operator="equal">
      <formula>"Menor"</formula>
    </cfRule>
    <cfRule type="cellIs" dxfId="1614" priority="2177" operator="equal">
      <formula>"Leve"</formula>
    </cfRule>
  </conditionalFormatting>
  <conditionalFormatting sqref="BL11:BL15">
    <cfRule type="cellIs" dxfId="1613" priority="2168" operator="equal">
      <formula>"Catastrófico"</formula>
    </cfRule>
    <cfRule type="cellIs" dxfId="1612" priority="2169" operator="equal">
      <formula>"Mayor"</formula>
    </cfRule>
    <cfRule type="cellIs" dxfId="1611" priority="2170" operator="equal">
      <formula>"Moderado"</formula>
    </cfRule>
    <cfRule type="cellIs" dxfId="1610" priority="2171" operator="equal">
      <formula>"Menor"</formula>
    </cfRule>
    <cfRule type="cellIs" dxfId="1609" priority="2172" operator="equal">
      <formula>"Leve"</formula>
    </cfRule>
  </conditionalFormatting>
  <conditionalFormatting sqref="BE10:BE15">
    <cfRule type="cellIs" dxfId="1608" priority="2163" operator="equal">
      <formula>"Catastrófico"</formula>
    </cfRule>
    <cfRule type="cellIs" dxfId="1607" priority="2164" operator="equal">
      <formula>"Mayor"</formula>
    </cfRule>
    <cfRule type="cellIs" dxfId="1606" priority="2165" operator="equal">
      <formula>"Moderado"</formula>
    </cfRule>
    <cfRule type="cellIs" dxfId="1605" priority="2166" operator="equal">
      <formula>"Menor"</formula>
    </cfRule>
    <cfRule type="cellIs" dxfId="1604" priority="2167" operator="equal">
      <formula>"Leve"</formula>
    </cfRule>
  </conditionalFormatting>
  <conditionalFormatting sqref="BF10:BF15">
    <cfRule type="cellIs" dxfId="1603" priority="2158" operator="equal">
      <formula>"Catastrófico"</formula>
    </cfRule>
    <cfRule type="cellIs" dxfId="1602" priority="2159" operator="equal">
      <formula>"Mayor"</formula>
    </cfRule>
    <cfRule type="cellIs" dxfId="1601" priority="2160" operator="equal">
      <formula>"Moderado"</formula>
    </cfRule>
    <cfRule type="cellIs" dxfId="1600" priority="2161" operator="equal">
      <formula>"Menor"</formula>
    </cfRule>
    <cfRule type="cellIs" dxfId="1599" priority="2162" operator="equal">
      <formula>"Leve"</formula>
    </cfRule>
  </conditionalFormatting>
  <conditionalFormatting sqref="BJ10:BK15">
    <cfRule type="cellIs" dxfId="1598" priority="2153" operator="equal">
      <formula>"Catastrófico"</formula>
    </cfRule>
    <cfRule type="cellIs" dxfId="1597" priority="2154" operator="equal">
      <formula>"Mayor"</formula>
    </cfRule>
    <cfRule type="cellIs" dxfId="1596" priority="2155" operator="equal">
      <formula>"Moderado"</formula>
    </cfRule>
    <cfRule type="cellIs" dxfId="1595" priority="2156" operator="equal">
      <formula>"Menor"</formula>
    </cfRule>
    <cfRule type="cellIs" dxfId="1594" priority="2157" operator="equal">
      <formula>"Leve"</formula>
    </cfRule>
  </conditionalFormatting>
  <conditionalFormatting sqref="BH10:BH15">
    <cfRule type="cellIs" dxfId="1593" priority="2148" operator="equal">
      <formula>"Catastrófico"</formula>
    </cfRule>
    <cfRule type="cellIs" dxfId="1592" priority="2149" operator="equal">
      <formula>"Mayor"</formula>
    </cfRule>
    <cfRule type="cellIs" dxfId="1591" priority="2150" operator="equal">
      <formula>"Moderado"</formula>
    </cfRule>
    <cfRule type="cellIs" dxfId="1590" priority="2151" operator="equal">
      <formula>"Menor"</formula>
    </cfRule>
    <cfRule type="cellIs" dxfId="1589" priority="2152" operator="equal">
      <formula>"Leve"</formula>
    </cfRule>
  </conditionalFormatting>
  <conditionalFormatting sqref="BI10:BI15">
    <cfRule type="cellIs" dxfId="1588" priority="2143" operator="equal">
      <formula>"Catastrófico"</formula>
    </cfRule>
    <cfRule type="cellIs" dxfId="1587" priority="2144" operator="equal">
      <formula>"Mayor"</formula>
    </cfRule>
    <cfRule type="cellIs" dxfId="1586" priority="2145" operator="equal">
      <formula>"Moderado"</formula>
    </cfRule>
    <cfRule type="cellIs" dxfId="1585" priority="2146" operator="equal">
      <formula>"Menor"</formula>
    </cfRule>
    <cfRule type="cellIs" dxfId="1584" priority="2147" operator="equal">
      <formula>"Leve"</formula>
    </cfRule>
  </conditionalFormatting>
  <conditionalFormatting sqref="BM10">
    <cfRule type="cellIs" dxfId="1583" priority="2138" operator="equal">
      <formula>"Catastrófico"</formula>
    </cfRule>
    <cfRule type="cellIs" dxfId="1582" priority="2139" operator="equal">
      <formula>"Mayor"</formula>
    </cfRule>
    <cfRule type="cellIs" dxfId="1581" priority="2140" operator="equal">
      <formula>"Moderado"</formula>
    </cfRule>
    <cfRule type="cellIs" dxfId="1580" priority="2141" operator="equal">
      <formula>"Menor"</formula>
    </cfRule>
    <cfRule type="cellIs" dxfId="1579" priority="2142" operator="equal">
      <formula>"Leve"</formula>
    </cfRule>
  </conditionalFormatting>
  <conditionalFormatting sqref="BL23:BL27">
    <cfRule type="cellIs" dxfId="1578" priority="2133" operator="equal">
      <formula>"Catastrófico"</formula>
    </cfRule>
    <cfRule type="cellIs" dxfId="1577" priority="2134" operator="equal">
      <formula>"Mayor"</formula>
    </cfRule>
    <cfRule type="cellIs" dxfId="1576" priority="2135" operator="equal">
      <formula>"Moderado"</formula>
    </cfRule>
    <cfRule type="cellIs" dxfId="1575" priority="2136" operator="equal">
      <formula>"Menor"</formula>
    </cfRule>
    <cfRule type="cellIs" dxfId="1574" priority="2137" operator="equal">
      <formula>"Leve"</formula>
    </cfRule>
  </conditionalFormatting>
  <conditionalFormatting sqref="BE23:BE27">
    <cfRule type="cellIs" dxfId="1573" priority="2128" operator="equal">
      <formula>"Catastrófico"</formula>
    </cfRule>
    <cfRule type="cellIs" dxfId="1572" priority="2129" operator="equal">
      <formula>"Mayor"</formula>
    </cfRule>
    <cfRule type="cellIs" dxfId="1571" priority="2130" operator="equal">
      <formula>"Moderado"</formula>
    </cfRule>
    <cfRule type="cellIs" dxfId="1570" priority="2131" operator="equal">
      <formula>"Menor"</formula>
    </cfRule>
    <cfRule type="cellIs" dxfId="1569" priority="2132" operator="equal">
      <formula>"Leve"</formula>
    </cfRule>
  </conditionalFormatting>
  <conditionalFormatting sqref="BF23:BF27">
    <cfRule type="cellIs" dxfId="1568" priority="2123" operator="equal">
      <formula>"Catastrófico"</formula>
    </cfRule>
    <cfRule type="cellIs" dxfId="1567" priority="2124" operator="equal">
      <formula>"Mayor"</formula>
    </cfRule>
    <cfRule type="cellIs" dxfId="1566" priority="2125" operator="equal">
      <formula>"Moderado"</formula>
    </cfRule>
    <cfRule type="cellIs" dxfId="1565" priority="2126" operator="equal">
      <formula>"Menor"</formula>
    </cfRule>
    <cfRule type="cellIs" dxfId="1564" priority="2127" operator="equal">
      <formula>"Leve"</formula>
    </cfRule>
  </conditionalFormatting>
  <conditionalFormatting sqref="BJ23:BK27">
    <cfRule type="cellIs" dxfId="1563" priority="2118" operator="equal">
      <formula>"Catastrófico"</formula>
    </cfRule>
    <cfRule type="cellIs" dxfId="1562" priority="2119" operator="equal">
      <formula>"Mayor"</formula>
    </cfRule>
    <cfRule type="cellIs" dxfId="1561" priority="2120" operator="equal">
      <formula>"Moderado"</formula>
    </cfRule>
    <cfRule type="cellIs" dxfId="1560" priority="2121" operator="equal">
      <formula>"Menor"</formula>
    </cfRule>
    <cfRule type="cellIs" dxfId="1559" priority="2122" operator="equal">
      <formula>"Leve"</formula>
    </cfRule>
  </conditionalFormatting>
  <conditionalFormatting sqref="BH23:BH27">
    <cfRule type="cellIs" dxfId="1558" priority="2113" operator="equal">
      <formula>"Catastrófico"</formula>
    </cfRule>
    <cfRule type="cellIs" dxfId="1557" priority="2114" operator="equal">
      <formula>"Mayor"</formula>
    </cfRule>
    <cfRule type="cellIs" dxfId="1556" priority="2115" operator="equal">
      <formula>"Moderado"</formula>
    </cfRule>
    <cfRule type="cellIs" dxfId="1555" priority="2116" operator="equal">
      <formula>"Menor"</formula>
    </cfRule>
    <cfRule type="cellIs" dxfId="1554" priority="2117" operator="equal">
      <formula>"Leve"</formula>
    </cfRule>
  </conditionalFormatting>
  <conditionalFormatting sqref="BI23:BI27">
    <cfRule type="cellIs" dxfId="1553" priority="2108" operator="equal">
      <formula>"Catastrófico"</formula>
    </cfRule>
    <cfRule type="cellIs" dxfId="1552" priority="2109" operator="equal">
      <formula>"Mayor"</formula>
    </cfRule>
    <cfRule type="cellIs" dxfId="1551" priority="2110" operator="equal">
      <formula>"Moderado"</formula>
    </cfRule>
    <cfRule type="cellIs" dxfId="1550" priority="2111" operator="equal">
      <formula>"Menor"</formula>
    </cfRule>
    <cfRule type="cellIs" dxfId="1549" priority="2112" operator="equal">
      <formula>"Leve"</formula>
    </cfRule>
  </conditionalFormatting>
  <conditionalFormatting sqref="BL35:BL39">
    <cfRule type="cellIs" dxfId="1548" priority="2103" operator="equal">
      <formula>"Catastrófico"</formula>
    </cfRule>
    <cfRule type="cellIs" dxfId="1547" priority="2104" operator="equal">
      <formula>"Mayor"</formula>
    </cfRule>
    <cfRule type="cellIs" dxfId="1546" priority="2105" operator="equal">
      <formula>"Moderado"</formula>
    </cfRule>
    <cfRule type="cellIs" dxfId="1545" priority="2106" operator="equal">
      <formula>"Menor"</formula>
    </cfRule>
    <cfRule type="cellIs" dxfId="1544" priority="2107" operator="equal">
      <formula>"Leve"</formula>
    </cfRule>
  </conditionalFormatting>
  <conditionalFormatting sqref="BE35:BE39">
    <cfRule type="cellIs" dxfId="1543" priority="2098" operator="equal">
      <formula>"Catastrófico"</formula>
    </cfRule>
    <cfRule type="cellIs" dxfId="1542" priority="2099" operator="equal">
      <formula>"Mayor"</formula>
    </cfRule>
    <cfRule type="cellIs" dxfId="1541" priority="2100" operator="equal">
      <formula>"Moderado"</formula>
    </cfRule>
    <cfRule type="cellIs" dxfId="1540" priority="2101" operator="equal">
      <formula>"Menor"</formula>
    </cfRule>
    <cfRule type="cellIs" dxfId="1539" priority="2102" operator="equal">
      <formula>"Leve"</formula>
    </cfRule>
  </conditionalFormatting>
  <conditionalFormatting sqref="BF35:BF39">
    <cfRule type="cellIs" dxfId="1538" priority="2093" operator="equal">
      <formula>"Catastrófico"</formula>
    </cfRule>
    <cfRule type="cellIs" dxfId="1537" priority="2094" operator="equal">
      <formula>"Mayor"</formula>
    </cfRule>
    <cfRule type="cellIs" dxfId="1536" priority="2095" operator="equal">
      <formula>"Moderado"</formula>
    </cfRule>
    <cfRule type="cellIs" dxfId="1535" priority="2096" operator="equal">
      <formula>"Menor"</formula>
    </cfRule>
    <cfRule type="cellIs" dxfId="1534" priority="2097" operator="equal">
      <formula>"Leve"</formula>
    </cfRule>
  </conditionalFormatting>
  <conditionalFormatting sqref="BJ35:BK39">
    <cfRule type="cellIs" dxfId="1533" priority="2088" operator="equal">
      <formula>"Catastrófico"</formula>
    </cfRule>
    <cfRule type="cellIs" dxfId="1532" priority="2089" operator="equal">
      <formula>"Mayor"</formula>
    </cfRule>
    <cfRule type="cellIs" dxfId="1531" priority="2090" operator="equal">
      <formula>"Moderado"</formula>
    </cfRule>
    <cfRule type="cellIs" dxfId="1530" priority="2091" operator="equal">
      <formula>"Menor"</formula>
    </cfRule>
    <cfRule type="cellIs" dxfId="1529" priority="2092" operator="equal">
      <formula>"Leve"</formula>
    </cfRule>
  </conditionalFormatting>
  <conditionalFormatting sqref="BH35:BH39">
    <cfRule type="cellIs" dxfId="1528" priority="2083" operator="equal">
      <formula>"Catastrófico"</formula>
    </cfRule>
    <cfRule type="cellIs" dxfId="1527" priority="2084" operator="equal">
      <formula>"Mayor"</formula>
    </cfRule>
    <cfRule type="cellIs" dxfId="1526" priority="2085" operator="equal">
      <formula>"Moderado"</formula>
    </cfRule>
    <cfRule type="cellIs" dxfId="1525" priority="2086" operator="equal">
      <formula>"Menor"</formula>
    </cfRule>
    <cfRule type="cellIs" dxfId="1524" priority="2087" operator="equal">
      <formula>"Leve"</formula>
    </cfRule>
  </conditionalFormatting>
  <conditionalFormatting sqref="BI35:BI39">
    <cfRule type="cellIs" dxfId="1523" priority="2078" operator="equal">
      <formula>"Catastrófico"</formula>
    </cfRule>
    <cfRule type="cellIs" dxfId="1522" priority="2079" operator="equal">
      <formula>"Mayor"</formula>
    </cfRule>
    <cfRule type="cellIs" dxfId="1521" priority="2080" operator="equal">
      <formula>"Moderado"</formula>
    </cfRule>
    <cfRule type="cellIs" dxfId="1520" priority="2081" operator="equal">
      <formula>"Menor"</formula>
    </cfRule>
    <cfRule type="cellIs" dxfId="1519" priority="2082" operator="equal">
      <formula>"Leve"</formula>
    </cfRule>
  </conditionalFormatting>
  <conditionalFormatting sqref="BL29:BL33">
    <cfRule type="cellIs" dxfId="1518" priority="2073" operator="equal">
      <formula>"Catastrófico"</formula>
    </cfRule>
    <cfRule type="cellIs" dxfId="1517" priority="2074" operator="equal">
      <formula>"Mayor"</formula>
    </cfRule>
    <cfRule type="cellIs" dxfId="1516" priority="2075" operator="equal">
      <formula>"Moderado"</formula>
    </cfRule>
    <cfRule type="cellIs" dxfId="1515" priority="2076" operator="equal">
      <formula>"Menor"</formula>
    </cfRule>
    <cfRule type="cellIs" dxfId="1514" priority="2077" operator="equal">
      <formula>"Leve"</formula>
    </cfRule>
  </conditionalFormatting>
  <conditionalFormatting sqref="BE29:BE33">
    <cfRule type="cellIs" dxfId="1513" priority="2068" operator="equal">
      <formula>"Catastrófico"</formula>
    </cfRule>
    <cfRule type="cellIs" dxfId="1512" priority="2069" operator="equal">
      <formula>"Mayor"</formula>
    </cfRule>
    <cfRule type="cellIs" dxfId="1511" priority="2070" operator="equal">
      <formula>"Moderado"</formula>
    </cfRule>
    <cfRule type="cellIs" dxfId="1510" priority="2071" operator="equal">
      <formula>"Menor"</formula>
    </cfRule>
    <cfRule type="cellIs" dxfId="1509" priority="2072" operator="equal">
      <formula>"Leve"</formula>
    </cfRule>
  </conditionalFormatting>
  <conditionalFormatting sqref="BF29:BF33">
    <cfRule type="cellIs" dxfId="1508" priority="2063" operator="equal">
      <formula>"Catastrófico"</formula>
    </cfRule>
    <cfRule type="cellIs" dxfId="1507" priority="2064" operator="equal">
      <formula>"Mayor"</formula>
    </cfRule>
    <cfRule type="cellIs" dxfId="1506" priority="2065" operator="equal">
      <formula>"Moderado"</formula>
    </cfRule>
    <cfRule type="cellIs" dxfId="1505" priority="2066" operator="equal">
      <formula>"Menor"</formula>
    </cfRule>
    <cfRule type="cellIs" dxfId="1504" priority="2067" operator="equal">
      <formula>"Leve"</formula>
    </cfRule>
  </conditionalFormatting>
  <conditionalFormatting sqref="BH29:BH33">
    <cfRule type="cellIs" dxfId="1503" priority="2058" operator="equal">
      <formula>"Catastrófico"</formula>
    </cfRule>
    <cfRule type="cellIs" dxfId="1502" priority="2059" operator="equal">
      <formula>"Mayor"</formula>
    </cfRule>
    <cfRule type="cellIs" dxfId="1501" priority="2060" operator="equal">
      <formula>"Moderado"</formula>
    </cfRule>
    <cfRule type="cellIs" dxfId="1500" priority="2061" operator="equal">
      <formula>"Menor"</formula>
    </cfRule>
    <cfRule type="cellIs" dxfId="1499" priority="2062" operator="equal">
      <formula>"Leve"</formula>
    </cfRule>
  </conditionalFormatting>
  <conditionalFormatting sqref="BI29:BI33">
    <cfRule type="cellIs" dxfId="1498" priority="2053" operator="equal">
      <formula>"Catastrófico"</formula>
    </cfRule>
    <cfRule type="cellIs" dxfId="1497" priority="2054" operator="equal">
      <formula>"Mayor"</formula>
    </cfRule>
    <cfRule type="cellIs" dxfId="1496" priority="2055" operator="equal">
      <formula>"Moderado"</formula>
    </cfRule>
    <cfRule type="cellIs" dxfId="1495" priority="2056" operator="equal">
      <formula>"Menor"</formula>
    </cfRule>
    <cfRule type="cellIs" dxfId="1494" priority="2057" operator="equal">
      <formula>"Leve"</formula>
    </cfRule>
  </conditionalFormatting>
  <conditionalFormatting sqref="BJ29:BK33">
    <cfRule type="cellIs" dxfId="1493" priority="2048" operator="equal">
      <formula>"Catastrófico"</formula>
    </cfRule>
    <cfRule type="cellIs" dxfId="1492" priority="2049" operator="equal">
      <formula>"Mayor"</formula>
    </cfRule>
    <cfRule type="cellIs" dxfId="1491" priority="2050" operator="equal">
      <formula>"Moderado"</formula>
    </cfRule>
    <cfRule type="cellIs" dxfId="1490" priority="2051" operator="equal">
      <formula>"Menor"</formula>
    </cfRule>
    <cfRule type="cellIs" dxfId="1489" priority="2052" operator="equal">
      <formula>"Leve"</formula>
    </cfRule>
  </conditionalFormatting>
  <conditionalFormatting sqref="BE16">
    <cfRule type="cellIs" dxfId="1488" priority="2038" operator="equal">
      <formula>"Catastrófico"</formula>
    </cfRule>
    <cfRule type="cellIs" dxfId="1487" priority="2039" operator="equal">
      <formula>"Mayor"</formula>
    </cfRule>
    <cfRule type="cellIs" dxfId="1486" priority="2040" operator="equal">
      <formula>"Moderado"</formula>
    </cfRule>
    <cfRule type="cellIs" dxfId="1485" priority="2041" operator="equal">
      <formula>"Menor"</formula>
    </cfRule>
    <cfRule type="cellIs" dxfId="1484" priority="2042" operator="equal">
      <formula>"Leve"</formula>
    </cfRule>
  </conditionalFormatting>
  <conditionalFormatting sqref="BF16">
    <cfRule type="cellIs" dxfId="1483" priority="2033" operator="equal">
      <formula>"Catastrófico"</formula>
    </cfRule>
    <cfRule type="cellIs" dxfId="1482" priority="2034" operator="equal">
      <formula>"Mayor"</formula>
    </cfRule>
    <cfRule type="cellIs" dxfId="1481" priority="2035" operator="equal">
      <formula>"Moderado"</formula>
    </cfRule>
    <cfRule type="cellIs" dxfId="1480" priority="2036" operator="equal">
      <formula>"Menor"</formula>
    </cfRule>
    <cfRule type="cellIs" dxfId="1479" priority="2037" operator="equal">
      <formula>"Leve"</formula>
    </cfRule>
  </conditionalFormatting>
  <conditionalFormatting sqref="BJ16:BK16">
    <cfRule type="cellIs" dxfId="1478" priority="2028" operator="equal">
      <formula>"Catastrófico"</formula>
    </cfRule>
    <cfRule type="cellIs" dxfId="1477" priority="2029" operator="equal">
      <formula>"Mayor"</formula>
    </cfRule>
    <cfRule type="cellIs" dxfId="1476" priority="2030" operator="equal">
      <formula>"Moderado"</formula>
    </cfRule>
    <cfRule type="cellIs" dxfId="1475" priority="2031" operator="equal">
      <formula>"Menor"</formula>
    </cfRule>
    <cfRule type="cellIs" dxfId="1474" priority="2032" operator="equal">
      <formula>"Leve"</formula>
    </cfRule>
  </conditionalFormatting>
  <conditionalFormatting sqref="BH16">
    <cfRule type="cellIs" dxfId="1473" priority="2023" operator="equal">
      <formula>"Catastrófico"</formula>
    </cfRule>
    <cfRule type="cellIs" dxfId="1472" priority="2024" operator="equal">
      <formula>"Mayor"</formula>
    </cfRule>
    <cfRule type="cellIs" dxfId="1471" priority="2025" operator="equal">
      <formula>"Moderado"</formula>
    </cfRule>
    <cfRule type="cellIs" dxfId="1470" priority="2026" operator="equal">
      <formula>"Menor"</formula>
    </cfRule>
    <cfRule type="cellIs" dxfId="1469" priority="2027" operator="equal">
      <formula>"Leve"</formula>
    </cfRule>
  </conditionalFormatting>
  <conditionalFormatting sqref="BI16">
    <cfRule type="cellIs" dxfId="1468" priority="2018" operator="equal">
      <formula>"Catastrófico"</formula>
    </cfRule>
    <cfRule type="cellIs" dxfId="1467" priority="2019" operator="equal">
      <formula>"Mayor"</formula>
    </cfRule>
    <cfRule type="cellIs" dxfId="1466" priority="2020" operator="equal">
      <formula>"Moderado"</formula>
    </cfRule>
    <cfRule type="cellIs" dxfId="1465" priority="2021" operator="equal">
      <formula>"Menor"</formula>
    </cfRule>
    <cfRule type="cellIs" dxfId="1464" priority="2022" operator="equal">
      <formula>"Leve"</formula>
    </cfRule>
  </conditionalFormatting>
  <conditionalFormatting sqref="BE22">
    <cfRule type="cellIs" dxfId="1463" priority="2008" operator="equal">
      <formula>"Catastrófico"</formula>
    </cfRule>
    <cfRule type="cellIs" dxfId="1462" priority="2009" operator="equal">
      <formula>"Mayor"</formula>
    </cfRule>
    <cfRule type="cellIs" dxfId="1461" priority="2010" operator="equal">
      <formula>"Moderado"</formula>
    </cfRule>
    <cfRule type="cellIs" dxfId="1460" priority="2011" operator="equal">
      <formula>"Menor"</formula>
    </cfRule>
    <cfRule type="cellIs" dxfId="1459" priority="2012" operator="equal">
      <formula>"Leve"</formula>
    </cfRule>
  </conditionalFormatting>
  <conditionalFormatting sqref="BF22">
    <cfRule type="cellIs" dxfId="1458" priority="2003" operator="equal">
      <formula>"Catastrófico"</formula>
    </cfRule>
    <cfRule type="cellIs" dxfId="1457" priority="2004" operator="equal">
      <formula>"Mayor"</formula>
    </cfRule>
    <cfRule type="cellIs" dxfId="1456" priority="2005" operator="equal">
      <formula>"Moderado"</formula>
    </cfRule>
    <cfRule type="cellIs" dxfId="1455" priority="2006" operator="equal">
      <formula>"Menor"</formula>
    </cfRule>
    <cfRule type="cellIs" dxfId="1454" priority="2007" operator="equal">
      <formula>"Leve"</formula>
    </cfRule>
  </conditionalFormatting>
  <conditionalFormatting sqref="BH22">
    <cfRule type="cellIs" dxfId="1453" priority="1998" operator="equal">
      <formula>"Catastrófico"</formula>
    </cfRule>
    <cfRule type="cellIs" dxfId="1452" priority="1999" operator="equal">
      <formula>"Mayor"</formula>
    </cfRule>
    <cfRule type="cellIs" dxfId="1451" priority="2000" operator="equal">
      <formula>"Moderado"</formula>
    </cfRule>
    <cfRule type="cellIs" dxfId="1450" priority="2001" operator="equal">
      <formula>"Menor"</formula>
    </cfRule>
    <cfRule type="cellIs" dxfId="1449" priority="2002" operator="equal">
      <formula>"Leve"</formula>
    </cfRule>
  </conditionalFormatting>
  <conditionalFormatting sqref="BI22">
    <cfRule type="cellIs" dxfId="1448" priority="1993" operator="equal">
      <formula>"Catastrófico"</formula>
    </cfRule>
    <cfRule type="cellIs" dxfId="1447" priority="1994" operator="equal">
      <formula>"Mayor"</formula>
    </cfRule>
    <cfRule type="cellIs" dxfId="1446" priority="1995" operator="equal">
      <formula>"Moderado"</formula>
    </cfRule>
    <cfRule type="cellIs" dxfId="1445" priority="1996" operator="equal">
      <formula>"Menor"</formula>
    </cfRule>
    <cfRule type="cellIs" dxfId="1444" priority="1997" operator="equal">
      <formula>"Leve"</formula>
    </cfRule>
  </conditionalFormatting>
  <conditionalFormatting sqref="BJ22">
    <cfRule type="cellIs" dxfId="1443" priority="1988" operator="equal">
      <formula>"Catastrófico"</formula>
    </cfRule>
    <cfRule type="cellIs" dxfId="1442" priority="1989" operator="equal">
      <formula>"Mayor"</formula>
    </cfRule>
    <cfRule type="cellIs" dxfId="1441" priority="1990" operator="equal">
      <formula>"Moderado"</formula>
    </cfRule>
    <cfRule type="cellIs" dxfId="1440" priority="1991" operator="equal">
      <formula>"Menor"</formula>
    </cfRule>
    <cfRule type="cellIs" dxfId="1439" priority="1992" operator="equal">
      <formula>"Leve"</formula>
    </cfRule>
  </conditionalFormatting>
  <conditionalFormatting sqref="BK22">
    <cfRule type="cellIs" dxfId="1438" priority="1983" operator="equal">
      <formula>"Catastrófico"</formula>
    </cfRule>
    <cfRule type="cellIs" dxfId="1437" priority="1984" operator="equal">
      <formula>"Mayor"</formula>
    </cfRule>
    <cfRule type="cellIs" dxfId="1436" priority="1985" operator="equal">
      <formula>"Moderado"</formula>
    </cfRule>
    <cfRule type="cellIs" dxfId="1435" priority="1986" operator="equal">
      <formula>"Menor"</formula>
    </cfRule>
    <cfRule type="cellIs" dxfId="1434" priority="1987" operator="equal">
      <formula>"Leve"</formula>
    </cfRule>
  </conditionalFormatting>
  <conditionalFormatting sqref="BE28">
    <cfRule type="cellIs" dxfId="1433" priority="1973" operator="equal">
      <formula>"Catastrófico"</formula>
    </cfRule>
    <cfRule type="cellIs" dxfId="1432" priority="1974" operator="equal">
      <formula>"Mayor"</formula>
    </cfRule>
    <cfRule type="cellIs" dxfId="1431" priority="1975" operator="equal">
      <formula>"Moderado"</formula>
    </cfRule>
    <cfRule type="cellIs" dxfId="1430" priority="1976" operator="equal">
      <formula>"Menor"</formula>
    </cfRule>
    <cfRule type="cellIs" dxfId="1429" priority="1977" operator="equal">
      <formula>"Leve"</formula>
    </cfRule>
  </conditionalFormatting>
  <conditionalFormatting sqref="BF28">
    <cfRule type="cellIs" dxfId="1428" priority="1968" operator="equal">
      <formula>"Catastrófico"</formula>
    </cfRule>
    <cfRule type="cellIs" dxfId="1427" priority="1969" operator="equal">
      <formula>"Mayor"</formula>
    </cfRule>
    <cfRule type="cellIs" dxfId="1426" priority="1970" operator="equal">
      <formula>"Moderado"</formula>
    </cfRule>
    <cfRule type="cellIs" dxfId="1425" priority="1971" operator="equal">
      <formula>"Menor"</formula>
    </cfRule>
    <cfRule type="cellIs" dxfId="1424" priority="1972" operator="equal">
      <formula>"Leve"</formula>
    </cfRule>
  </conditionalFormatting>
  <conditionalFormatting sqref="BJ28:BK28">
    <cfRule type="cellIs" dxfId="1423" priority="1963" operator="equal">
      <formula>"Catastrófico"</formula>
    </cfRule>
    <cfRule type="cellIs" dxfId="1422" priority="1964" operator="equal">
      <formula>"Mayor"</formula>
    </cfRule>
    <cfRule type="cellIs" dxfId="1421" priority="1965" operator="equal">
      <formula>"Moderado"</formula>
    </cfRule>
    <cfRule type="cellIs" dxfId="1420" priority="1966" operator="equal">
      <formula>"Menor"</formula>
    </cfRule>
    <cfRule type="cellIs" dxfId="1419" priority="1967" operator="equal">
      <formula>"Leve"</formula>
    </cfRule>
  </conditionalFormatting>
  <conditionalFormatting sqref="BH28">
    <cfRule type="cellIs" dxfId="1418" priority="1958" operator="equal">
      <formula>"Catastrófico"</formula>
    </cfRule>
    <cfRule type="cellIs" dxfId="1417" priority="1959" operator="equal">
      <formula>"Mayor"</formula>
    </cfRule>
    <cfRule type="cellIs" dxfId="1416" priority="1960" operator="equal">
      <formula>"Moderado"</formula>
    </cfRule>
    <cfRule type="cellIs" dxfId="1415" priority="1961" operator="equal">
      <formula>"Menor"</formula>
    </cfRule>
    <cfRule type="cellIs" dxfId="1414" priority="1962" operator="equal">
      <formula>"Leve"</formula>
    </cfRule>
  </conditionalFormatting>
  <conditionalFormatting sqref="BI28">
    <cfRule type="cellIs" dxfId="1413" priority="1953" operator="equal">
      <formula>"Catastrófico"</formula>
    </cfRule>
    <cfRule type="cellIs" dxfId="1412" priority="1954" operator="equal">
      <formula>"Mayor"</formula>
    </cfRule>
    <cfRule type="cellIs" dxfId="1411" priority="1955" operator="equal">
      <formula>"Moderado"</formula>
    </cfRule>
    <cfRule type="cellIs" dxfId="1410" priority="1956" operator="equal">
      <formula>"Menor"</formula>
    </cfRule>
    <cfRule type="cellIs" dxfId="1409" priority="1957" operator="equal">
      <formula>"Leve"</formula>
    </cfRule>
  </conditionalFormatting>
  <conditionalFormatting sqref="BE34">
    <cfRule type="cellIs" dxfId="1408" priority="1948" operator="equal">
      <formula>"Catastrófico"</formula>
    </cfRule>
    <cfRule type="cellIs" dxfId="1407" priority="1949" operator="equal">
      <formula>"Mayor"</formula>
    </cfRule>
    <cfRule type="cellIs" dxfId="1406" priority="1950" operator="equal">
      <formula>"Moderado"</formula>
    </cfRule>
    <cfRule type="cellIs" dxfId="1405" priority="1951" operator="equal">
      <formula>"Menor"</formula>
    </cfRule>
    <cfRule type="cellIs" dxfId="1404" priority="1952" operator="equal">
      <formula>"Leve"</formula>
    </cfRule>
  </conditionalFormatting>
  <conditionalFormatting sqref="BF34">
    <cfRule type="cellIs" dxfId="1403" priority="1943" operator="equal">
      <formula>"Catastrófico"</formula>
    </cfRule>
    <cfRule type="cellIs" dxfId="1402" priority="1944" operator="equal">
      <formula>"Mayor"</formula>
    </cfRule>
    <cfRule type="cellIs" dxfId="1401" priority="1945" operator="equal">
      <formula>"Moderado"</formula>
    </cfRule>
    <cfRule type="cellIs" dxfId="1400" priority="1946" operator="equal">
      <formula>"Menor"</formula>
    </cfRule>
    <cfRule type="cellIs" dxfId="1399" priority="1947" operator="equal">
      <formula>"Leve"</formula>
    </cfRule>
  </conditionalFormatting>
  <conditionalFormatting sqref="BJ34">
    <cfRule type="cellIs" dxfId="1398" priority="1938" operator="equal">
      <formula>"Catastrófico"</formula>
    </cfRule>
    <cfRule type="cellIs" dxfId="1397" priority="1939" operator="equal">
      <formula>"Mayor"</formula>
    </cfRule>
    <cfRule type="cellIs" dxfId="1396" priority="1940" operator="equal">
      <formula>"Moderado"</formula>
    </cfRule>
    <cfRule type="cellIs" dxfId="1395" priority="1941" operator="equal">
      <formula>"Menor"</formula>
    </cfRule>
    <cfRule type="cellIs" dxfId="1394" priority="1942" operator="equal">
      <formula>"Leve"</formula>
    </cfRule>
  </conditionalFormatting>
  <conditionalFormatting sqref="BK34">
    <cfRule type="cellIs" dxfId="1393" priority="1933" operator="equal">
      <formula>"Catastrófico"</formula>
    </cfRule>
    <cfRule type="cellIs" dxfId="1392" priority="1934" operator="equal">
      <formula>"Mayor"</formula>
    </cfRule>
    <cfRule type="cellIs" dxfId="1391" priority="1935" operator="equal">
      <formula>"Moderado"</formula>
    </cfRule>
    <cfRule type="cellIs" dxfId="1390" priority="1936" operator="equal">
      <formula>"Menor"</formula>
    </cfRule>
    <cfRule type="cellIs" dxfId="1389" priority="1937" operator="equal">
      <formula>"Leve"</formula>
    </cfRule>
  </conditionalFormatting>
  <conditionalFormatting sqref="BH34">
    <cfRule type="cellIs" dxfId="1388" priority="1928" operator="equal">
      <formula>"Catastrófico"</formula>
    </cfRule>
    <cfRule type="cellIs" dxfId="1387" priority="1929" operator="equal">
      <formula>"Mayor"</formula>
    </cfRule>
    <cfRule type="cellIs" dxfId="1386" priority="1930" operator="equal">
      <formula>"Moderado"</formula>
    </cfRule>
    <cfRule type="cellIs" dxfId="1385" priority="1931" operator="equal">
      <formula>"Menor"</formula>
    </cfRule>
    <cfRule type="cellIs" dxfId="1384" priority="1932" operator="equal">
      <formula>"Leve"</formula>
    </cfRule>
  </conditionalFormatting>
  <conditionalFormatting sqref="BI34">
    <cfRule type="cellIs" dxfId="1383" priority="1923" operator="equal">
      <formula>"Catastrófico"</formula>
    </cfRule>
    <cfRule type="cellIs" dxfId="1382" priority="1924" operator="equal">
      <formula>"Mayor"</formula>
    </cfRule>
    <cfRule type="cellIs" dxfId="1381" priority="1925" operator="equal">
      <formula>"Moderado"</formula>
    </cfRule>
    <cfRule type="cellIs" dxfId="1380" priority="1926" operator="equal">
      <formula>"Menor"</formula>
    </cfRule>
    <cfRule type="cellIs" dxfId="1379" priority="1927" operator="equal">
      <formula>"Leve"</formula>
    </cfRule>
  </conditionalFormatting>
  <conditionalFormatting sqref="P40">
    <cfRule type="cellIs" dxfId="1378" priority="1909" operator="equal">
      <formula>"Catastrófico"</formula>
    </cfRule>
    <cfRule type="cellIs" dxfId="1377" priority="1910" operator="equal">
      <formula>"Mayor"</formula>
    </cfRule>
    <cfRule type="cellIs" dxfId="1376" priority="1911" operator="equal">
      <formula>"Moderado"</formula>
    </cfRule>
    <cfRule type="cellIs" dxfId="1375" priority="1912" operator="equal">
      <formula>"Menor"</formula>
    </cfRule>
    <cfRule type="cellIs" dxfId="1374" priority="1913" operator="equal">
      <formula>"Leve"</formula>
    </cfRule>
  </conditionalFormatting>
  <conditionalFormatting sqref="P64 P58 P52 P46">
    <cfRule type="cellIs" dxfId="1373" priority="1904" operator="equal">
      <formula>"Catastrófico"</formula>
    </cfRule>
    <cfRule type="cellIs" dxfId="1372" priority="1905" operator="equal">
      <formula>"Mayor"</formula>
    </cfRule>
    <cfRule type="cellIs" dxfId="1371" priority="1906" operator="equal">
      <formula>"Moderado"</formula>
    </cfRule>
    <cfRule type="cellIs" dxfId="1370" priority="1907" operator="equal">
      <formula>"Menor"</formula>
    </cfRule>
    <cfRule type="cellIs" dxfId="1369" priority="1908" operator="equal">
      <formula>"Leve"</formula>
    </cfRule>
  </conditionalFormatting>
  <conditionalFormatting sqref="Q40 Q46 Q52 Q58 Q64">
    <cfRule type="cellIs" dxfId="1368" priority="1914" operator="equal">
      <formula>"Extremo"</formula>
    </cfRule>
    <cfRule type="cellIs" dxfId="1367" priority="1915" operator="equal">
      <formula>"Alto"</formula>
    </cfRule>
    <cfRule type="cellIs" dxfId="1366" priority="1916" operator="equal">
      <formula>"Moderado"</formula>
    </cfRule>
    <cfRule type="cellIs" dxfId="1365" priority="1917" operator="equal">
      <formula>"Bajo"</formula>
    </cfRule>
  </conditionalFormatting>
  <conditionalFormatting sqref="BB40 BB52 BB58 BB64 BB46">
    <cfRule type="cellIs" dxfId="1364" priority="1899" operator="equal">
      <formula>"Catastrófico"</formula>
    </cfRule>
    <cfRule type="cellIs" dxfId="1363" priority="1900" operator="equal">
      <formula>"Mayor"</formula>
    </cfRule>
    <cfRule type="cellIs" dxfId="1362" priority="1901" operator="equal">
      <formula>"Moderado"</formula>
    </cfRule>
    <cfRule type="cellIs" dxfId="1361" priority="1902" operator="equal">
      <formula>"Menor"</formula>
    </cfRule>
    <cfRule type="cellIs" dxfId="1360" priority="1903" operator="equal">
      <formula>"Leve"</formula>
    </cfRule>
  </conditionalFormatting>
  <conditionalFormatting sqref="BC40 BC52 BC58 BC64 BC46">
    <cfRule type="cellIs" dxfId="1359" priority="1895" operator="equal">
      <formula>"Extremo"</formula>
    </cfRule>
    <cfRule type="cellIs" dxfId="1358" priority="1896" operator="equal">
      <formula>"Alto"</formula>
    </cfRule>
    <cfRule type="cellIs" dxfId="1357" priority="1897" operator="equal">
      <formula>"Moderado"</formula>
    </cfRule>
    <cfRule type="cellIs" dxfId="1356" priority="1898" operator="equal">
      <formula>"Bajo"</formula>
    </cfRule>
  </conditionalFormatting>
  <conditionalFormatting sqref="BD40 BD52 BD58 BD46">
    <cfRule type="cellIs" dxfId="1355" priority="1890" operator="equal">
      <formula>"Catastrófico"</formula>
    </cfRule>
    <cfRule type="cellIs" dxfId="1354" priority="1891" operator="equal">
      <formula>"Mayor"</formula>
    </cfRule>
    <cfRule type="cellIs" dxfId="1353" priority="1892" operator="equal">
      <formula>"Moderado"</formula>
    </cfRule>
    <cfRule type="cellIs" dxfId="1352" priority="1893" operator="equal">
      <formula>"Menor"</formula>
    </cfRule>
    <cfRule type="cellIs" dxfId="1351" priority="1894" operator="equal">
      <formula>"Leve"</formula>
    </cfRule>
  </conditionalFormatting>
  <conditionalFormatting sqref="BE64 BE66 BE68">
    <cfRule type="cellIs" dxfId="1350" priority="1830" operator="equal">
      <formula>"Catastrófico"</formula>
    </cfRule>
    <cfRule type="cellIs" dxfId="1349" priority="1831" operator="equal">
      <formula>"Mayor"</formula>
    </cfRule>
    <cfRule type="cellIs" dxfId="1348" priority="1832" operator="equal">
      <formula>"Moderado"</formula>
    </cfRule>
    <cfRule type="cellIs" dxfId="1347" priority="1833" operator="equal">
      <formula>"Menor"</formula>
    </cfRule>
    <cfRule type="cellIs" dxfId="1346" priority="1834" operator="equal">
      <formula>"Leve"</formula>
    </cfRule>
  </conditionalFormatting>
  <conditionalFormatting sqref="BE40:BE51">
    <cfRule type="cellIs" dxfId="1345" priority="1870" operator="equal">
      <formula>"Catastrófico"</formula>
    </cfRule>
    <cfRule type="cellIs" dxfId="1344" priority="1871" operator="equal">
      <formula>"Mayor"</formula>
    </cfRule>
    <cfRule type="cellIs" dxfId="1343" priority="1872" operator="equal">
      <formula>"Moderado"</formula>
    </cfRule>
    <cfRule type="cellIs" dxfId="1342" priority="1873" operator="equal">
      <formula>"Menor"</formula>
    </cfRule>
    <cfRule type="cellIs" dxfId="1341" priority="1874" operator="equal">
      <formula>"Leve"</formula>
    </cfRule>
  </conditionalFormatting>
  <conditionalFormatting sqref="BF46:BF51">
    <cfRule type="cellIs" dxfId="1340" priority="1865" operator="equal">
      <formula>"Catastrófico"</formula>
    </cfRule>
    <cfRule type="cellIs" dxfId="1339" priority="1866" operator="equal">
      <formula>"Mayor"</formula>
    </cfRule>
    <cfRule type="cellIs" dxfId="1338" priority="1867" operator="equal">
      <formula>"Moderado"</formula>
    </cfRule>
    <cfRule type="cellIs" dxfId="1337" priority="1868" operator="equal">
      <formula>"Menor"</formula>
    </cfRule>
    <cfRule type="cellIs" dxfId="1336" priority="1869" operator="equal">
      <formula>"Leve"</formula>
    </cfRule>
  </conditionalFormatting>
  <conditionalFormatting sqref="BF52:BG57">
    <cfRule type="cellIs" dxfId="1335" priority="1845" operator="equal">
      <formula>"Catastrófico"</formula>
    </cfRule>
    <cfRule type="cellIs" dxfId="1334" priority="1846" operator="equal">
      <formula>"Mayor"</formula>
    </cfRule>
    <cfRule type="cellIs" dxfId="1333" priority="1847" operator="equal">
      <formula>"Moderado"</formula>
    </cfRule>
    <cfRule type="cellIs" dxfId="1332" priority="1848" operator="equal">
      <formula>"Menor"</formula>
    </cfRule>
    <cfRule type="cellIs" dxfId="1331" priority="1849" operator="equal">
      <formula>"Leve"</formula>
    </cfRule>
  </conditionalFormatting>
  <conditionalFormatting sqref="BF64:BG69">
    <cfRule type="cellIs" dxfId="1330" priority="1825" operator="equal">
      <formula>"Catastrófico"</formula>
    </cfRule>
    <cfRule type="cellIs" dxfId="1329" priority="1826" operator="equal">
      <formula>"Mayor"</formula>
    </cfRule>
    <cfRule type="cellIs" dxfId="1328" priority="1827" operator="equal">
      <formula>"Moderado"</formula>
    </cfRule>
    <cfRule type="cellIs" dxfId="1327" priority="1828" operator="equal">
      <formula>"Menor"</formula>
    </cfRule>
    <cfRule type="cellIs" dxfId="1326" priority="1829" operator="equal">
      <formula>"Leve"</formula>
    </cfRule>
  </conditionalFormatting>
  <conditionalFormatting sqref="BH53:BI57">
    <cfRule type="cellIs" dxfId="1325" priority="1840" operator="equal">
      <formula>"Catastrófico"</formula>
    </cfRule>
    <cfRule type="cellIs" dxfId="1324" priority="1841" operator="equal">
      <formula>"Mayor"</formula>
    </cfRule>
    <cfRule type="cellIs" dxfId="1323" priority="1842" operator="equal">
      <formula>"Moderado"</formula>
    </cfRule>
    <cfRule type="cellIs" dxfId="1322" priority="1843" operator="equal">
      <formula>"Menor"</formula>
    </cfRule>
    <cfRule type="cellIs" dxfId="1321" priority="1844" operator="equal">
      <formula>"Leve"</formula>
    </cfRule>
  </conditionalFormatting>
  <conditionalFormatting sqref="BJ46:BK57">
    <cfRule type="cellIs" dxfId="1320" priority="1835" operator="equal">
      <formula>"Catastrófico"</formula>
    </cfRule>
    <cfRule type="cellIs" dxfId="1319" priority="1836" operator="equal">
      <formula>"Mayor"</formula>
    </cfRule>
    <cfRule type="cellIs" dxfId="1318" priority="1837" operator="equal">
      <formula>"Moderado"</formula>
    </cfRule>
    <cfRule type="cellIs" dxfId="1317" priority="1838" operator="equal">
      <formula>"Menor"</formula>
    </cfRule>
    <cfRule type="cellIs" dxfId="1316" priority="1839" operator="equal">
      <formula>"Leve"</formula>
    </cfRule>
  </conditionalFormatting>
  <conditionalFormatting sqref="BL41:BL45">
    <cfRule type="cellIs" dxfId="1315" priority="1850" operator="equal">
      <formula>"Catastrófico"</formula>
    </cfRule>
    <cfRule type="cellIs" dxfId="1314" priority="1851" operator="equal">
      <formula>"Mayor"</formula>
    </cfRule>
    <cfRule type="cellIs" dxfId="1313" priority="1852" operator="equal">
      <formula>"Moderado"</formula>
    </cfRule>
    <cfRule type="cellIs" dxfId="1312" priority="1853" operator="equal">
      <formula>"Menor"</formula>
    </cfRule>
    <cfRule type="cellIs" dxfId="1311" priority="1854" operator="equal">
      <formula>"Leve"</formula>
    </cfRule>
  </conditionalFormatting>
  <conditionalFormatting sqref="BL48:BL51">
    <cfRule type="cellIs" dxfId="1310" priority="1855" operator="equal">
      <formula>"Catastrófico"</formula>
    </cfRule>
    <cfRule type="cellIs" dxfId="1309" priority="1856" operator="equal">
      <formula>"Mayor"</formula>
    </cfRule>
    <cfRule type="cellIs" dxfId="1308" priority="1857" operator="equal">
      <formula>"Moderado"</formula>
    </cfRule>
    <cfRule type="cellIs" dxfId="1307" priority="1858" operator="equal">
      <formula>"Menor"</formula>
    </cfRule>
    <cfRule type="cellIs" dxfId="1306" priority="1859" operator="equal">
      <formula>"Leve"</formula>
    </cfRule>
  </conditionalFormatting>
  <conditionalFormatting sqref="BM52">
    <cfRule type="cellIs" dxfId="1305" priority="1820" operator="equal">
      <formula>"Catastrófico"</formula>
    </cfRule>
    <cfRule type="cellIs" dxfId="1304" priority="1821" operator="equal">
      <formula>"Mayor"</formula>
    </cfRule>
    <cfRule type="cellIs" dxfId="1303" priority="1822" operator="equal">
      <formula>"Moderado"</formula>
    </cfRule>
    <cfRule type="cellIs" dxfId="1302" priority="1823" operator="equal">
      <formula>"Menor"</formula>
    </cfRule>
    <cfRule type="cellIs" dxfId="1301" priority="1824" operator="equal">
      <formula>"Leve"</formula>
    </cfRule>
  </conditionalFormatting>
  <conditionalFormatting sqref="BM58">
    <cfRule type="cellIs" dxfId="1300" priority="1880" operator="equal">
      <formula>"Catastrófico"</formula>
    </cfRule>
    <cfRule type="cellIs" dxfId="1299" priority="1881" operator="equal">
      <formula>"Mayor"</formula>
    </cfRule>
    <cfRule type="cellIs" dxfId="1298" priority="1882" operator="equal">
      <formula>"Moderado"</formula>
    </cfRule>
    <cfRule type="cellIs" dxfId="1297" priority="1883" operator="equal">
      <formula>"Menor"</formula>
    </cfRule>
    <cfRule type="cellIs" dxfId="1296" priority="1884" operator="equal">
      <formula>"Leve"</formula>
    </cfRule>
  </conditionalFormatting>
  <conditionalFormatting sqref="BM64">
    <cfRule type="cellIs" dxfId="1295" priority="1875" operator="equal">
      <formula>"Catastrófico"</formula>
    </cfRule>
    <cfRule type="cellIs" dxfId="1294" priority="1876" operator="equal">
      <formula>"Mayor"</formula>
    </cfRule>
    <cfRule type="cellIs" dxfId="1293" priority="1877" operator="equal">
      <formula>"Moderado"</formula>
    </cfRule>
    <cfRule type="cellIs" dxfId="1292" priority="1878" operator="equal">
      <formula>"Menor"</formula>
    </cfRule>
    <cfRule type="cellIs" dxfId="1291" priority="1879" operator="equal">
      <formula>"Leve"</formula>
    </cfRule>
  </conditionalFormatting>
  <conditionalFormatting sqref="BM40">
    <cfRule type="cellIs" dxfId="1290" priority="1885" operator="equal">
      <formula>"Catastrófico"</formula>
    </cfRule>
    <cfRule type="cellIs" dxfId="1289" priority="1886" operator="equal">
      <formula>"Mayor"</formula>
    </cfRule>
    <cfRule type="cellIs" dxfId="1288" priority="1887" operator="equal">
      <formula>"Moderado"</formula>
    </cfRule>
    <cfRule type="cellIs" dxfId="1287" priority="1888" operator="equal">
      <formula>"Menor"</formula>
    </cfRule>
    <cfRule type="cellIs" dxfId="1286" priority="1889" operator="equal">
      <formula>"Leve"</formula>
    </cfRule>
  </conditionalFormatting>
  <conditionalFormatting sqref="BM46">
    <cfRule type="cellIs" dxfId="1285" priority="1860" operator="equal">
      <formula>"Catastrófico"</formula>
    </cfRule>
    <cfRule type="cellIs" dxfId="1284" priority="1861" operator="equal">
      <formula>"Mayor"</formula>
    </cfRule>
    <cfRule type="cellIs" dxfId="1283" priority="1862" operator="equal">
      <formula>"Moderado"</formula>
    </cfRule>
    <cfRule type="cellIs" dxfId="1282" priority="1863" operator="equal">
      <formula>"Menor"</formula>
    </cfRule>
    <cfRule type="cellIs" dxfId="1281" priority="1864" operator="equal">
      <formula>"Leve"</formula>
    </cfRule>
  </conditionalFormatting>
  <conditionalFormatting sqref="BM70">
    <cfRule type="cellIs" dxfId="1280" priority="1810" operator="equal">
      <formula>"Catastrófico"</formula>
    </cfRule>
    <cfRule type="cellIs" dxfId="1279" priority="1811" operator="equal">
      <formula>"Mayor"</formula>
    </cfRule>
    <cfRule type="cellIs" dxfId="1278" priority="1812" operator="equal">
      <formula>"Moderado"</formula>
    </cfRule>
    <cfRule type="cellIs" dxfId="1277" priority="1813" operator="equal">
      <formula>"Menor"</formula>
    </cfRule>
    <cfRule type="cellIs" dxfId="1276" priority="1814" operator="equal">
      <formula>"Leve"</formula>
    </cfRule>
  </conditionalFormatting>
  <conditionalFormatting sqref="Q70">
    <cfRule type="cellIs" dxfId="1275" priority="1806" operator="equal">
      <formula>"Extremo"</formula>
    </cfRule>
    <cfRule type="cellIs" dxfId="1274" priority="1807" operator="equal">
      <formula>"Alto"</formula>
    </cfRule>
    <cfRule type="cellIs" dxfId="1273" priority="1808" operator="equal">
      <formula>"Moderado"</formula>
    </cfRule>
    <cfRule type="cellIs" dxfId="1272" priority="1809" operator="equal">
      <formula>"Bajo"</formula>
    </cfRule>
  </conditionalFormatting>
  <conditionalFormatting sqref="P70">
    <cfRule type="cellIs" dxfId="1271" priority="1801" operator="equal">
      <formula>"Catastrófico"</formula>
    </cfRule>
    <cfRule type="cellIs" dxfId="1270" priority="1802" operator="equal">
      <formula>"Mayor"</formula>
    </cfRule>
    <cfRule type="cellIs" dxfId="1269" priority="1803" operator="equal">
      <formula>"Moderado"</formula>
    </cfRule>
    <cfRule type="cellIs" dxfId="1268" priority="1804" operator="equal">
      <formula>"Menor"</formula>
    </cfRule>
    <cfRule type="cellIs" dxfId="1267" priority="1805" operator="equal">
      <formula>"Leve"</formula>
    </cfRule>
  </conditionalFormatting>
  <conditionalFormatting sqref="BD70">
    <cfRule type="cellIs" dxfId="1266" priority="1787" operator="equal">
      <formula>"Catastrófico"</formula>
    </cfRule>
    <cfRule type="cellIs" dxfId="1265" priority="1788" operator="equal">
      <formula>"Mayor"</formula>
    </cfRule>
    <cfRule type="cellIs" dxfId="1264" priority="1789" operator="equal">
      <formula>"Moderado"</formula>
    </cfRule>
    <cfRule type="cellIs" dxfId="1263" priority="1790" operator="equal">
      <formula>"Menor"</formula>
    </cfRule>
    <cfRule type="cellIs" dxfId="1262" priority="1791" operator="equal">
      <formula>"Leve"</formula>
    </cfRule>
  </conditionalFormatting>
  <conditionalFormatting sqref="BE70:BF70 BH70:BI70">
    <cfRule type="cellIs" dxfId="1261" priority="1782" operator="equal">
      <formula>"Catastrófico"</formula>
    </cfRule>
    <cfRule type="cellIs" dxfId="1260" priority="1783" operator="equal">
      <formula>"Mayor"</formula>
    </cfRule>
    <cfRule type="cellIs" dxfId="1259" priority="1784" operator="equal">
      <formula>"Moderado"</formula>
    </cfRule>
    <cfRule type="cellIs" dxfId="1258" priority="1785" operator="equal">
      <formula>"Menor"</formula>
    </cfRule>
    <cfRule type="cellIs" dxfId="1257" priority="1786" operator="equal">
      <formula>"Leve"</formula>
    </cfRule>
  </conditionalFormatting>
  <conditionalFormatting sqref="BJ70:BK70">
    <cfRule type="cellIs" dxfId="1256" priority="1777" operator="equal">
      <formula>"Catastrófico"</formula>
    </cfRule>
    <cfRule type="cellIs" dxfId="1255" priority="1778" operator="equal">
      <formula>"Mayor"</formula>
    </cfRule>
    <cfRule type="cellIs" dxfId="1254" priority="1779" operator="equal">
      <formula>"Moderado"</formula>
    </cfRule>
    <cfRule type="cellIs" dxfId="1253" priority="1780" operator="equal">
      <formula>"Menor"</formula>
    </cfRule>
    <cfRule type="cellIs" dxfId="1252" priority="1781" operator="equal">
      <formula>"Leve"</formula>
    </cfRule>
  </conditionalFormatting>
  <conditionalFormatting sqref="Q76 Q82 Q88">
    <cfRule type="cellIs" dxfId="1251" priority="1763" operator="equal">
      <formula>"Extremo"</formula>
    </cfRule>
    <cfRule type="cellIs" dxfId="1250" priority="1764" operator="equal">
      <formula>"Alto"</formula>
    </cfRule>
    <cfRule type="cellIs" dxfId="1249" priority="1765" operator="equal">
      <formula>"Moderado"</formula>
    </cfRule>
    <cfRule type="cellIs" dxfId="1248" priority="1766" operator="equal">
      <formula>"Bajo"</formula>
    </cfRule>
  </conditionalFormatting>
  <conditionalFormatting sqref="P76">
    <cfRule type="cellIs" dxfId="1247" priority="1758" operator="equal">
      <formula>"Catastrófico"</formula>
    </cfRule>
    <cfRule type="cellIs" dxfId="1246" priority="1759" operator="equal">
      <formula>"Mayor"</formula>
    </cfRule>
    <cfRule type="cellIs" dxfId="1245" priority="1760" operator="equal">
      <formula>"Moderado"</formula>
    </cfRule>
    <cfRule type="cellIs" dxfId="1244" priority="1761" operator="equal">
      <formula>"Menor"</formula>
    </cfRule>
    <cfRule type="cellIs" dxfId="1243" priority="1762" operator="equal">
      <formula>"Leve"</formula>
    </cfRule>
  </conditionalFormatting>
  <conditionalFormatting sqref="P82 P88">
    <cfRule type="cellIs" dxfId="1242" priority="1753" operator="equal">
      <formula>"Catastrófico"</formula>
    </cfRule>
    <cfRule type="cellIs" dxfId="1241" priority="1754" operator="equal">
      <formula>"Mayor"</formula>
    </cfRule>
    <cfRule type="cellIs" dxfId="1240" priority="1755" operator="equal">
      <formula>"Moderado"</formula>
    </cfRule>
    <cfRule type="cellIs" dxfId="1239" priority="1756" operator="equal">
      <formula>"Menor"</formula>
    </cfRule>
    <cfRule type="cellIs" dxfId="1238" priority="1757" operator="equal">
      <formula>"Leve"</formula>
    </cfRule>
  </conditionalFormatting>
  <conditionalFormatting sqref="BD76 BD82 BD88">
    <cfRule type="cellIs" dxfId="1237" priority="1739" operator="equal">
      <formula>"Catastrófico"</formula>
    </cfRule>
    <cfRule type="cellIs" dxfId="1236" priority="1740" operator="equal">
      <formula>"Mayor"</formula>
    </cfRule>
    <cfRule type="cellIs" dxfId="1235" priority="1741" operator="equal">
      <formula>"Moderado"</formula>
    </cfRule>
    <cfRule type="cellIs" dxfId="1234" priority="1742" operator="equal">
      <formula>"Menor"</formula>
    </cfRule>
    <cfRule type="cellIs" dxfId="1233" priority="1743" operator="equal">
      <formula>"Leve"</formula>
    </cfRule>
  </conditionalFormatting>
  <conditionalFormatting sqref="BE76">
    <cfRule type="cellIs" dxfId="1232" priority="1734" operator="equal">
      <formula>"Catastrófico"</formula>
    </cfRule>
    <cfRule type="cellIs" dxfId="1231" priority="1735" operator="equal">
      <formula>"Mayor"</formula>
    </cfRule>
    <cfRule type="cellIs" dxfId="1230" priority="1736" operator="equal">
      <formula>"Moderado"</formula>
    </cfRule>
    <cfRule type="cellIs" dxfId="1229" priority="1737" operator="equal">
      <formula>"Menor"</formula>
    </cfRule>
    <cfRule type="cellIs" dxfId="1228" priority="1738" operator="equal">
      <formula>"Leve"</formula>
    </cfRule>
  </conditionalFormatting>
  <conditionalFormatting sqref="BF76">
    <cfRule type="cellIs" dxfId="1227" priority="1729" operator="equal">
      <formula>"Catastrófico"</formula>
    </cfRule>
    <cfRule type="cellIs" dxfId="1226" priority="1730" operator="equal">
      <formula>"Mayor"</formula>
    </cfRule>
    <cfRule type="cellIs" dxfId="1225" priority="1731" operator="equal">
      <formula>"Moderado"</formula>
    </cfRule>
    <cfRule type="cellIs" dxfId="1224" priority="1732" operator="equal">
      <formula>"Menor"</formula>
    </cfRule>
    <cfRule type="cellIs" dxfId="1223" priority="1733" operator="equal">
      <formula>"Leve"</formula>
    </cfRule>
  </conditionalFormatting>
  <conditionalFormatting sqref="BG76">
    <cfRule type="cellIs" dxfId="1222" priority="1724" operator="equal">
      <formula>"Catastrófico"</formula>
    </cfRule>
    <cfRule type="cellIs" dxfId="1221" priority="1725" operator="equal">
      <formula>"Mayor"</formula>
    </cfRule>
    <cfRule type="cellIs" dxfId="1220" priority="1726" operator="equal">
      <formula>"Moderado"</formula>
    </cfRule>
    <cfRule type="cellIs" dxfId="1219" priority="1727" operator="equal">
      <formula>"Menor"</formula>
    </cfRule>
    <cfRule type="cellIs" dxfId="1218" priority="1728" operator="equal">
      <formula>"Leve"</formula>
    </cfRule>
  </conditionalFormatting>
  <conditionalFormatting sqref="BJ76">
    <cfRule type="cellIs" dxfId="1217" priority="1719" operator="equal">
      <formula>"Catastrófico"</formula>
    </cfRule>
    <cfRule type="cellIs" dxfId="1216" priority="1720" operator="equal">
      <formula>"Mayor"</formula>
    </cfRule>
    <cfRule type="cellIs" dxfId="1215" priority="1721" operator="equal">
      <formula>"Moderado"</formula>
    </cfRule>
    <cfRule type="cellIs" dxfId="1214" priority="1722" operator="equal">
      <formula>"Menor"</formula>
    </cfRule>
    <cfRule type="cellIs" dxfId="1213" priority="1723" operator="equal">
      <formula>"Leve"</formula>
    </cfRule>
  </conditionalFormatting>
  <conditionalFormatting sqref="BK76">
    <cfRule type="cellIs" dxfId="1212" priority="1714" operator="equal">
      <formula>"Catastrófico"</formula>
    </cfRule>
    <cfRule type="cellIs" dxfId="1211" priority="1715" operator="equal">
      <formula>"Mayor"</formula>
    </cfRule>
    <cfRule type="cellIs" dxfId="1210" priority="1716" operator="equal">
      <formula>"Moderado"</formula>
    </cfRule>
    <cfRule type="cellIs" dxfId="1209" priority="1717" operator="equal">
      <formula>"Menor"</formula>
    </cfRule>
    <cfRule type="cellIs" dxfId="1208" priority="1718" operator="equal">
      <formula>"Leve"</formula>
    </cfRule>
  </conditionalFormatting>
  <conditionalFormatting sqref="BH77">
    <cfRule type="cellIs" dxfId="1207" priority="1709" operator="equal">
      <formula>"Catastrófico"</formula>
    </cfRule>
    <cfRule type="cellIs" dxfId="1206" priority="1710" operator="equal">
      <formula>"Mayor"</formula>
    </cfRule>
    <cfRule type="cellIs" dxfId="1205" priority="1711" operator="equal">
      <formula>"Moderado"</formula>
    </cfRule>
    <cfRule type="cellIs" dxfId="1204" priority="1712" operator="equal">
      <formula>"Menor"</formula>
    </cfRule>
    <cfRule type="cellIs" dxfId="1203" priority="1713" operator="equal">
      <formula>"Leve"</formula>
    </cfRule>
  </conditionalFormatting>
  <conditionalFormatting sqref="BH76">
    <cfRule type="cellIs" dxfId="1202" priority="1704" operator="equal">
      <formula>"Catastrófico"</formula>
    </cfRule>
    <cfRule type="cellIs" dxfId="1201" priority="1705" operator="equal">
      <formula>"Mayor"</formula>
    </cfRule>
    <cfRule type="cellIs" dxfId="1200" priority="1706" operator="equal">
      <formula>"Moderado"</formula>
    </cfRule>
    <cfRule type="cellIs" dxfId="1199" priority="1707" operator="equal">
      <formula>"Menor"</formula>
    </cfRule>
    <cfRule type="cellIs" dxfId="1198" priority="1708" operator="equal">
      <formula>"Leve"</formula>
    </cfRule>
  </conditionalFormatting>
  <conditionalFormatting sqref="BF82:BF83">
    <cfRule type="cellIs" dxfId="1197" priority="1694" operator="equal">
      <formula>"Catastrófico"</formula>
    </cfRule>
    <cfRule type="cellIs" dxfId="1196" priority="1695" operator="equal">
      <formula>"Mayor"</formula>
    </cfRule>
    <cfRule type="cellIs" dxfId="1195" priority="1696" operator="equal">
      <formula>"Moderado"</formula>
    </cfRule>
    <cfRule type="cellIs" dxfId="1194" priority="1697" operator="equal">
      <formula>"Menor"</formula>
    </cfRule>
    <cfRule type="cellIs" dxfId="1193" priority="1698" operator="equal">
      <formula>"Leve"</formula>
    </cfRule>
  </conditionalFormatting>
  <conditionalFormatting sqref="BE82">
    <cfRule type="cellIs" dxfId="1192" priority="1699" operator="equal">
      <formula>"Catastrófico"</formula>
    </cfRule>
    <cfRule type="cellIs" dxfId="1191" priority="1700" operator="equal">
      <formula>"Mayor"</formula>
    </cfRule>
    <cfRule type="cellIs" dxfId="1190" priority="1701" operator="equal">
      <formula>"Moderado"</formula>
    </cfRule>
    <cfRule type="cellIs" dxfId="1189" priority="1702" operator="equal">
      <formula>"Menor"</formula>
    </cfRule>
    <cfRule type="cellIs" dxfId="1188" priority="1703" operator="equal">
      <formula>"Leve"</formula>
    </cfRule>
  </conditionalFormatting>
  <conditionalFormatting sqref="BJ82:BK82">
    <cfRule type="cellIs" dxfId="1187" priority="1689" operator="equal">
      <formula>"Catastrófico"</formula>
    </cfRule>
    <cfRule type="cellIs" dxfId="1186" priority="1690" operator="equal">
      <formula>"Mayor"</formula>
    </cfRule>
    <cfRule type="cellIs" dxfId="1185" priority="1691" operator="equal">
      <formula>"Moderado"</formula>
    </cfRule>
    <cfRule type="cellIs" dxfId="1184" priority="1692" operator="equal">
      <formula>"Menor"</formula>
    </cfRule>
    <cfRule type="cellIs" dxfId="1183" priority="1693" operator="equal">
      <formula>"Leve"</formula>
    </cfRule>
  </conditionalFormatting>
  <conditionalFormatting sqref="BM76">
    <cfRule type="cellIs" dxfId="1182" priority="1684" operator="equal">
      <formula>"Catastrófico"</formula>
    </cfRule>
    <cfRule type="cellIs" dxfId="1181" priority="1685" operator="equal">
      <formula>"Mayor"</formula>
    </cfRule>
    <cfRule type="cellIs" dxfId="1180" priority="1686" operator="equal">
      <formula>"Moderado"</formula>
    </cfRule>
    <cfRule type="cellIs" dxfId="1179" priority="1687" operator="equal">
      <formula>"Menor"</formula>
    </cfRule>
    <cfRule type="cellIs" dxfId="1178" priority="1688" operator="equal">
      <formula>"Leve"</formula>
    </cfRule>
  </conditionalFormatting>
  <conditionalFormatting sqref="BM82">
    <cfRule type="cellIs" dxfId="1177" priority="1679" operator="equal">
      <formula>"Catastrófico"</formula>
    </cfRule>
    <cfRule type="cellIs" dxfId="1176" priority="1680" operator="equal">
      <formula>"Mayor"</formula>
    </cfRule>
    <cfRule type="cellIs" dxfId="1175" priority="1681" operator="equal">
      <formula>"Moderado"</formula>
    </cfRule>
    <cfRule type="cellIs" dxfId="1174" priority="1682" operator="equal">
      <formula>"Menor"</formula>
    </cfRule>
    <cfRule type="cellIs" dxfId="1173" priority="1683" operator="equal">
      <formula>"Leve"</formula>
    </cfRule>
  </conditionalFormatting>
  <conditionalFormatting sqref="BE88">
    <cfRule type="cellIs" dxfId="1172" priority="1674" operator="equal">
      <formula>"Catastrófico"</formula>
    </cfRule>
    <cfRule type="cellIs" dxfId="1171" priority="1675" operator="equal">
      <formula>"Mayor"</formula>
    </cfRule>
    <cfRule type="cellIs" dxfId="1170" priority="1676" operator="equal">
      <formula>"Moderado"</formula>
    </cfRule>
    <cfRule type="cellIs" dxfId="1169" priority="1677" operator="equal">
      <formula>"Menor"</formula>
    </cfRule>
    <cfRule type="cellIs" dxfId="1168" priority="1678" operator="equal">
      <formula>"Leve"</formula>
    </cfRule>
  </conditionalFormatting>
  <conditionalFormatting sqref="BF88:BF89">
    <cfRule type="cellIs" dxfId="1167" priority="1669" operator="equal">
      <formula>"Catastrófico"</formula>
    </cfRule>
    <cfRule type="cellIs" dxfId="1166" priority="1670" operator="equal">
      <formula>"Mayor"</formula>
    </cfRule>
    <cfRule type="cellIs" dxfId="1165" priority="1671" operator="equal">
      <formula>"Moderado"</formula>
    </cfRule>
    <cfRule type="cellIs" dxfId="1164" priority="1672" operator="equal">
      <formula>"Menor"</formula>
    </cfRule>
    <cfRule type="cellIs" dxfId="1163" priority="1673" operator="equal">
      <formula>"Leve"</formula>
    </cfRule>
  </conditionalFormatting>
  <conditionalFormatting sqref="BM88">
    <cfRule type="cellIs" dxfId="1162" priority="1664" operator="equal">
      <formula>"Catastrófico"</formula>
    </cfRule>
    <cfRule type="cellIs" dxfId="1161" priority="1665" operator="equal">
      <formula>"Mayor"</formula>
    </cfRule>
    <cfRule type="cellIs" dxfId="1160" priority="1666" operator="equal">
      <formula>"Moderado"</formula>
    </cfRule>
    <cfRule type="cellIs" dxfId="1159" priority="1667" operator="equal">
      <formula>"Menor"</formula>
    </cfRule>
    <cfRule type="cellIs" dxfId="1158" priority="1668" operator="equal">
      <formula>"Leve"</formula>
    </cfRule>
  </conditionalFormatting>
  <conditionalFormatting sqref="Q94">
    <cfRule type="cellIs" dxfId="1157" priority="1650" operator="equal">
      <formula>"Extremo"</formula>
    </cfRule>
    <cfRule type="cellIs" dxfId="1156" priority="1651" operator="equal">
      <formula>"Alto"</formula>
    </cfRule>
    <cfRule type="cellIs" dxfId="1155" priority="1652" operator="equal">
      <formula>"Moderado"</formula>
    </cfRule>
    <cfRule type="cellIs" dxfId="1154" priority="1653" operator="equal">
      <formula>"Bajo"</formula>
    </cfRule>
  </conditionalFormatting>
  <conditionalFormatting sqref="P94">
    <cfRule type="cellIs" dxfId="1153" priority="1645" operator="equal">
      <formula>"Catastrófico"</formula>
    </cfRule>
    <cfRule type="cellIs" dxfId="1152" priority="1646" operator="equal">
      <formula>"Mayor"</formula>
    </cfRule>
    <cfRule type="cellIs" dxfId="1151" priority="1647" operator="equal">
      <formula>"Moderado"</formula>
    </cfRule>
    <cfRule type="cellIs" dxfId="1150" priority="1648" operator="equal">
      <formula>"Menor"</formula>
    </cfRule>
    <cfRule type="cellIs" dxfId="1149" priority="1649" operator="equal">
      <formula>"Leve"</formula>
    </cfRule>
  </conditionalFormatting>
  <conditionalFormatting sqref="BE94">
    <cfRule type="cellIs" dxfId="1148" priority="1631" operator="equal">
      <formula>"Catastrófico"</formula>
    </cfRule>
    <cfRule type="cellIs" dxfId="1147" priority="1632" operator="equal">
      <formula>"Mayor"</formula>
    </cfRule>
    <cfRule type="cellIs" dxfId="1146" priority="1633" operator="equal">
      <formula>"Moderado"</formula>
    </cfRule>
    <cfRule type="cellIs" dxfId="1145" priority="1634" operator="equal">
      <formula>"Menor"</formula>
    </cfRule>
    <cfRule type="cellIs" dxfId="1144" priority="1635" operator="equal">
      <formula>"Leve"</formula>
    </cfRule>
  </conditionalFormatting>
  <conditionalFormatting sqref="BF94:BG94">
    <cfRule type="cellIs" dxfId="1143" priority="1626" operator="equal">
      <formula>"Catastrófico"</formula>
    </cfRule>
    <cfRule type="cellIs" dxfId="1142" priority="1627" operator="equal">
      <formula>"Mayor"</formula>
    </cfRule>
    <cfRule type="cellIs" dxfId="1141" priority="1628" operator="equal">
      <formula>"Moderado"</formula>
    </cfRule>
    <cfRule type="cellIs" dxfId="1140" priority="1629" operator="equal">
      <formula>"Menor"</formula>
    </cfRule>
    <cfRule type="cellIs" dxfId="1139" priority="1630" operator="equal">
      <formula>"Leve"</formula>
    </cfRule>
  </conditionalFormatting>
  <conditionalFormatting sqref="BM94:BN94">
    <cfRule type="cellIs" dxfId="1138" priority="1621" operator="equal">
      <formula>"Catastrófico"</formula>
    </cfRule>
    <cfRule type="cellIs" dxfId="1137" priority="1622" operator="equal">
      <formula>"Mayor"</formula>
    </cfRule>
    <cfRule type="cellIs" dxfId="1136" priority="1623" operator="equal">
      <formula>"Moderado"</formula>
    </cfRule>
    <cfRule type="cellIs" dxfId="1135" priority="1624" operator="equal">
      <formula>"Menor"</formula>
    </cfRule>
    <cfRule type="cellIs" dxfId="1134" priority="1625" operator="equal">
      <formula>"Leve"</formula>
    </cfRule>
  </conditionalFormatting>
  <conditionalFormatting sqref="BI94:BL94">
    <cfRule type="cellIs" dxfId="1133" priority="1611" operator="equal">
      <formula>"Catastrófico"</formula>
    </cfRule>
    <cfRule type="cellIs" dxfId="1132" priority="1612" operator="equal">
      <formula>"Mayor"</formula>
    </cfRule>
    <cfRule type="cellIs" dxfId="1131" priority="1613" operator="equal">
      <formula>"Moderado"</formula>
    </cfRule>
    <cfRule type="cellIs" dxfId="1130" priority="1614" operator="equal">
      <formula>"Menor"</formula>
    </cfRule>
    <cfRule type="cellIs" dxfId="1129" priority="1615" operator="equal">
      <formula>"Leve"</formula>
    </cfRule>
  </conditionalFormatting>
  <conditionalFormatting sqref="BL100:BN100">
    <cfRule type="cellIs" dxfId="1128" priority="1601" operator="equal">
      <formula>"Catastrófico"</formula>
    </cfRule>
    <cfRule type="cellIs" dxfId="1127" priority="1602" operator="equal">
      <formula>"Mayor"</formula>
    </cfRule>
    <cfRule type="cellIs" dxfId="1126" priority="1603" operator="equal">
      <formula>"Moderado"</formula>
    </cfRule>
    <cfRule type="cellIs" dxfId="1125" priority="1604" operator="equal">
      <formula>"Menor"</formula>
    </cfRule>
    <cfRule type="cellIs" dxfId="1124" priority="1605" operator="equal">
      <formula>"Leve"</formula>
    </cfRule>
  </conditionalFormatting>
  <conditionalFormatting sqref="Q100 Q106 Q112 Q118">
    <cfRule type="cellIs" dxfId="1123" priority="1597" operator="equal">
      <formula>"Extremo"</formula>
    </cfRule>
    <cfRule type="cellIs" dxfId="1122" priority="1598" operator="equal">
      <formula>"Alto"</formula>
    </cfRule>
    <cfRule type="cellIs" dxfId="1121" priority="1599" operator="equal">
      <formula>"Moderado"</formula>
    </cfRule>
    <cfRule type="cellIs" dxfId="1120" priority="1600" operator="equal">
      <formula>"Bajo"</formula>
    </cfRule>
  </conditionalFormatting>
  <conditionalFormatting sqref="P100">
    <cfRule type="cellIs" dxfId="1119" priority="1592" operator="equal">
      <formula>"Catastrófico"</formula>
    </cfRule>
    <cfRule type="cellIs" dxfId="1118" priority="1593" operator="equal">
      <formula>"Mayor"</formula>
    </cfRule>
    <cfRule type="cellIs" dxfId="1117" priority="1594" operator="equal">
      <formula>"Moderado"</formula>
    </cfRule>
    <cfRule type="cellIs" dxfId="1116" priority="1595" operator="equal">
      <formula>"Menor"</formula>
    </cfRule>
    <cfRule type="cellIs" dxfId="1115" priority="1596" operator="equal">
      <formula>"Leve"</formula>
    </cfRule>
  </conditionalFormatting>
  <conditionalFormatting sqref="P106 P112 P118">
    <cfRule type="cellIs" dxfId="1114" priority="1587" operator="equal">
      <formula>"Catastrófico"</formula>
    </cfRule>
    <cfRule type="cellIs" dxfId="1113" priority="1588" operator="equal">
      <formula>"Mayor"</formula>
    </cfRule>
    <cfRule type="cellIs" dxfId="1112" priority="1589" operator="equal">
      <formula>"Moderado"</formula>
    </cfRule>
    <cfRule type="cellIs" dxfId="1111" priority="1590" operator="equal">
      <formula>"Menor"</formula>
    </cfRule>
    <cfRule type="cellIs" dxfId="1110" priority="1591" operator="equal">
      <formula>"Leve"</formula>
    </cfRule>
  </conditionalFormatting>
  <conditionalFormatting sqref="BB106 BB118">
    <cfRule type="cellIs" dxfId="1109" priority="1582" operator="equal">
      <formula>"Catastrófico"</formula>
    </cfRule>
    <cfRule type="cellIs" dxfId="1108" priority="1583" operator="equal">
      <formula>"Mayor"</formula>
    </cfRule>
    <cfRule type="cellIs" dxfId="1107" priority="1584" operator="equal">
      <formula>"Moderado"</formula>
    </cfRule>
    <cfRule type="cellIs" dxfId="1106" priority="1585" operator="equal">
      <formula>"Menor"</formula>
    </cfRule>
    <cfRule type="cellIs" dxfId="1105" priority="1586" operator="equal">
      <formula>"Leve"</formula>
    </cfRule>
  </conditionalFormatting>
  <conditionalFormatting sqref="BC106 BC118">
    <cfRule type="cellIs" dxfId="1104" priority="1578" operator="equal">
      <formula>"Extremo"</formula>
    </cfRule>
    <cfRule type="cellIs" dxfId="1103" priority="1579" operator="equal">
      <formula>"Alto"</formula>
    </cfRule>
    <cfRule type="cellIs" dxfId="1102" priority="1580" operator="equal">
      <formula>"Moderado"</formula>
    </cfRule>
    <cfRule type="cellIs" dxfId="1101" priority="1581" operator="equal">
      <formula>"Bajo"</formula>
    </cfRule>
  </conditionalFormatting>
  <conditionalFormatting sqref="BD100">
    <cfRule type="cellIs" dxfId="1100" priority="1573" operator="equal">
      <formula>"Catastrófico"</formula>
    </cfRule>
    <cfRule type="cellIs" dxfId="1099" priority="1574" operator="equal">
      <formula>"Mayor"</formula>
    </cfRule>
    <cfRule type="cellIs" dxfId="1098" priority="1575" operator="equal">
      <formula>"Moderado"</formula>
    </cfRule>
    <cfRule type="cellIs" dxfId="1097" priority="1576" operator="equal">
      <formula>"Menor"</formula>
    </cfRule>
    <cfRule type="cellIs" dxfId="1096" priority="1577" operator="equal">
      <formula>"Leve"</formula>
    </cfRule>
  </conditionalFormatting>
  <conditionalFormatting sqref="BE100:BF100 BE106 BE112 BE118 BH100:BI100">
    <cfRule type="cellIs" dxfId="1095" priority="1568" operator="equal">
      <formula>"Catastrófico"</formula>
    </cfRule>
    <cfRule type="cellIs" dxfId="1094" priority="1569" operator="equal">
      <formula>"Mayor"</formula>
    </cfRule>
    <cfRule type="cellIs" dxfId="1093" priority="1570" operator="equal">
      <formula>"Moderado"</formula>
    </cfRule>
    <cfRule type="cellIs" dxfId="1092" priority="1571" operator="equal">
      <formula>"Menor"</formula>
    </cfRule>
    <cfRule type="cellIs" dxfId="1091" priority="1572" operator="equal">
      <formula>"Leve"</formula>
    </cfRule>
  </conditionalFormatting>
  <conditionalFormatting sqref="BJ100:BK100 BJ106 BJ112 BJ118">
    <cfRule type="cellIs" dxfId="1090" priority="1563" operator="equal">
      <formula>"Catastrófico"</formula>
    </cfRule>
    <cfRule type="cellIs" dxfId="1089" priority="1564" operator="equal">
      <formula>"Mayor"</formula>
    </cfRule>
    <cfRule type="cellIs" dxfId="1088" priority="1565" operator="equal">
      <formula>"Moderado"</formula>
    </cfRule>
    <cfRule type="cellIs" dxfId="1087" priority="1566" operator="equal">
      <formula>"Menor"</formula>
    </cfRule>
    <cfRule type="cellIs" dxfId="1086" priority="1567" operator="equal">
      <formula>"Leve"</formula>
    </cfRule>
  </conditionalFormatting>
  <conditionalFormatting sqref="BD106 BD112 BD118">
    <cfRule type="cellIs" dxfId="1085" priority="1558" operator="equal">
      <formula>"Catastrófico"</formula>
    </cfRule>
    <cfRule type="cellIs" dxfId="1084" priority="1559" operator="equal">
      <formula>"Mayor"</formula>
    </cfRule>
    <cfRule type="cellIs" dxfId="1083" priority="1560" operator="equal">
      <formula>"Moderado"</formula>
    </cfRule>
    <cfRule type="cellIs" dxfId="1082" priority="1561" operator="equal">
      <formula>"Menor"</formula>
    </cfRule>
    <cfRule type="cellIs" dxfId="1081" priority="1562" operator="equal">
      <formula>"Leve"</formula>
    </cfRule>
  </conditionalFormatting>
  <conditionalFormatting sqref="BF106 BF112 BF118 BH106:BI106 BH112:BI112 BH118:BI118">
    <cfRule type="cellIs" dxfId="1080" priority="1553" operator="equal">
      <formula>"Catastrófico"</formula>
    </cfRule>
    <cfRule type="cellIs" dxfId="1079" priority="1554" operator="equal">
      <formula>"Mayor"</formula>
    </cfRule>
    <cfRule type="cellIs" dxfId="1078" priority="1555" operator="equal">
      <formula>"Moderado"</formula>
    </cfRule>
    <cfRule type="cellIs" dxfId="1077" priority="1556" operator="equal">
      <formula>"Menor"</formula>
    </cfRule>
    <cfRule type="cellIs" dxfId="1076" priority="1557" operator="equal">
      <formula>"Leve"</formula>
    </cfRule>
  </conditionalFormatting>
  <conditionalFormatting sqref="BK106 BK112 BK118">
    <cfRule type="cellIs" dxfId="1075" priority="1548" operator="equal">
      <formula>"Catastrófico"</formula>
    </cfRule>
    <cfRule type="cellIs" dxfId="1074" priority="1549" operator="equal">
      <formula>"Mayor"</formula>
    </cfRule>
    <cfRule type="cellIs" dxfId="1073" priority="1550" operator="equal">
      <formula>"Moderado"</formula>
    </cfRule>
    <cfRule type="cellIs" dxfId="1072" priority="1551" operator="equal">
      <formula>"Menor"</formula>
    </cfRule>
    <cfRule type="cellIs" dxfId="1071" priority="1552" operator="equal">
      <formula>"Leve"</formula>
    </cfRule>
  </conditionalFormatting>
  <conditionalFormatting sqref="BL106 BL112 BL118">
    <cfRule type="cellIs" dxfId="1070" priority="1543" operator="equal">
      <formula>"Catastrófico"</formula>
    </cfRule>
    <cfRule type="cellIs" dxfId="1069" priority="1544" operator="equal">
      <formula>"Mayor"</formula>
    </cfRule>
    <cfRule type="cellIs" dxfId="1068" priority="1545" operator="equal">
      <formula>"Moderado"</formula>
    </cfRule>
    <cfRule type="cellIs" dxfId="1067" priority="1546" operator="equal">
      <formula>"Menor"</formula>
    </cfRule>
    <cfRule type="cellIs" dxfId="1066" priority="1547" operator="equal">
      <formula>"Leve"</formula>
    </cfRule>
  </conditionalFormatting>
  <conditionalFormatting sqref="BM106">
    <cfRule type="cellIs" dxfId="1065" priority="1538" operator="equal">
      <formula>"Catastrófico"</formula>
    </cfRule>
    <cfRule type="cellIs" dxfId="1064" priority="1539" operator="equal">
      <formula>"Mayor"</formula>
    </cfRule>
    <cfRule type="cellIs" dxfId="1063" priority="1540" operator="equal">
      <formula>"Moderado"</formula>
    </cfRule>
    <cfRule type="cellIs" dxfId="1062" priority="1541" operator="equal">
      <formula>"Menor"</formula>
    </cfRule>
    <cfRule type="cellIs" dxfId="1061" priority="1542" operator="equal">
      <formula>"Leve"</formula>
    </cfRule>
  </conditionalFormatting>
  <conditionalFormatting sqref="BM112">
    <cfRule type="cellIs" dxfId="1060" priority="1533" operator="equal">
      <formula>"Catastrófico"</formula>
    </cfRule>
    <cfRule type="cellIs" dxfId="1059" priority="1534" operator="equal">
      <formula>"Mayor"</formula>
    </cfRule>
    <cfRule type="cellIs" dxfId="1058" priority="1535" operator="equal">
      <formula>"Moderado"</formula>
    </cfRule>
    <cfRule type="cellIs" dxfId="1057" priority="1536" operator="equal">
      <formula>"Menor"</formula>
    </cfRule>
    <cfRule type="cellIs" dxfId="1056" priority="1537" operator="equal">
      <formula>"Leve"</formula>
    </cfRule>
  </conditionalFormatting>
  <conditionalFormatting sqref="BM118">
    <cfRule type="cellIs" dxfId="1055" priority="1528" operator="equal">
      <formula>"Catastrófico"</formula>
    </cfRule>
    <cfRule type="cellIs" dxfId="1054" priority="1529" operator="equal">
      <formula>"Mayor"</formula>
    </cfRule>
    <cfRule type="cellIs" dxfId="1053" priority="1530" operator="equal">
      <formula>"Moderado"</formula>
    </cfRule>
    <cfRule type="cellIs" dxfId="1052" priority="1531" operator="equal">
      <formula>"Menor"</formula>
    </cfRule>
    <cfRule type="cellIs" dxfId="1051" priority="1532" operator="equal">
      <formula>"Leve"</formula>
    </cfRule>
  </conditionalFormatting>
  <conditionalFormatting sqref="BM124 BL130:BM130 BL136:BM136">
    <cfRule type="cellIs" dxfId="1050" priority="1518" operator="equal">
      <formula>"Catastrófico"</formula>
    </cfRule>
    <cfRule type="cellIs" dxfId="1049" priority="1519" operator="equal">
      <formula>"Mayor"</formula>
    </cfRule>
    <cfRule type="cellIs" dxfId="1048" priority="1520" operator="equal">
      <formula>"Moderado"</formula>
    </cfRule>
    <cfRule type="cellIs" dxfId="1047" priority="1521" operator="equal">
      <formula>"Menor"</formula>
    </cfRule>
    <cfRule type="cellIs" dxfId="1046" priority="1522" operator="equal">
      <formula>"Leve"</formula>
    </cfRule>
  </conditionalFormatting>
  <conditionalFormatting sqref="Q124 Q130 Q136 Q142">
    <cfRule type="cellIs" dxfId="1045" priority="1514" operator="equal">
      <formula>"Extremo"</formula>
    </cfRule>
    <cfRule type="cellIs" dxfId="1044" priority="1515" operator="equal">
      <formula>"Alto"</formula>
    </cfRule>
    <cfRule type="cellIs" dxfId="1043" priority="1516" operator="equal">
      <formula>"Moderado"</formula>
    </cfRule>
    <cfRule type="cellIs" dxfId="1042" priority="1517" operator="equal">
      <formula>"Bajo"</formula>
    </cfRule>
  </conditionalFormatting>
  <conditionalFormatting sqref="P124">
    <cfRule type="cellIs" dxfId="1041" priority="1509" operator="equal">
      <formula>"Catastrófico"</formula>
    </cfRule>
    <cfRule type="cellIs" dxfId="1040" priority="1510" operator="equal">
      <formula>"Mayor"</formula>
    </cfRule>
    <cfRule type="cellIs" dxfId="1039" priority="1511" operator="equal">
      <formula>"Moderado"</formula>
    </cfRule>
    <cfRule type="cellIs" dxfId="1038" priority="1512" operator="equal">
      <formula>"Menor"</formula>
    </cfRule>
    <cfRule type="cellIs" dxfId="1037" priority="1513" operator="equal">
      <formula>"Leve"</formula>
    </cfRule>
  </conditionalFormatting>
  <conditionalFormatting sqref="P130 P136 P142">
    <cfRule type="cellIs" dxfId="1036" priority="1504" operator="equal">
      <formula>"Catastrófico"</formula>
    </cfRule>
    <cfRule type="cellIs" dxfId="1035" priority="1505" operator="equal">
      <formula>"Mayor"</formula>
    </cfRule>
    <cfRule type="cellIs" dxfId="1034" priority="1506" operator="equal">
      <formula>"Moderado"</formula>
    </cfRule>
    <cfRule type="cellIs" dxfId="1033" priority="1507" operator="equal">
      <formula>"Menor"</formula>
    </cfRule>
    <cfRule type="cellIs" dxfId="1032" priority="1508" operator="equal">
      <formula>"Leve"</formula>
    </cfRule>
  </conditionalFormatting>
  <conditionalFormatting sqref="BB124 BB130 BB136">
    <cfRule type="cellIs" dxfId="1031" priority="1499" operator="equal">
      <formula>"Catastrófico"</formula>
    </cfRule>
    <cfRule type="cellIs" dxfId="1030" priority="1500" operator="equal">
      <formula>"Mayor"</formula>
    </cfRule>
    <cfRule type="cellIs" dxfId="1029" priority="1501" operator="equal">
      <formula>"Moderado"</formula>
    </cfRule>
    <cfRule type="cellIs" dxfId="1028" priority="1502" operator="equal">
      <formula>"Menor"</formula>
    </cfRule>
    <cfRule type="cellIs" dxfId="1027" priority="1503" operator="equal">
      <formula>"Leve"</formula>
    </cfRule>
  </conditionalFormatting>
  <conditionalFormatting sqref="BC124 BC130 BC136">
    <cfRule type="cellIs" dxfId="1026" priority="1495" operator="equal">
      <formula>"Extremo"</formula>
    </cfRule>
    <cfRule type="cellIs" dxfId="1025" priority="1496" operator="equal">
      <formula>"Alto"</formula>
    </cfRule>
    <cfRule type="cellIs" dxfId="1024" priority="1497" operator="equal">
      <formula>"Moderado"</formula>
    </cfRule>
    <cfRule type="cellIs" dxfId="1023" priority="1498" operator="equal">
      <formula>"Bajo"</formula>
    </cfRule>
  </conditionalFormatting>
  <conditionalFormatting sqref="BD124 BD130 BD136">
    <cfRule type="cellIs" dxfId="1022" priority="1490" operator="equal">
      <formula>"Catastrófico"</formula>
    </cfRule>
    <cfRule type="cellIs" dxfId="1021" priority="1491" operator="equal">
      <formula>"Mayor"</formula>
    </cfRule>
    <cfRule type="cellIs" dxfId="1020" priority="1492" operator="equal">
      <formula>"Moderado"</formula>
    </cfRule>
    <cfRule type="cellIs" dxfId="1019" priority="1493" operator="equal">
      <formula>"Menor"</formula>
    </cfRule>
    <cfRule type="cellIs" dxfId="1018" priority="1494" operator="equal">
      <formula>"Leve"</formula>
    </cfRule>
  </conditionalFormatting>
  <conditionalFormatting sqref="BE130:BF130 BH130:BI130">
    <cfRule type="cellIs" dxfId="1017" priority="1485" operator="equal">
      <formula>"Catastrófico"</formula>
    </cfRule>
    <cfRule type="cellIs" dxfId="1016" priority="1486" operator="equal">
      <formula>"Mayor"</formula>
    </cfRule>
    <cfRule type="cellIs" dxfId="1015" priority="1487" operator="equal">
      <formula>"Moderado"</formula>
    </cfRule>
    <cfRule type="cellIs" dxfId="1014" priority="1488" operator="equal">
      <formula>"Menor"</formula>
    </cfRule>
    <cfRule type="cellIs" dxfId="1013" priority="1489" operator="equal">
      <formula>"Leve"</formula>
    </cfRule>
  </conditionalFormatting>
  <conditionalFormatting sqref="BJ130:BK130">
    <cfRule type="cellIs" dxfId="1012" priority="1480" operator="equal">
      <formula>"Catastrófico"</formula>
    </cfRule>
    <cfRule type="cellIs" dxfId="1011" priority="1481" operator="equal">
      <formula>"Mayor"</formula>
    </cfRule>
    <cfRule type="cellIs" dxfId="1010" priority="1482" operator="equal">
      <formula>"Moderado"</formula>
    </cfRule>
    <cfRule type="cellIs" dxfId="1009" priority="1483" operator="equal">
      <formula>"Menor"</formula>
    </cfRule>
    <cfRule type="cellIs" dxfId="1008" priority="1484" operator="equal">
      <formula>"Leve"</formula>
    </cfRule>
  </conditionalFormatting>
  <conditionalFormatting sqref="BF124:BF129">
    <cfRule type="cellIs" dxfId="1007" priority="1475" operator="equal">
      <formula>"Catastrófico"</formula>
    </cfRule>
    <cfRule type="cellIs" dxfId="1006" priority="1476" operator="equal">
      <formula>"Mayor"</formula>
    </cfRule>
    <cfRule type="cellIs" dxfId="1005" priority="1477" operator="equal">
      <formula>"Moderado"</formula>
    </cfRule>
    <cfRule type="cellIs" dxfId="1004" priority="1478" operator="equal">
      <formula>"Menor"</formula>
    </cfRule>
    <cfRule type="cellIs" dxfId="1003" priority="1479" operator="equal">
      <formula>"Leve"</formula>
    </cfRule>
  </conditionalFormatting>
  <conditionalFormatting sqref="BL124:BL129">
    <cfRule type="cellIs" dxfId="1002" priority="1470" operator="equal">
      <formula>"Catastrófico"</formula>
    </cfRule>
    <cfRule type="cellIs" dxfId="1001" priority="1471" operator="equal">
      <formula>"Mayor"</formula>
    </cfRule>
    <cfRule type="cellIs" dxfId="1000" priority="1472" operator="equal">
      <formula>"Moderado"</formula>
    </cfRule>
    <cfRule type="cellIs" dxfId="999" priority="1473" operator="equal">
      <formula>"Menor"</formula>
    </cfRule>
    <cfRule type="cellIs" dxfId="998" priority="1474" operator="equal">
      <formula>"Leve"</formula>
    </cfRule>
  </conditionalFormatting>
  <conditionalFormatting sqref="BF131">
    <cfRule type="cellIs" dxfId="997" priority="1465" operator="equal">
      <formula>"Catastrófico"</formula>
    </cfRule>
    <cfRule type="cellIs" dxfId="996" priority="1466" operator="equal">
      <formula>"Mayor"</formula>
    </cfRule>
    <cfRule type="cellIs" dxfId="995" priority="1467" operator="equal">
      <formula>"Moderado"</formula>
    </cfRule>
    <cfRule type="cellIs" dxfId="994" priority="1468" operator="equal">
      <formula>"Menor"</formula>
    </cfRule>
    <cfRule type="cellIs" dxfId="993" priority="1469" operator="equal">
      <formula>"Leve"</formula>
    </cfRule>
  </conditionalFormatting>
  <conditionalFormatting sqref="BH131:BI131">
    <cfRule type="cellIs" dxfId="992" priority="1460" operator="equal">
      <formula>"Catastrófico"</formula>
    </cfRule>
    <cfRule type="cellIs" dxfId="991" priority="1461" operator="equal">
      <formula>"Mayor"</formula>
    </cfRule>
    <cfRule type="cellIs" dxfId="990" priority="1462" operator="equal">
      <formula>"Moderado"</formula>
    </cfRule>
    <cfRule type="cellIs" dxfId="989" priority="1463" operator="equal">
      <formula>"Menor"</formula>
    </cfRule>
    <cfRule type="cellIs" dxfId="988" priority="1464" operator="equal">
      <formula>"Leve"</formula>
    </cfRule>
  </conditionalFormatting>
  <conditionalFormatting sqref="BL131">
    <cfRule type="cellIs" dxfId="987" priority="1455" operator="equal">
      <formula>"Catastrófico"</formula>
    </cfRule>
    <cfRule type="cellIs" dxfId="986" priority="1456" operator="equal">
      <formula>"Mayor"</formula>
    </cfRule>
    <cfRule type="cellIs" dxfId="985" priority="1457" operator="equal">
      <formula>"Moderado"</formula>
    </cfRule>
    <cfRule type="cellIs" dxfId="984" priority="1458" operator="equal">
      <formula>"Menor"</formula>
    </cfRule>
    <cfRule type="cellIs" dxfId="983" priority="1459" operator="equal">
      <formula>"Leve"</formula>
    </cfRule>
  </conditionalFormatting>
  <conditionalFormatting sqref="BE138 BE140">
    <cfRule type="cellIs" dxfId="982" priority="1450" operator="equal">
      <formula>"Catastrófico"</formula>
    </cfRule>
    <cfRule type="cellIs" dxfId="981" priority="1451" operator="equal">
      <formula>"Mayor"</formula>
    </cfRule>
    <cfRule type="cellIs" dxfId="980" priority="1452" operator="equal">
      <formula>"Moderado"</formula>
    </cfRule>
    <cfRule type="cellIs" dxfId="979" priority="1453" operator="equal">
      <formula>"Menor"</formula>
    </cfRule>
    <cfRule type="cellIs" dxfId="978" priority="1454" operator="equal">
      <formula>"Leve"</formula>
    </cfRule>
  </conditionalFormatting>
  <conditionalFormatting sqref="BF137:BF141">
    <cfRule type="cellIs" dxfId="977" priority="1445" operator="equal">
      <formula>"Catastrófico"</formula>
    </cfRule>
    <cfRule type="cellIs" dxfId="976" priority="1446" operator="equal">
      <formula>"Mayor"</formula>
    </cfRule>
    <cfRule type="cellIs" dxfId="975" priority="1447" operator="equal">
      <formula>"Moderado"</formula>
    </cfRule>
    <cfRule type="cellIs" dxfId="974" priority="1448" operator="equal">
      <formula>"Menor"</formula>
    </cfRule>
    <cfRule type="cellIs" dxfId="973" priority="1449" operator="equal">
      <formula>"Leve"</formula>
    </cfRule>
  </conditionalFormatting>
  <conditionalFormatting sqref="BH138:BI138 BH140:BI140">
    <cfRule type="cellIs" dxfId="972" priority="1440" operator="equal">
      <formula>"Catastrófico"</formula>
    </cfRule>
    <cfRule type="cellIs" dxfId="971" priority="1441" operator="equal">
      <formula>"Mayor"</formula>
    </cfRule>
    <cfRule type="cellIs" dxfId="970" priority="1442" operator="equal">
      <formula>"Moderado"</formula>
    </cfRule>
    <cfRule type="cellIs" dxfId="969" priority="1443" operator="equal">
      <formula>"Menor"</formula>
    </cfRule>
    <cfRule type="cellIs" dxfId="968" priority="1444" operator="equal">
      <formula>"Leve"</formula>
    </cfRule>
  </conditionalFormatting>
  <conditionalFormatting sqref="BJ138 BJ140">
    <cfRule type="cellIs" dxfId="967" priority="1435" operator="equal">
      <formula>"Catastrófico"</formula>
    </cfRule>
    <cfRule type="cellIs" dxfId="966" priority="1436" operator="equal">
      <formula>"Mayor"</formula>
    </cfRule>
    <cfRule type="cellIs" dxfId="965" priority="1437" operator="equal">
      <formula>"Moderado"</formula>
    </cfRule>
    <cfRule type="cellIs" dxfId="964" priority="1438" operator="equal">
      <formula>"Menor"</formula>
    </cfRule>
    <cfRule type="cellIs" dxfId="963" priority="1439" operator="equal">
      <formula>"Leve"</formula>
    </cfRule>
  </conditionalFormatting>
  <conditionalFormatting sqref="BK138 BK140">
    <cfRule type="cellIs" dxfId="962" priority="1430" operator="equal">
      <formula>"Catastrófico"</formula>
    </cfRule>
    <cfRule type="cellIs" dxfId="961" priority="1431" operator="equal">
      <formula>"Mayor"</formula>
    </cfRule>
    <cfRule type="cellIs" dxfId="960" priority="1432" operator="equal">
      <formula>"Moderado"</formula>
    </cfRule>
    <cfRule type="cellIs" dxfId="959" priority="1433" operator="equal">
      <formula>"Menor"</formula>
    </cfRule>
    <cfRule type="cellIs" dxfId="958" priority="1434" operator="equal">
      <formula>"Leve"</formula>
    </cfRule>
  </conditionalFormatting>
  <conditionalFormatting sqref="BE136">
    <cfRule type="cellIs" dxfId="957" priority="1425" operator="equal">
      <formula>"Catastrófico"</formula>
    </cfRule>
    <cfRule type="cellIs" dxfId="956" priority="1426" operator="equal">
      <formula>"Mayor"</formula>
    </cfRule>
    <cfRule type="cellIs" dxfId="955" priority="1427" operator="equal">
      <formula>"Moderado"</formula>
    </cfRule>
    <cfRule type="cellIs" dxfId="954" priority="1428" operator="equal">
      <formula>"Menor"</formula>
    </cfRule>
    <cfRule type="cellIs" dxfId="953" priority="1429" operator="equal">
      <formula>"Leve"</formula>
    </cfRule>
  </conditionalFormatting>
  <conditionalFormatting sqref="BF136">
    <cfRule type="cellIs" dxfId="952" priority="1420" operator="equal">
      <formula>"Catastrófico"</formula>
    </cfRule>
    <cfRule type="cellIs" dxfId="951" priority="1421" operator="equal">
      <formula>"Mayor"</formula>
    </cfRule>
    <cfRule type="cellIs" dxfId="950" priority="1422" operator="equal">
      <formula>"Moderado"</formula>
    </cfRule>
    <cfRule type="cellIs" dxfId="949" priority="1423" operator="equal">
      <formula>"Menor"</formula>
    </cfRule>
    <cfRule type="cellIs" dxfId="948" priority="1424" operator="equal">
      <formula>"Leve"</formula>
    </cfRule>
  </conditionalFormatting>
  <conditionalFormatting sqref="BH136:BI136">
    <cfRule type="cellIs" dxfId="947" priority="1415" operator="equal">
      <formula>"Catastrófico"</formula>
    </cfRule>
    <cfRule type="cellIs" dxfId="946" priority="1416" operator="equal">
      <formula>"Mayor"</formula>
    </cfRule>
    <cfRule type="cellIs" dxfId="945" priority="1417" operator="equal">
      <formula>"Moderado"</formula>
    </cfRule>
    <cfRule type="cellIs" dxfId="944" priority="1418" operator="equal">
      <formula>"Menor"</formula>
    </cfRule>
    <cfRule type="cellIs" dxfId="943" priority="1419" operator="equal">
      <formula>"Leve"</formula>
    </cfRule>
  </conditionalFormatting>
  <conditionalFormatting sqref="BJ136:BK136">
    <cfRule type="cellIs" dxfId="942" priority="1410" operator="equal">
      <formula>"Catastrófico"</formula>
    </cfRule>
    <cfRule type="cellIs" dxfId="941" priority="1411" operator="equal">
      <formula>"Mayor"</formula>
    </cfRule>
    <cfRule type="cellIs" dxfId="940" priority="1412" operator="equal">
      <formula>"Moderado"</formula>
    </cfRule>
    <cfRule type="cellIs" dxfId="939" priority="1413" operator="equal">
      <formula>"Menor"</formula>
    </cfRule>
    <cfRule type="cellIs" dxfId="938" priority="1414" operator="equal">
      <formula>"Leve"</formula>
    </cfRule>
  </conditionalFormatting>
  <conditionalFormatting sqref="BL148:BM148 BL154:BM154">
    <cfRule type="cellIs" dxfId="937" priority="1387" operator="equal">
      <formula>"Catastrófico"</formula>
    </cfRule>
    <cfRule type="cellIs" dxfId="936" priority="1388" operator="equal">
      <formula>"Mayor"</formula>
    </cfRule>
    <cfRule type="cellIs" dxfId="935" priority="1389" operator="equal">
      <formula>"Moderado"</formula>
    </cfRule>
    <cfRule type="cellIs" dxfId="934" priority="1390" operator="equal">
      <formula>"Menor"</formula>
    </cfRule>
    <cfRule type="cellIs" dxfId="933" priority="1391" operator="equal">
      <formula>"Leve"</formula>
    </cfRule>
  </conditionalFormatting>
  <conditionalFormatting sqref="Q148 Q154">
    <cfRule type="cellIs" dxfId="932" priority="1383" operator="equal">
      <formula>"Extremo"</formula>
    </cfRule>
    <cfRule type="cellIs" dxfId="931" priority="1384" operator="equal">
      <formula>"Alto"</formula>
    </cfRule>
    <cfRule type="cellIs" dxfId="930" priority="1385" operator="equal">
      <formula>"Moderado"</formula>
    </cfRule>
    <cfRule type="cellIs" dxfId="929" priority="1386" operator="equal">
      <formula>"Bajo"</formula>
    </cfRule>
  </conditionalFormatting>
  <conditionalFormatting sqref="P148">
    <cfRule type="cellIs" dxfId="928" priority="1378" operator="equal">
      <formula>"Catastrófico"</formula>
    </cfRule>
    <cfRule type="cellIs" dxfId="927" priority="1379" operator="equal">
      <formula>"Mayor"</formula>
    </cfRule>
    <cfRule type="cellIs" dxfId="926" priority="1380" operator="equal">
      <formula>"Moderado"</formula>
    </cfRule>
    <cfRule type="cellIs" dxfId="925" priority="1381" operator="equal">
      <formula>"Menor"</formula>
    </cfRule>
    <cfRule type="cellIs" dxfId="924" priority="1382" operator="equal">
      <formula>"Leve"</formula>
    </cfRule>
  </conditionalFormatting>
  <conditionalFormatting sqref="P154">
    <cfRule type="cellIs" dxfId="923" priority="1373" operator="equal">
      <formula>"Catastrófico"</formula>
    </cfRule>
    <cfRule type="cellIs" dxfId="922" priority="1374" operator="equal">
      <formula>"Mayor"</formula>
    </cfRule>
    <cfRule type="cellIs" dxfId="921" priority="1375" operator="equal">
      <formula>"Moderado"</formula>
    </cfRule>
    <cfRule type="cellIs" dxfId="920" priority="1376" operator="equal">
      <formula>"Menor"</formula>
    </cfRule>
    <cfRule type="cellIs" dxfId="919" priority="1377" operator="equal">
      <formula>"Leve"</formula>
    </cfRule>
  </conditionalFormatting>
  <conditionalFormatting sqref="BD148 BD154">
    <cfRule type="cellIs" dxfId="918" priority="1359" operator="equal">
      <formula>"Catastrófico"</formula>
    </cfRule>
    <cfRule type="cellIs" dxfId="917" priority="1360" operator="equal">
      <formula>"Mayor"</formula>
    </cfRule>
    <cfRule type="cellIs" dxfId="916" priority="1361" operator="equal">
      <formula>"Moderado"</formula>
    </cfRule>
    <cfRule type="cellIs" dxfId="915" priority="1362" operator="equal">
      <formula>"Menor"</formula>
    </cfRule>
    <cfRule type="cellIs" dxfId="914" priority="1363" operator="equal">
      <formula>"Leve"</formula>
    </cfRule>
  </conditionalFormatting>
  <conditionalFormatting sqref="BE148:BF148 BE154 BH148:BI148 BH154:BI154">
    <cfRule type="cellIs" dxfId="913" priority="1354" operator="equal">
      <formula>"Catastrófico"</formula>
    </cfRule>
    <cfRule type="cellIs" dxfId="912" priority="1355" operator="equal">
      <formula>"Mayor"</formula>
    </cfRule>
    <cfRule type="cellIs" dxfId="911" priority="1356" operator="equal">
      <formula>"Moderado"</formula>
    </cfRule>
    <cfRule type="cellIs" dxfId="910" priority="1357" operator="equal">
      <formula>"Menor"</formula>
    </cfRule>
    <cfRule type="cellIs" dxfId="909" priority="1358" operator="equal">
      <formula>"Leve"</formula>
    </cfRule>
  </conditionalFormatting>
  <conditionalFormatting sqref="BJ148:BK148 BJ154:BK154">
    <cfRule type="cellIs" dxfId="908" priority="1349" operator="equal">
      <formula>"Catastrófico"</formula>
    </cfRule>
    <cfRule type="cellIs" dxfId="907" priority="1350" operator="equal">
      <formula>"Mayor"</formula>
    </cfRule>
    <cfRule type="cellIs" dxfId="906" priority="1351" operator="equal">
      <formula>"Moderado"</formula>
    </cfRule>
    <cfRule type="cellIs" dxfId="905" priority="1352" operator="equal">
      <formula>"Menor"</formula>
    </cfRule>
    <cfRule type="cellIs" dxfId="904" priority="1353" operator="equal">
      <formula>"Leve"</formula>
    </cfRule>
  </conditionalFormatting>
  <conditionalFormatting sqref="BF154">
    <cfRule type="cellIs" dxfId="903" priority="1344" operator="equal">
      <formula>"Catastrófico"</formula>
    </cfRule>
    <cfRule type="cellIs" dxfId="902" priority="1345" operator="equal">
      <formula>"Mayor"</formula>
    </cfRule>
    <cfRule type="cellIs" dxfId="901" priority="1346" operator="equal">
      <formula>"Moderado"</formula>
    </cfRule>
    <cfRule type="cellIs" dxfId="900" priority="1347" operator="equal">
      <formula>"Menor"</formula>
    </cfRule>
    <cfRule type="cellIs" dxfId="899" priority="1348" operator="equal">
      <formula>"Leve"</formula>
    </cfRule>
  </conditionalFormatting>
  <conditionalFormatting sqref="BL160:BM160 BM172 BM178 BL184:BM184 BL166:BM166 BL172:BL184 BL190:BM190 BL196:BM196 BL202:BM202 BL208:BM208 BL214:BM214">
    <cfRule type="cellIs" dxfId="898" priority="1334" operator="equal">
      <formula>"Catastrófico"</formula>
    </cfRule>
    <cfRule type="cellIs" dxfId="897" priority="1335" operator="equal">
      <formula>"Mayor"</formula>
    </cfRule>
    <cfRule type="cellIs" dxfId="896" priority="1336" operator="equal">
      <formula>"Moderado"</formula>
    </cfRule>
    <cfRule type="cellIs" dxfId="895" priority="1337" operator="equal">
      <formula>"Menor"</formula>
    </cfRule>
    <cfRule type="cellIs" dxfId="894" priority="1338" operator="equal">
      <formula>"Leve"</formula>
    </cfRule>
  </conditionalFormatting>
  <conditionalFormatting sqref="Q160 Q166 Q172 Q178 Q184 Q190 Q196 Q202 Q208 Q214">
    <cfRule type="cellIs" dxfId="893" priority="1330" operator="equal">
      <formula>"Extremo"</formula>
    </cfRule>
    <cfRule type="cellIs" dxfId="892" priority="1331" operator="equal">
      <formula>"Alto"</formula>
    </cfRule>
    <cfRule type="cellIs" dxfId="891" priority="1332" operator="equal">
      <formula>"Moderado"</formula>
    </cfRule>
    <cfRule type="cellIs" dxfId="890" priority="1333" operator="equal">
      <formula>"Bajo"</formula>
    </cfRule>
  </conditionalFormatting>
  <conditionalFormatting sqref="P160">
    <cfRule type="cellIs" dxfId="889" priority="1325" operator="equal">
      <formula>"Catastrófico"</formula>
    </cfRule>
    <cfRule type="cellIs" dxfId="888" priority="1326" operator="equal">
      <formula>"Mayor"</formula>
    </cfRule>
    <cfRule type="cellIs" dxfId="887" priority="1327" operator="equal">
      <formula>"Moderado"</formula>
    </cfRule>
    <cfRule type="cellIs" dxfId="886" priority="1328" operator="equal">
      <formula>"Menor"</formula>
    </cfRule>
    <cfRule type="cellIs" dxfId="885" priority="1329" operator="equal">
      <formula>"Leve"</formula>
    </cfRule>
  </conditionalFormatting>
  <conditionalFormatting sqref="P166 P172 P178 P184 P190 P196 P202 P208 P214">
    <cfRule type="cellIs" dxfId="884" priority="1320" operator="equal">
      <formula>"Catastrófico"</formula>
    </cfRule>
    <cfRule type="cellIs" dxfId="883" priority="1321" operator="equal">
      <formula>"Mayor"</formula>
    </cfRule>
    <cfRule type="cellIs" dxfId="882" priority="1322" operator="equal">
      <formula>"Moderado"</formula>
    </cfRule>
    <cfRule type="cellIs" dxfId="881" priority="1323" operator="equal">
      <formula>"Menor"</formula>
    </cfRule>
    <cfRule type="cellIs" dxfId="880" priority="1324" operator="equal">
      <formula>"Leve"</formula>
    </cfRule>
  </conditionalFormatting>
  <conditionalFormatting sqref="BD166 BD178 BD202">
    <cfRule type="cellIs" dxfId="879" priority="1306" operator="equal">
      <formula>"Catastrófico"</formula>
    </cfRule>
    <cfRule type="cellIs" dxfId="878" priority="1307" operator="equal">
      <formula>"Mayor"</formula>
    </cfRule>
    <cfRule type="cellIs" dxfId="877" priority="1308" operator="equal">
      <formula>"Moderado"</formula>
    </cfRule>
    <cfRule type="cellIs" dxfId="876" priority="1309" operator="equal">
      <formula>"Menor"</formula>
    </cfRule>
    <cfRule type="cellIs" dxfId="875" priority="1310" operator="equal">
      <formula>"Leve"</formula>
    </cfRule>
  </conditionalFormatting>
  <conditionalFormatting sqref="BE160 BF166 BF190 BF196 BF202 BF214 BH160:BI160 BH208:BI208 BH196:BI196 BH190 BI166">
    <cfRule type="cellIs" dxfId="874" priority="1301" operator="equal">
      <formula>"Catastrófico"</formula>
    </cfRule>
    <cfRule type="cellIs" dxfId="873" priority="1302" operator="equal">
      <formula>"Mayor"</formula>
    </cfRule>
    <cfRule type="cellIs" dxfId="872" priority="1303" operator="equal">
      <formula>"Moderado"</formula>
    </cfRule>
    <cfRule type="cellIs" dxfId="871" priority="1304" operator="equal">
      <formula>"Menor"</formula>
    </cfRule>
    <cfRule type="cellIs" dxfId="870" priority="1305" operator="equal">
      <formula>"Leve"</formula>
    </cfRule>
  </conditionalFormatting>
  <conditionalFormatting sqref="BJ160:BK160 BJ166 BJ172:BK172 BJ178:BK178 BJ190:BK190 BJ196 BJ202:BK202 BJ208:BK208 BJ214:BK214">
    <cfRule type="cellIs" dxfId="869" priority="1296" operator="equal">
      <formula>"Catastrófico"</formula>
    </cfRule>
    <cfRule type="cellIs" dxfId="868" priority="1297" operator="equal">
      <formula>"Mayor"</formula>
    </cfRule>
    <cfRule type="cellIs" dxfId="867" priority="1298" operator="equal">
      <formula>"Moderado"</formula>
    </cfRule>
    <cfRule type="cellIs" dxfId="866" priority="1299" operator="equal">
      <formula>"Menor"</formula>
    </cfRule>
    <cfRule type="cellIs" dxfId="865" priority="1300" operator="equal">
      <formula>"Leve"</formula>
    </cfRule>
  </conditionalFormatting>
  <conditionalFormatting sqref="BF160">
    <cfRule type="cellIs" dxfId="864" priority="1291" operator="equal">
      <formula>"Catastrófico"</formula>
    </cfRule>
    <cfRule type="cellIs" dxfId="863" priority="1292" operator="equal">
      <formula>"Mayor"</formula>
    </cfRule>
    <cfRule type="cellIs" dxfId="862" priority="1293" operator="equal">
      <formula>"Moderado"</formula>
    </cfRule>
    <cfRule type="cellIs" dxfId="861" priority="1294" operator="equal">
      <formula>"Menor"</formula>
    </cfRule>
    <cfRule type="cellIs" dxfId="860" priority="1295" operator="equal">
      <formula>"Leve"</formula>
    </cfRule>
  </conditionalFormatting>
  <conditionalFormatting sqref="BE166">
    <cfRule type="cellIs" dxfId="859" priority="1286" operator="equal">
      <formula>"Catastrófico"</formula>
    </cfRule>
    <cfRule type="cellIs" dxfId="858" priority="1287" operator="equal">
      <formula>"Mayor"</formula>
    </cfRule>
    <cfRule type="cellIs" dxfId="857" priority="1288" operator="equal">
      <formula>"Moderado"</formula>
    </cfRule>
    <cfRule type="cellIs" dxfId="856" priority="1289" operator="equal">
      <formula>"Menor"</formula>
    </cfRule>
    <cfRule type="cellIs" dxfId="855" priority="1290" operator="equal">
      <formula>"Leve"</formula>
    </cfRule>
  </conditionalFormatting>
  <conditionalFormatting sqref="BH166">
    <cfRule type="cellIs" dxfId="854" priority="1281" operator="equal">
      <formula>"Catastrófico"</formula>
    </cfRule>
    <cfRule type="cellIs" dxfId="853" priority="1282" operator="equal">
      <formula>"Mayor"</formula>
    </cfRule>
    <cfRule type="cellIs" dxfId="852" priority="1283" operator="equal">
      <formula>"Moderado"</formula>
    </cfRule>
    <cfRule type="cellIs" dxfId="851" priority="1284" operator="equal">
      <formula>"Menor"</formula>
    </cfRule>
    <cfRule type="cellIs" dxfId="850" priority="1285" operator="equal">
      <formula>"Leve"</formula>
    </cfRule>
  </conditionalFormatting>
  <conditionalFormatting sqref="BK166">
    <cfRule type="cellIs" dxfId="849" priority="1276" operator="equal">
      <formula>"Catastrófico"</formula>
    </cfRule>
    <cfRule type="cellIs" dxfId="848" priority="1277" operator="equal">
      <formula>"Mayor"</formula>
    </cfRule>
    <cfRule type="cellIs" dxfId="847" priority="1278" operator="equal">
      <formula>"Moderado"</formula>
    </cfRule>
    <cfRule type="cellIs" dxfId="846" priority="1279" operator="equal">
      <formula>"Menor"</formula>
    </cfRule>
    <cfRule type="cellIs" dxfId="845" priority="1280" operator="equal">
      <formula>"Leve"</formula>
    </cfRule>
  </conditionalFormatting>
  <conditionalFormatting sqref="BE172">
    <cfRule type="cellIs" dxfId="844" priority="1271" operator="equal">
      <formula>"Catastrófico"</formula>
    </cfRule>
    <cfRule type="cellIs" dxfId="843" priority="1272" operator="equal">
      <formula>"Mayor"</formula>
    </cfRule>
    <cfRule type="cellIs" dxfId="842" priority="1273" operator="equal">
      <formula>"Moderado"</formula>
    </cfRule>
    <cfRule type="cellIs" dxfId="841" priority="1274" operator="equal">
      <formula>"Menor"</formula>
    </cfRule>
    <cfRule type="cellIs" dxfId="840" priority="1275" operator="equal">
      <formula>"Leve"</formula>
    </cfRule>
  </conditionalFormatting>
  <conditionalFormatting sqref="BF172">
    <cfRule type="cellIs" dxfId="839" priority="1266" operator="equal">
      <formula>"Catastrófico"</formula>
    </cfRule>
    <cfRule type="cellIs" dxfId="838" priority="1267" operator="equal">
      <formula>"Mayor"</formula>
    </cfRule>
    <cfRule type="cellIs" dxfId="837" priority="1268" operator="equal">
      <formula>"Moderado"</formula>
    </cfRule>
    <cfRule type="cellIs" dxfId="836" priority="1269" operator="equal">
      <formula>"Menor"</formula>
    </cfRule>
    <cfRule type="cellIs" dxfId="835" priority="1270" operator="equal">
      <formula>"Leve"</formula>
    </cfRule>
  </conditionalFormatting>
  <conditionalFormatting sqref="BI172">
    <cfRule type="cellIs" dxfId="834" priority="1261" operator="equal">
      <formula>"Catastrófico"</formula>
    </cfRule>
    <cfRule type="cellIs" dxfId="833" priority="1262" operator="equal">
      <formula>"Mayor"</formula>
    </cfRule>
    <cfRule type="cellIs" dxfId="832" priority="1263" operator="equal">
      <formula>"Moderado"</formula>
    </cfRule>
    <cfRule type="cellIs" dxfId="831" priority="1264" operator="equal">
      <formula>"Menor"</formula>
    </cfRule>
    <cfRule type="cellIs" dxfId="830" priority="1265" operator="equal">
      <formula>"Leve"</formula>
    </cfRule>
  </conditionalFormatting>
  <conditionalFormatting sqref="BH172">
    <cfRule type="cellIs" dxfId="829" priority="1256" operator="equal">
      <formula>"Catastrófico"</formula>
    </cfRule>
    <cfRule type="cellIs" dxfId="828" priority="1257" operator="equal">
      <formula>"Mayor"</formula>
    </cfRule>
    <cfRule type="cellIs" dxfId="827" priority="1258" operator="equal">
      <formula>"Moderado"</formula>
    </cfRule>
    <cfRule type="cellIs" dxfId="826" priority="1259" operator="equal">
      <formula>"Menor"</formula>
    </cfRule>
    <cfRule type="cellIs" dxfId="825" priority="1260" operator="equal">
      <formula>"Leve"</formula>
    </cfRule>
  </conditionalFormatting>
  <conditionalFormatting sqref="BE178">
    <cfRule type="cellIs" dxfId="824" priority="1251" operator="equal">
      <formula>"Catastrófico"</formula>
    </cfRule>
    <cfRule type="cellIs" dxfId="823" priority="1252" operator="equal">
      <formula>"Mayor"</formula>
    </cfRule>
    <cfRule type="cellIs" dxfId="822" priority="1253" operator="equal">
      <formula>"Moderado"</formula>
    </cfRule>
    <cfRule type="cellIs" dxfId="821" priority="1254" operator="equal">
      <formula>"Menor"</formula>
    </cfRule>
    <cfRule type="cellIs" dxfId="820" priority="1255" operator="equal">
      <formula>"Leve"</formula>
    </cfRule>
  </conditionalFormatting>
  <conditionalFormatting sqref="BF178">
    <cfRule type="cellIs" dxfId="819" priority="1246" operator="equal">
      <formula>"Catastrófico"</formula>
    </cfRule>
    <cfRule type="cellIs" dxfId="818" priority="1247" operator="equal">
      <formula>"Mayor"</formula>
    </cfRule>
    <cfRule type="cellIs" dxfId="817" priority="1248" operator="equal">
      <formula>"Moderado"</formula>
    </cfRule>
    <cfRule type="cellIs" dxfId="816" priority="1249" operator="equal">
      <formula>"Menor"</formula>
    </cfRule>
    <cfRule type="cellIs" dxfId="815" priority="1250" operator="equal">
      <formula>"Leve"</formula>
    </cfRule>
  </conditionalFormatting>
  <conditionalFormatting sqref="BI178">
    <cfRule type="cellIs" dxfId="814" priority="1241" operator="equal">
      <formula>"Catastrófico"</formula>
    </cfRule>
    <cfRule type="cellIs" dxfId="813" priority="1242" operator="equal">
      <formula>"Mayor"</formula>
    </cfRule>
    <cfRule type="cellIs" dxfId="812" priority="1243" operator="equal">
      <formula>"Moderado"</formula>
    </cfRule>
    <cfRule type="cellIs" dxfId="811" priority="1244" operator="equal">
      <formula>"Menor"</formula>
    </cfRule>
    <cfRule type="cellIs" dxfId="810" priority="1245" operator="equal">
      <formula>"Leve"</formula>
    </cfRule>
  </conditionalFormatting>
  <conditionalFormatting sqref="BH178">
    <cfRule type="cellIs" dxfId="809" priority="1236" operator="equal">
      <formula>"Catastrófico"</formula>
    </cfRule>
    <cfRule type="cellIs" dxfId="808" priority="1237" operator="equal">
      <formula>"Mayor"</formula>
    </cfRule>
    <cfRule type="cellIs" dxfId="807" priority="1238" operator="equal">
      <formula>"Moderado"</formula>
    </cfRule>
    <cfRule type="cellIs" dxfId="806" priority="1239" operator="equal">
      <formula>"Menor"</formula>
    </cfRule>
    <cfRule type="cellIs" dxfId="805" priority="1240" operator="equal">
      <formula>"Leve"</formula>
    </cfRule>
  </conditionalFormatting>
  <conditionalFormatting sqref="BE184">
    <cfRule type="cellIs" dxfId="804" priority="1231" operator="equal">
      <formula>"Catastrófico"</formula>
    </cfRule>
    <cfRule type="cellIs" dxfId="803" priority="1232" operator="equal">
      <formula>"Mayor"</formula>
    </cfRule>
    <cfRule type="cellIs" dxfId="802" priority="1233" operator="equal">
      <formula>"Moderado"</formula>
    </cfRule>
    <cfRule type="cellIs" dxfId="801" priority="1234" operator="equal">
      <formula>"Menor"</formula>
    </cfRule>
    <cfRule type="cellIs" dxfId="800" priority="1235" operator="equal">
      <formula>"Leve"</formula>
    </cfRule>
  </conditionalFormatting>
  <conditionalFormatting sqref="BF184">
    <cfRule type="cellIs" dxfId="799" priority="1226" operator="equal">
      <formula>"Catastrófico"</formula>
    </cfRule>
    <cfRule type="cellIs" dxfId="798" priority="1227" operator="equal">
      <formula>"Mayor"</formula>
    </cfRule>
    <cfRule type="cellIs" dxfId="797" priority="1228" operator="equal">
      <formula>"Moderado"</formula>
    </cfRule>
    <cfRule type="cellIs" dxfId="796" priority="1229" operator="equal">
      <formula>"Menor"</formula>
    </cfRule>
    <cfRule type="cellIs" dxfId="795" priority="1230" operator="equal">
      <formula>"Leve"</formula>
    </cfRule>
  </conditionalFormatting>
  <conditionalFormatting sqref="BI184">
    <cfRule type="cellIs" dxfId="794" priority="1221" operator="equal">
      <formula>"Catastrófico"</formula>
    </cfRule>
    <cfRule type="cellIs" dxfId="793" priority="1222" operator="equal">
      <formula>"Mayor"</formula>
    </cfRule>
    <cfRule type="cellIs" dxfId="792" priority="1223" operator="equal">
      <formula>"Moderado"</formula>
    </cfRule>
    <cfRule type="cellIs" dxfId="791" priority="1224" operator="equal">
      <formula>"Menor"</formula>
    </cfRule>
    <cfRule type="cellIs" dxfId="790" priority="1225" operator="equal">
      <formula>"Leve"</formula>
    </cfRule>
  </conditionalFormatting>
  <conditionalFormatting sqref="BH184">
    <cfRule type="cellIs" dxfId="789" priority="1216" operator="equal">
      <formula>"Catastrófico"</formula>
    </cfRule>
    <cfRule type="cellIs" dxfId="788" priority="1217" operator="equal">
      <formula>"Mayor"</formula>
    </cfRule>
    <cfRule type="cellIs" dxfId="787" priority="1218" operator="equal">
      <formula>"Moderado"</formula>
    </cfRule>
    <cfRule type="cellIs" dxfId="786" priority="1219" operator="equal">
      <formula>"Menor"</formula>
    </cfRule>
    <cfRule type="cellIs" dxfId="785" priority="1220" operator="equal">
      <formula>"Leve"</formula>
    </cfRule>
  </conditionalFormatting>
  <conditionalFormatting sqref="BJ184">
    <cfRule type="cellIs" dxfId="784" priority="1211" operator="equal">
      <formula>"Catastrófico"</formula>
    </cfRule>
    <cfRule type="cellIs" dxfId="783" priority="1212" operator="equal">
      <formula>"Mayor"</formula>
    </cfRule>
    <cfRule type="cellIs" dxfId="782" priority="1213" operator="equal">
      <formula>"Moderado"</formula>
    </cfRule>
    <cfRule type="cellIs" dxfId="781" priority="1214" operator="equal">
      <formula>"Menor"</formula>
    </cfRule>
    <cfRule type="cellIs" dxfId="780" priority="1215" operator="equal">
      <formula>"Leve"</formula>
    </cfRule>
  </conditionalFormatting>
  <conditionalFormatting sqref="BK184">
    <cfRule type="cellIs" dxfId="779" priority="1206" operator="equal">
      <formula>"Catastrófico"</formula>
    </cfRule>
    <cfRule type="cellIs" dxfId="778" priority="1207" operator="equal">
      <formula>"Mayor"</formula>
    </cfRule>
    <cfRule type="cellIs" dxfId="777" priority="1208" operator="equal">
      <formula>"Moderado"</formula>
    </cfRule>
    <cfRule type="cellIs" dxfId="776" priority="1209" operator="equal">
      <formula>"Menor"</formula>
    </cfRule>
    <cfRule type="cellIs" dxfId="775" priority="1210" operator="equal">
      <formula>"Leve"</formula>
    </cfRule>
  </conditionalFormatting>
  <conditionalFormatting sqref="BE190">
    <cfRule type="cellIs" dxfId="774" priority="1201" operator="equal">
      <formula>"Catastrófico"</formula>
    </cfRule>
    <cfRule type="cellIs" dxfId="773" priority="1202" operator="equal">
      <formula>"Mayor"</formula>
    </cfRule>
    <cfRule type="cellIs" dxfId="772" priority="1203" operator="equal">
      <formula>"Moderado"</formula>
    </cfRule>
    <cfRule type="cellIs" dxfId="771" priority="1204" operator="equal">
      <formula>"Menor"</formula>
    </cfRule>
    <cfRule type="cellIs" dxfId="770" priority="1205" operator="equal">
      <formula>"Leve"</formula>
    </cfRule>
  </conditionalFormatting>
  <conditionalFormatting sqref="BI190">
    <cfRule type="cellIs" dxfId="769" priority="1196" operator="equal">
      <formula>"Catastrófico"</formula>
    </cfRule>
    <cfRule type="cellIs" dxfId="768" priority="1197" operator="equal">
      <formula>"Mayor"</formula>
    </cfRule>
    <cfRule type="cellIs" dxfId="767" priority="1198" operator="equal">
      <formula>"Moderado"</formula>
    </cfRule>
    <cfRule type="cellIs" dxfId="766" priority="1199" operator="equal">
      <formula>"Menor"</formula>
    </cfRule>
    <cfRule type="cellIs" dxfId="765" priority="1200" operator="equal">
      <formula>"Leve"</formula>
    </cfRule>
  </conditionalFormatting>
  <conditionalFormatting sqref="BE196">
    <cfRule type="cellIs" dxfId="764" priority="1191" operator="equal">
      <formula>"Catastrófico"</formula>
    </cfRule>
    <cfRule type="cellIs" dxfId="763" priority="1192" operator="equal">
      <formula>"Mayor"</formula>
    </cfRule>
    <cfRule type="cellIs" dxfId="762" priority="1193" operator="equal">
      <formula>"Moderado"</formula>
    </cfRule>
    <cfRule type="cellIs" dxfId="761" priority="1194" operator="equal">
      <formula>"Menor"</formula>
    </cfRule>
    <cfRule type="cellIs" dxfId="760" priority="1195" operator="equal">
      <formula>"Leve"</formula>
    </cfRule>
  </conditionalFormatting>
  <conditionalFormatting sqref="BK196">
    <cfRule type="cellIs" dxfId="759" priority="1186" operator="equal">
      <formula>"Catastrófico"</formula>
    </cfRule>
    <cfRule type="cellIs" dxfId="758" priority="1187" operator="equal">
      <formula>"Mayor"</formula>
    </cfRule>
    <cfRule type="cellIs" dxfId="757" priority="1188" operator="equal">
      <formula>"Moderado"</formula>
    </cfRule>
    <cfRule type="cellIs" dxfId="756" priority="1189" operator="equal">
      <formula>"Menor"</formula>
    </cfRule>
    <cfRule type="cellIs" dxfId="755" priority="1190" operator="equal">
      <formula>"Leve"</formula>
    </cfRule>
  </conditionalFormatting>
  <conditionalFormatting sqref="BH202:BI202">
    <cfRule type="cellIs" dxfId="754" priority="1181" operator="equal">
      <formula>"Catastrófico"</formula>
    </cfRule>
    <cfRule type="cellIs" dxfId="753" priority="1182" operator="equal">
      <formula>"Mayor"</formula>
    </cfRule>
    <cfRule type="cellIs" dxfId="752" priority="1183" operator="equal">
      <formula>"Moderado"</formula>
    </cfRule>
    <cfRule type="cellIs" dxfId="751" priority="1184" operator="equal">
      <formula>"Menor"</formula>
    </cfRule>
    <cfRule type="cellIs" dxfId="750" priority="1185" operator="equal">
      <formula>"Leve"</formula>
    </cfRule>
  </conditionalFormatting>
  <conditionalFormatting sqref="BE202">
    <cfRule type="cellIs" dxfId="749" priority="1176" operator="equal">
      <formula>"Catastrófico"</formula>
    </cfRule>
    <cfRule type="cellIs" dxfId="748" priority="1177" operator="equal">
      <formula>"Mayor"</formula>
    </cfRule>
    <cfRule type="cellIs" dxfId="747" priority="1178" operator="equal">
      <formula>"Moderado"</formula>
    </cfRule>
    <cfRule type="cellIs" dxfId="746" priority="1179" operator="equal">
      <formula>"Menor"</formula>
    </cfRule>
    <cfRule type="cellIs" dxfId="745" priority="1180" operator="equal">
      <formula>"Leve"</formula>
    </cfRule>
  </conditionalFormatting>
  <conditionalFormatting sqref="BE208">
    <cfRule type="cellIs" dxfId="744" priority="1171" operator="equal">
      <formula>"Catastrófico"</formula>
    </cfRule>
    <cfRule type="cellIs" dxfId="743" priority="1172" operator="equal">
      <formula>"Mayor"</formula>
    </cfRule>
    <cfRule type="cellIs" dxfId="742" priority="1173" operator="equal">
      <formula>"Moderado"</formula>
    </cfRule>
    <cfRule type="cellIs" dxfId="741" priority="1174" operator="equal">
      <formula>"Menor"</formula>
    </cfRule>
    <cfRule type="cellIs" dxfId="740" priority="1175" operator="equal">
      <formula>"Leve"</formula>
    </cfRule>
  </conditionalFormatting>
  <conditionalFormatting sqref="BF208">
    <cfRule type="cellIs" dxfId="739" priority="1166" operator="equal">
      <formula>"Catastrófico"</formula>
    </cfRule>
    <cfRule type="cellIs" dxfId="738" priority="1167" operator="equal">
      <formula>"Mayor"</formula>
    </cfRule>
    <cfRule type="cellIs" dxfId="737" priority="1168" operator="equal">
      <formula>"Moderado"</formula>
    </cfRule>
    <cfRule type="cellIs" dxfId="736" priority="1169" operator="equal">
      <formula>"Menor"</formula>
    </cfRule>
    <cfRule type="cellIs" dxfId="735" priority="1170" operator="equal">
      <formula>"Leve"</formula>
    </cfRule>
  </conditionalFormatting>
  <conditionalFormatting sqref="BE214">
    <cfRule type="cellIs" dxfId="734" priority="1161" operator="equal">
      <formula>"Catastrófico"</formula>
    </cfRule>
    <cfRule type="cellIs" dxfId="733" priority="1162" operator="equal">
      <formula>"Mayor"</formula>
    </cfRule>
    <cfRule type="cellIs" dxfId="732" priority="1163" operator="equal">
      <formula>"Moderado"</formula>
    </cfRule>
    <cfRule type="cellIs" dxfId="731" priority="1164" operator="equal">
      <formula>"Menor"</formula>
    </cfRule>
    <cfRule type="cellIs" dxfId="730" priority="1165" operator="equal">
      <formula>"Leve"</formula>
    </cfRule>
  </conditionalFormatting>
  <conditionalFormatting sqref="BH214:BI214">
    <cfRule type="cellIs" dxfId="729" priority="1156" operator="equal">
      <formula>"Catastrófico"</formula>
    </cfRule>
    <cfRule type="cellIs" dxfId="728" priority="1157" operator="equal">
      <formula>"Mayor"</formula>
    </cfRule>
    <cfRule type="cellIs" dxfId="727" priority="1158" operator="equal">
      <formula>"Moderado"</formula>
    </cfRule>
    <cfRule type="cellIs" dxfId="726" priority="1159" operator="equal">
      <formula>"Menor"</formula>
    </cfRule>
    <cfRule type="cellIs" dxfId="725" priority="1160" operator="equal">
      <formula>"Leve"</formula>
    </cfRule>
  </conditionalFormatting>
  <conditionalFormatting sqref="BB70">
    <cfRule type="cellIs" dxfId="724" priority="1151" operator="equal">
      <formula>"Catastrófico"</formula>
    </cfRule>
    <cfRule type="cellIs" dxfId="723" priority="1152" operator="equal">
      <formula>"Mayor"</formula>
    </cfRule>
    <cfRule type="cellIs" dxfId="722" priority="1153" operator="equal">
      <formula>"Moderado"</formula>
    </cfRule>
    <cfRule type="cellIs" dxfId="721" priority="1154" operator="equal">
      <formula>"Menor"</formula>
    </cfRule>
    <cfRule type="cellIs" dxfId="720" priority="1155" operator="equal">
      <formula>"Leve"</formula>
    </cfRule>
  </conditionalFormatting>
  <conditionalFormatting sqref="BC70">
    <cfRule type="cellIs" dxfId="719" priority="1147" operator="equal">
      <formula>"Extremo"</formula>
    </cfRule>
    <cfRule type="cellIs" dxfId="718" priority="1148" operator="equal">
      <formula>"Alto"</formula>
    </cfRule>
    <cfRule type="cellIs" dxfId="717" priority="1149" operator="equal">
      <formula>"Moderado"</formula>
    </cfRule>
    <cfRule type="cellIs" dxfId="716" priority="1150" operator="equal">
      <formula>"Bajo"</formula>
    </cfRule>
  </conditionalFormatting>
  <conditionalFormatting sqref="BB76">
    <cfRule type="cellIs" dxfId="715" priority="1142" operator="equal">
      <formula>"Catastrófico"</formula>
    </cfRule>
    <cfRule type="cellIs" dxfId="714" priority="1143" operator="equal">
      <formula>"Mayor"</formula>
    </cfRule>
    <cfRule type="cellIs" dxfId="713" priority="1144" operator="equal">
      <formula>"Moderado"</formula>
    </cfRule>
    <cfRule type="cellIs" dxfId="712" priority="1145" operator="equal">
      <formula>"Menor"</formula>
    </cfRule>
    <cfRule type="cellIs" dxfId="711" priority="1146" operator="equal">
      <formula>"Leve"</formula>
    </cfRule>
  </conditionalFormatting>
  <conditionalFormatting sqref="BC76">
    <cfRule type="cellIs" dxfId="710" priority="1138" operator="equal">
      <formula>"Extremo"</formula>
    </cfRule>
    <cfRule type="cellIs" dxfId="709" priority="1139" operator="equal">
      <formula>"Alto"</formula>
    </cfRule>
    <cfRule type="cellIs" dxfId="708" priority="1140" operator="equal">
      <formula>"Moderado"</formula>
    </cfRule>
    <cfRule type="cellIs" dxfId="707" priority="1141" operator="equal">
      <formula>"Bajo"</formula>
    </cfRule>
  </conditionalFormatting>
  <conditionalFormatting sqref="BB82">
    <cfRule type="cellIs" dxfId="706" priority="1133" operator="equal">
      <formula>"Catastrófico"</formula>
    </cfRule>
    <cfRule type="cellIs" dxfId="705" priority="1134" operator="equal">
      <formula>"Mayor"</formula>
    </cfRule>
    <cfRule type="cellIs" dxfId="704" priority="1135" operator="equal">
      <formula>"Moderado"</formula>
    </cfRule>
    <cfRule type="cellIs" dxfId="703" priority="1136" operator="equal">
      <formula>"Menor"</formula>
    </cfRule>
    <cfRule type="cellIs" dxfId="702" priority="1137" operator="equal">
      <formula>"Leve"</formula>
    </cfRule>
  </conditionalFormatting>
  <conditionalFormatting sqref="BC82">
    <cfRule type="cellIs" dxfId="701" priority="1129" operator="equal">
      <formula>"Extremo"</formula>
    </cfRule>
    <cfRule type="cellIs" dxfId="700" priority="1130" operator="equal">
      <formula>"Alto"</formula>
    </cfRule>
    <cfRule type="cellIs" dxfId="699" priority="1131" operator="equal">
      <formula>"Moderado"</formula>
    </cfRule>
    <cfRule type="cellIs" dxfId="698" priority="1132" operator="equal">
      <formula>"Bajo"</formula>
    </cfRule>
  </conditionalFormatting>
  <conditionalFormatting sqref="BB88">
    <cfRule type="cellIs" dxfId="697" priority="1124" operator="equal">
      <formula>"Catastrófico"</formula>
    </cfRule>
    <cfRule type="cellIs" dxfId="696" priority="1125" operator="equal">
      <formula>"Mayor"</formula>
    </cfRule>
    <cfRule type="cellIs" dxfId="695" priority="1126" operator="equal">
      <formula>"Moderado"</formula>
    </cfRule>
    <cfRule type="cellIs" dxfId="694" priority="1127" operator="equal">
      <formula>"Menor"</formula>
    </cfRule>
    <cfRule type="cellIs" dxfId="693" priority="1128" operator="equal">
      <formula>"Leve"</formula>
    </cfRule>
  </conditionalFormatting>
  <conditionalFormatting sqref="BC88">
    <cfRule type="cellIs" dxfId="692" priority="1120" operator="equal">
      <formula>"Extremo"</formula>
    </cfRule>
    <cfRule type="cellIs" dxfId="691" priority="1121" operator="equal">
      <formula>"Alto"</formula>
    </cfRule>
    <cfRule type="cellIs" dxfId="690" priority="1122" operator="equal">
      <formula>"Moderado"</formula>
    </cfRule>
    <cfRule type="cellIs" dxfId="689" priority="1123" operator="equal">
      <formula>"Bajo"</formula>
    </cfRule>
  </conditionalFormatting>
  <conditionalFormatting sqref="BB94">
    <cfRule type="cellIs" dxfId="688" priority="1115" operator="equal">
      <formula>"Catastrófico"</formula>
    </cfRule>
    <cfRule type="cellIs" dxfId="687" priority="1116" operator="equal">
      <formula>"Mayor"</formula>
    </cfRule>
    <cfRule type="cellIs" dxfId="686" priority="1117" operator="equal">
      <formula>"Moderado"</formula>
    </cfRule>
    <cfRule type="cellIs" dxfId="685" priority="1118" operator="equal">
      <formula>"Menor"</formula>
    </cfRule>
    <cfRule type="cellIs" dxfId="684" priority="1119" operator="equal">
      <formula>"Leve"</formula>
    </cfRule>
  </conditionalFormatting>
  <conditionalFormatting sqref="BC94">
    <cfRule type="cellIs" dxfId="683" priority="1111" operator="equal">
      <formula>"Extremo"</formula>
    </cfRule>
    <cfRule type="cellIs" dxfId="682" priority="1112" operator="equal">
      <formula>"Alto"</formula>
    </cfRule>
    <cfRule type="cellIs" dxfId="681" priority="1113" operator="equal">
      <formula>"Moderado"</formula>
    </cfRule>
    <cfRule type="cellIs" dxfId="680" priority="1114" operator="equal">
      <formula>"Bajo"</formula>
    </cfRule>
  </conditionalFormatting>
  <conditionalFormatting sqref="BB100">
    <cfRule type="cellIs" dxfId="679" priority="1106" operator="equal">
      <formula>"Catastrófico"</formula>
    </cfRule>
    <cfRule type="cellIs" dxfId="678" priority="1107" operator="equal">
      <formula>"Mayor"</formula>
    </cfRule>
    <cfRule type="cellIs" dxfId="677" priority="1108" operator="equal">
      <formula>"Moderado"</formula>
    </cfRule>
    <cfRule type="cellIs" dxfId="676" priority="1109" operator="equal">
      <formula>"Menor"</formula>
    </cfRule>
    <cfRule type="cellIs" dxfId="675" priority="1110" operator="equal">
      <formula>"Leve"</formula>
    </cfRule>
  </conditionalFormatting>
  <conditionalFormatting sqref="BC100">
    <cfRule type="cellIs" dxfId="674" priority="1102" operator="equal">
      <formula>"Extremo"</formula>
    </cfRule>
    <cfRule type="cellIs" dxfId="673" priority="1103" operator="equal">
      <formula>"Alto"</formula>
    </cfRule>
    <cfRule type="cellIs" dxfId="672" priority="1104" operator="equal">
      <formula>"Moderado"</formula>
    </cfRule>
    <cfRule type="cellIs" dxfId="671" priority="1105" operator="equal">
      <formula>"Bajo"</formula>
    </cfRule>
  </conditionalFormatting>
  <conditionalFormatting sqref="BB112">
    <cfRule type="cellIs" dxfId="670" priority="1097" operator="equal">
      <formula>"Catastrófico"</formula>
    </cfRule>
    <cfRule type="cellIs" dxfId="669" priority="1098" operator="equal">
      <formula>"Mayor"</formula>
    </cfRule>
    <cfRule type="cellIs" dxfId="668" priority="1099" operator="equal">
      <formula>"Moderado"</formula>
    </cfRule>
    <cfRule type="cellIs" dxfId="667" priority="1100" operator="equal">
      <formula>"Menor"</formula>
    </cfRule>
    <cfRule type="cellIs" dxfId="666" priority="1101" operator="equal">
      <formula>"Leve"</formula>
    </cfRule>
  </conditionalFormatting>
  <conditionalFormatting sqref="BC112">
    <cfRule type="cellIs" dxfId="665" priority="1093" operator="equal">
      <formula>"Extremo"</formula>
    </cfRule>
    <cfRule type="cellIs" dxfId="664" priority="1094" operator="equal">
      <formula>"Alto"</formula>
    </cfRule>
    <cfRule type="cellIs" dxfId="663" priority="1095" operator="equal">
      <formula>"Moderado"</formula>
    </cfRule>
    <cfRule type="cellIs" dxfId="662" priority="1096" operator="equal">
      <formula>"Bajo"</formula>
    </cfRule>
  </conditionalFormatting>
  <conditionalFormatting sqref="BB142">
    <cfRule type="cellIs" dxfId="661" priority="1088" operator="equal">
      <formula>"Catastrófico"</formula>
    </cfRule>
    <cfRule type="cellIs" dxfId="660" priority="1089" operator="equal">
      <formula>"Mayor"</formula>
    </cfRule>
    <cfRule type="cellIs" dxfId="659" priority="1090" operator="equal">
      <formula>"Moderado"</formula>
    </cfRule>
    <cfRule type="cellIs" dxfId="658" priority="1091" operator="equal">
      <formula>"Menor"</formula>
    </cfRule>
    <cfRule type="cellIs" dxfId="657" priority="1092" operator="equal">
      <formula>"Leve"</formula>
    </cfRule>
  </conditionalFormatting>
  <conditionalFormatting sqref="BC142">
    <cfRule type="cellIs" dxfId="656" priority="1084" operator="equal">
      <formula>"Extremo"</formula>
    </cfRule>
    <cfRule type="cellIs" dxfId="655" priority="1085" operator="equal">
      <formula>"Alto"</formula>
    </cfRule>
    <cfRule type="cellIs" dxfId="654" priority="1086" operator="equal">
      <formula>"Moderado"</formula>
    </cfRule>
    <cfRule type="cellIs" dxfId="653" priority="1087" operator="equal">
      <formula>"Bajo"</formula>
    </cfRule>
  </conditionalFormatting>
  <conditionalFormatting sqref="BB148">
    <cfRule type="cellIs" dxfId="652" priority="1079" operator="equal">
      <formula>"Catastrófico"</formula>
    </cfRule>
    <cfRule type="cellIs" dxfId="651" priority="1080" operator="equal">
      <formula>"Mayor"</formula>
    </cfRule>
    <cfRule type="cellIs" dxfId="650" priority="1081" operator="equal">
      <formula>"Moderado"</formula>
    </cfRule>
    <cfRule type="cellIs" dxfId="649" priority="1082" operator="equal">
      <formula>"Menor"</formula>
    </cfRule>
    <cfRule type="cellIs" dxfId="648" priority="1083" operator="equal">
      <formula>"Leve"</formula>
    </cfRule>
  </conditionalFormatting>
  <conditionalFormatting sqref="BC148">
    <cfRule type="cellIs" dxfId="647" priority="1075" operator="equal">
      <formula>"Extremo"</formula>
    </cfRule>
    <cfRule type="cellIs" dxfId="646" priority="1076" operator="equal">
      <formula>"Alto"</formula>
    </cfRule>
    <cfRule type="cellIs" dxfId="645" priority="1077" operator="equal">
      <formula>"Moderado"</formula>
    </cfRule>
    <cfRule type="cellIs" dxfId="644" priority="1078" operator="equal">
      <formula>"Bajo"</formula>
    </cfRule>
  </conditionalFormatting>
  <conditionalFormatting sqref="BB154">
    <cfRule type="cellIs" dxfId="643" priority="1070" operator="equal">
      <formula>"Catastrófico"</formula>
    </cfRule>
    <cfRule type="cellIs" dxfId="642" priority="1071" operator="equal">
      <formula>"Mayor"</formula>
    </cfRule>
    <cfRule type="cellIs" dxfId="641" priority="1072" operator="equal">
      <formula>"Moderado"</formula>
    </cfRule>
    <cfRule type="cellIs" dxfId="640" priority="1073" operator="equal">
      <formula>"Menor"</formula>
    </cfRule>
    <cfRule type="cellIs" dxfId="639" priority="1074" operator="equal">
      <formula>"Leve"</formula>
    </cfRule>
  </conditionalFormatting>
  <conditionalFormatting sqref="BC154">
    <cfRule type="cellIs" dxfId="638" priority="1066" operator="equal">
      <formula>"Extremo"</formula>
    </cfRule>
    <cfRule type="cellIs" dxfId="637" priority="1067" operator="equal">
      <formula>"Alto"</formula>
    </cfRule>
    <cfRule type="cellIs" dxfId="636" priority="1068" operator="equal">
      <formula>"Moderado"</formula>
    </cfRule>
    <cfRule type="cellIs" dxfId="635" priority="1069" operator="equal">
      <formula>"Bajo"</formula>
    </cfRule>
  </conditionalFormatting>
  <conditionalFormatting sqref="BB160">
    <cfRule type="cellIs" dxfId="634" priority="1061" operator="equal">
      <formula>"Catastrófico"</formula>
    </cfRule>
    <cfRule type="cellIs" dxfId="633" priority="1062" operator="equal">
      <formula>"Mayor"</formula>
    </cfRule>
    <cfRule type="cellIs" dxfId="632" priority="1063" operator="equal">
      <formula>"Moderado"</formula>
    </cfRule>
    <cfRule type="cellIs" dxfId="631" priority="1064" operator="equal">
      <formula>"Menor"</formula>
    </cfRule>
    <cfRule type="cellIs" dxfId="630" priority="1065" operator="equal">
      <formula>"Leve"</formula>
    </cfRule>
  </conditionalFormatting>
  <conditionalFormatting sqref="BC160">
    <cfRule type="cellIs" dxfId="629" priority="1057" operator="equal">
      <formula>"Extremo"</formula>
    </cfRule>
    <cfRule type="cellIs" dxfId="628" priority="1058" operator="equal">
      <formula>"Alto"</formula>
    </cfRule>
    <cfRule type="cellIs" dxfId="627" priority="1059" operator="equal">
      <formula>"Moderado"</formula>
    </cfRule>
    <cfRule type="cellIs" dxfId="626" priority="1060" operator="equal">
      <formula>"Bajo"</formula>
    </cfRule>
  </conditionalFormatting>
  <conditionalFormatting sqref="BD160">
    <cfRule type="cellIs" dxfId="625" priority="1052" operator="equal">
      <formula>"Catastrófico"</formula>
    </cfRule>
    <cfRule type="cellIs" dxfId="624" priority="1053" operator="equal">
      <formula>"Mayor"</formula>
    </cfRule>
    <cfRule type="cellIs" dxfId="623" priority="1054" operator="equal">
      <formula>"Moderado"</formula>
    </cfRule>
    <cfRule type="cellIs" dxfId="622" priority="1055" operator="equal">
      <formula>"Menor"</formula>
    </cfRule>
    <cfRule type="cellIs" dxfId="621" priority="1056" operator="equal">
      <formula>"Leve"</formula>
    </cfRule>
  </conditionalFormatting>
  <conditionalFormatting sqref="BB172">
    <cfRule type="cellIs" dxfId="620" priority="1047" operator="equal">
      <formula>"Catastrófico"</formula>
    </cfRule>
    <cfRule type="cellIs" dxfId="619" priority="1048" operator="equal">
      <formula>"Mayor"</formula>
    </cfRule>
    <cfRule type="cellIs" dxfId="618" priority="1049" operator="equal">
      <formula>"Moderado"</formula>
    </cfRule>
    <cfRule type="cellIs" dxfId="617" priority="1050" operator="equal">
      <formula>"Menor"</formula>
    </cfRule>
    <cfRule type="cellIs" dxfId="616" priority="1051" operator="equal">
      <formula>"Leve"</formula>
    </cfRule>
  </conditionalFormatting>
  <conditionalFormatting sqref="BC172">
    <cfRule type="cellIs" dxfId="615" priority="1043" operator="equal">
      <formula>"Extremo"</formula>
    </cfRule>
    <cfRule type="cellIs" dxfId="614" priority="1044" operator="equal">
      <formula>"Alto"</formula>
    </cfRule>
    <cfRule type="cellIs" dxfId="613" priority="1045" operator="equal">
      <formula>"Moderado"</formula>
    </cfRule>
    <cfRule type="cellIs" dxfId="612" priority="1046" operator="equal">
      <formula>"Bajo"</formula>
    </cfRule>
  </conditionalFormatting>
  <conditionalFormatting sqref="BD172">
    <cfRule type="cellIs" dxfId="611" priority="1038" operator="equal">
      <formula>"Catastrófico"</formula>
    </cfRule>
    <cfRule type="cellIs" dxfId="610" priority="1039" operator="equal">
      <formula>"Mayor"</formula>
    </cfRule>
    <cfRule type="cellIs" dxfId="609" priority="1040" operator="equal">
      <formula>"Moderado"</formula>
    </cfRule>
    <cfRule type="cellIs" dxfId="608" priority="1041" operator="equal">
      <formula>"Menor"</formula>
    </cfRule>
    <cfRule type="cellIs" dxfId="607" priority="1042" operator="equal">
      <formula>"Leve"</formula>
    </cfRule>
  </conditionalFormatting>
  <conditionalFormatting sqref="BB166">
    <cfRule type="cellIs" dxfId="606" priority="1033" operator="equal">
      <formula>"Catastrófico"</formula>
    </cfRule>
    <cfRule type="cellIs" dxfId="605" priority="1034" operator="equal">
      <formula>"Mayor"</formula>
    </cfRule>
    <cfRule type="cellIs" dxfId="604" priority="1035" operator="equal">
      <formula>"Moderado"</formula>
    </cfRule>
    <cfRule type="cellIs" dxfId="603" priority="1036" operator="equal">
      <formula>"Menor"</formula>
    </cfRule>
    <cfRule type="cellIs" dxfId="602" priority="1037" operator="equal">
      <formula>"Leve"</formula>
    </cfRule>
  </conditionalFormatting>
  <conditionalFormatting sqref="BC166">
    <cfRule type="cellIs" dxfId="601" priority="1029" operator="equal">
      <formula>"Extremo"</formula>
    </cfRule>
    <cfRule type="cellIs" dxfId="600" priority="1030" operator="equal">
      <formula>"Alto"</formula>
    </cfRule>
    <cfRule type="cellIs" dxfId="599" priority="1031" operator="equal">
      <formula>"Moderado"</formula>
    </cfRule>
    <cfRule type="cellIs" dxfId="598" priority="1032" operator="equal">
      <formula>"Bajo"</formula>
    </cfRule>
  </conditionalFormatting>
  <conditionalFormatting sqref="BB178">
    <cfRule type="cellIs" dxfId="597" priority="1024" operator="equal">
      <formula>"Catastrófico"</formula>
    </cfRule>
    <cfRule type="cellIs" dxfId="596" priority="1025" operator="equal">
      <formula>"Mayor"</formula>
    </cfRule>
    <cfRule type="cellIs" dxfId="595" priority="1026" operator="equal">
      <formula>"Moderado"</formula>
    </cfRule>
    <cfRule type="cellIs" dxfId="594" priority="1027" operator="equal">
      <formula>"Menor"</formula>
    </cfRule>
    <cfRule type="cellIs" dxfId="593" priority="1028" operator="equal">
      <formula>"Leve"</formula>
    </cfRule>
  </conditionalFormatting>
  <conditionalFormatting sqref="BC178">
    <cfRule type="cellIs" dxfId="592" priority="1020" operator="equal">
      <formula>"Extremo"</formula>
    </cfRule>
    <cfRule type="cellIs" dxfId="591" priority="1021" operator="equal">
      <formula>"Alto"</formula>
    </cfRule>
    <cfRule type="cellIs" dxfId="590" priority="1022" operator="equal">
      <formula>"Moderado"</formula>
    </cfRule>
    <cfRule type="cellIs" dxfId="589" priority="1023" operator="equal">
      <formula>"Bajo"</formula>
    </cfRule>
  </conditionalFormatting>
  <conditionalFormatting sqref="BB184">
    <cfRule type="cellIs" dxfId="588" priority="1015" operator="equal">
      <formula>"Catastrófico"</formula>
    </cfRule>
    <cfRule type="cellIs" dxfId="587" priority="1016" operator="equal">
      <formula>"Mayor"</formula>
    </cfRule>
    <cfRule type="cellIs" dxfId="586" priority="1017" operator="equal">
      <formula>"Moderado"</formula>
    </cfRule>
    <cfRule type="cellIs" dxfId="585" priority="1018" operator="equal">
      <formula>"Menor"</formula>
    </cfRule>
    <cfRule type="cellIs" dxfId="584" priority="1019" operator="equal">
      <formula>"Leve"</formula>
    </cfRule>
  </conditionalFormatting>
  <conditionalFormatting sqref="BC184">
    <cfRule type="cellIs" dxfId="583" priority="1011" operator="equal">
      <formula>"Extremo"</formula>
    </cfRule>
    <cfRule type="cellIs" dxfId="582" priority="1012" operator="equal">
      <formula>"Alto"</formula>
    </cfRule>
    <cfRule type="cellIs" dxfId="581" priority="1013" operator="equal">
      <formula>"Moderado"</formula>
    </cfRule>
    <cfRule type="cellIs" dxfId="580" priority="1014" operator="equal">
      <formula>"Bajo"</formula>
    </cfRule>
  </conditionalFormatting>
  <conditionalFormatting sqref="BD184">
    <cfRule type="cellIs" dxfId="579" priority="1006" operator="equal">
      <formula>"Catastrófico"</formula>
    </cfRule>
    <cfRule type="cellIs" dxfId="578" priority="1007" operator="equal">
      <formula>"Mayor"</formula>
    </cfRule>
    <cfRule type="cellIs" dxfId="577" priority="1008" operator="equal">
      <formula>"Moderado"</formula>
    </cfRule>
    <cfRule type="cellIs" dxfId="576" priority="1009" operator="equal">
      <formula>"Menor"</formula>
    </cfRule>
    <cfRule type="cellIs" dxfId="575" priority="1010" operator="equal">
      <formula>"Leve"</formula>
    </cfRule>
  </conditionalFormatting>
  <conditionalFormatting sqref="BB190">
    <cfRule type="cellIs" dxfId="574" priority="1001" operator="equal">
      <formula>"Catastrófico"</formula>
    </cfRule>
    <cfRule type="cellIs" dxfId="573" priority="1002" operator="equal">
      <formula>"Mayor"</formula>
    </cfRule>
    <cfRule type="cellIs" dxfId="572" priority="1003" operator="equal">
      <formula>"Moderado"</formula>
    </cfRule>
    <cfRule type="cellIs" dxfId="571" priority="1004" operator="equal">
      <formula>"Menor"</formula>
    </cfRule>
    <cfRule type="cellIs" dxfId="570" priority="1005" operator="equal">
      <formula>"Leve"</formula>
    </cfRule>
  </conditionalFormatting>
  <conditionalFormatting sqref="BC190">
    <cfRule type="cellIs" dxfId="569" priority="997" operator="equal">
      <formula>"Extremo"</formula>
    </cfRule>
    <cfRule type="cellIs" dxfId="568" priority="998" operator="equal">
      <formula>"Alto"</formula>
    </cfRule>
    <cfRule type="cellIs" dxfId="567" priority="999" operator="equal">
      <formula>"Moderado"</formula>
    </cfRule>
    <cfRule type="cellIs" dxfId="566" priority="1000" operator="equal">
      <formula>"Bajo"</formula>
    </cfRule>
  </conditionalFormatting>
  <conditionalFormatting sqref="BD190">
    <cfRule type="cellIs" dxfId="565" priority="992" operator="equal">
      <formula>"Catastrófico"</formula>
    </cfRule>
    <cfRule type="cellIs" dxfId="564" priority="993" operator="equal">
      <formula>"Mayor"</formula>
    </cfRule>
    <cfRule type="cellIs" dxfId="563" priority="994" operator="equal">
      <formula>"Moderado"</formula>
    </cfRule>
    <cfRule type="cellIs" dxfId="562" priority="995" operator="equal">
      <formula>"Menor"</formula>
    </cfRule>
    <cfRule type="cellIs" dxfId="561" priority="996" operator="equal">
      <formula>"Leve"</formula>
    </cfRule>
  </conditionalFormatting>
  <conditionalFormatting sqref="BB196">
    <cfRule type="cellIs" dxfId="560" priority="987" operator="equal">
      <formula>"Catastrófico"</formula>
    </cfRule>
    <cfRule type="cellIs" dxfId="559" priority="988" operator="equal">
      <formula>"Mayor"</formula>
    </cfRule>
    <cfRule type="cellIs" dxfId="558" priority="989" operator="equal">
      <formula>"Moderado"</formula>
    </cfRule>
    <cfRule type="cellIs" dxfId="557" priority="990" operator="equal">
      <formula>"Menor"</formula>
    </cfRule>
    <cfRule type="cellIs" dxfId="556" priority="991" operator="equal">
      <formula>"Leve"</formula>
    </cfRule>
  </conditionalFormatting>
  <conditionalFormatting sqref="BC196">
    <cfRule type="cellIs" dxfId="555" priority="983" operator="equal">
      <formula>"Extremo"</formula>
    </cfRule>
    <cfRule type="cellIs" dxfId="554" priority="984" operator="equal">
      <formula>"Alto"</formula>
    </cfRule>
    <cfRule type="cellIs" dxfId="553" priority="985" operator="equal">
      <formula>"Moderado"</formula>
    </cfRule>
    <cfRule type="cellIs" dxfId="552" priority="986" operator="equal">
      <formula>"Bajo"</formula>
    </cfRule>
  </conditionalFormatting>
  <conditionalFormatting sqref="BD196">
    <cfRule type="cellIs" dxfId="551" priority="978" operator="equal">
      <formula>"Catastrófico"</formula>
    </cfRule>
    <cfRule type="cellIs" dxfId="550" priority="979" operator="equal">
      <formula>"Mayor"</formula>
    </cfRule>
    <cfRule type="cellIs" dxfId="549" priority="980" operator="equal">
      <formula>"Moderado"</formula>
    </cfRule>
    <cfRule type="cellIs" dxfId="548" priority="981" operator="equal">
      <formula>"Menor"</formula>
    </cfRule>
    <cfRule type="cellIs" dxfId="547" priority="982" operator="equal">
      <formula>"Leve"</formula>
    </cfRule>
  </conditionalFormatting>
  <conditionalFormatting sqref="BB202">
    <cfRule type="cellIs" dxfId="546" priority="973" operator="equal">
      <formula>"Catastrófico"</formula>
    </cfRule>
    <cfRule type="cellIs" dxfId="545" priority="974" operator="equal">
      <formula>"Mayor"</formula>
    </cfRule>
    <cfRule type="cellIs" dxfId="544" priority="975" operator="equal">
      <formula>"Moderado"</formula>
    </cfRule>
    <cfRule type="cellIs" dxfId="543" priority="976" operator="equal">
      <formula>"Menor"</formula>
    </cfRule>
    <cfRule type="cellIs" dxfId="542" priority="977" operator="equal">
      <formula>"Leve"</formula>
    </cfRule>
  </conditionalFormatting>
  <conditionalFormatting sqref="BC202">
    <cfRule type="cellIs" dxfId="541" priority="969" operator="equal">
      <formula>"Extremo"</formula>
    </cfRule>
    <cfRule type="cellIs" dxfId="540" priority="970" operator="equal">
      <formula>"Alto"</formula>
    </cfRule>
    <cfRule type="cellIs" dxfId="539" priority="971" operator="equal">
      <formula>"Moderado"</formula>
    </cfRule>
    <cfRule type="cellIs" dxfId="538" priority="972" operator="equal">
      <formula>"Bajo"</formula>
    </cfRule>
  </conditionalFormatting>
  <conditionalFormatting sqref="BB208">
    <cfRule type="cellIs" dxfId="537" priority="964" operator="equal">
      <formula>"Catastrófico"</formula>
    </cfRule>
    <cfRule type="cellIs" dxfId="536" priority="965" operator="equal">
      <formula>"Mayor"</formula>
    </cfRule>
    <cfRule type="cellIs" dxfId="535" priority="966" operator="equal">
      <formula>"Moderado"</formula>
    </cfRule>
    <cfRule type="cellIs" dxfId="534" priority="967" operator="equal">
      <formula>"Menor"</formula>
    </cfRule>
    <cfRule type="cellIs" dxfId="533" priority="968" operator="equal">
      <formula>"Leve"</formula>
    </cfRule>
  </conditionalFormatting>
  <conditionalFormatting sqref="BC208">
    <cfRule type="cellIs" dxfId="532" priority="960" operator="equal">
      <formula>"Extremo"</formula>
    </cfRule>
    <cfRule type="cellIs" dxfId="531" priority="961" operator="equal">
      <formula>"Alto"</formula>
    </cfRule>
    <cfRule type="cellIs" dxfId="530" priority="962" operator="equal">
      <formula>"Moderado"</formula>
    </cfRule>
    <cfRule type="cellIs" dxfId="529" priority="963" operator="equal">
      <formula>"Bajo"</formula>
    </cfRule>
  </conditionalFormatting>
  <conditionalFormatting sqref="BD208">
    <cfRule type="cellIs" dxfId="528" priority="955" operator="equal">
      <formula>"Catastrófico"</formula>
    </cfRule>
    <cfRule type="cellIs" dxfId="527" priority="956" operator="equal">
      <formula>"Mayor"</formula>
    </cfRule>
    <cfRule type="cellIs" dxfId="526" priority="957" operator="equal">
      <formula>"Moderado"</formula>
    </cfRule>
    <cfRule type="cellIs" dxfId="525" priority="958" operator="equal">
      <formula>"Menor"</formula>
    </cfRule>
    <cfRule type="cellIs" dxfId="524" priority="959" operator="equal">
      <formula>"Leve"</formula>
    </cfRule>
  </conditionalFormatting>
  <conditionalFormatting sqref="BB214">
    <cfRule type="cellIs" dxfId="523" priority="950" operator="equal">
      <formula>"Catastrófico"</formula>
    </cfRule>
    <cfRule type="cellIs" dxfId="522" priority="951" operator="equal">
      <formula>"Mayor"</formula>
    </cfRule>
    <cfRule type="cellIs" dxfId="521" priority="952" operator="equal">
      <formula>"Moderado"</formula>
    </cfRule>
    <cfRule type="cellIs" dxfId="520" priority="953" operator="equal">
      <formula>"Menor"</formula>
    </cfRule>
    <cfRule type="cellIs" dxfId="519" priority="954" operator="equal">
      <formula>"Leve"</formula>
    </cfRule>
  </conditionalFormatting>
  <conditionalFormatting sqref="BC214">
    <cfRule type="cellIs" dxfId="518" priority="946" operator="equal">
      <formula>"Extremo"</formula>
    </cfRule>
    <cfRule type="cellIs" dxfId="517" priority="947" operator="equal">
      <formula>"Alto"</formula>
    </cfRule>
    <cfRule type="cellIs" dxfId="516" priority="948" operator="equal">
      <formula>"Moderado"</formula>
    </cfRule>
    <cfRule type="cellIs" dxfId="515" priority="949" operator="equal">
      <formula>"Bajo"</formula>
    </cfRule>
  </conditionalFormatting>
  <conditionalFormatting sqref="BD214">
    <cfRule type="cellIs" dxfId="514" priority="941" operator="equal">
      <formula>"Catastrófico"</formula>
    </cfRule>
    <cfRule type="cellIs" dxfId="513" priority="942" operator="equal">
      <formula>"Mayor"</formula>
    </cfRule>
    <cfRule type="cellIs" dxfId="512" priority="943" operator="equal">
      <formula>"Moderado"</formula>
    </cfRule>
    <cfRule type="cellIs" dxfId="511" priority="944" operator="equal">
      <formula>"Menor"</formula>
    </cfRule>
    <cfRule type="cellIs" dxfId="510" priority="945" operator="equal">
      <formula>"Leve"</formula>
    </cfRule>
  </conditionalFormatting>
  <conditionalFormatting sqref="AW10:AW268">
    <cfRule type="cellIs" dxfId="509" priority="938" operator="equal">
      <formula>$AW$190</formula>
    </cfRule>
    <cfRule type="cellIs" dxfId="508" priority="939" operator="equal">
      <formula>$AW$214</formula>
    </cfRule>
    <cfRule type="cellIs" dxfId="507" priority="940" operator="equal">
      <formula>$AW$206</formula>
    </cfRule>
  </conditionalFormatting>
  <conditionalFormatting sqref="BL142">
    <cfRule type="cellIs" dxfId="506" priority="933" operator="equal">
      <formula>"Catastrófico"</formula>
    </cfRule>
    <cfRule type="cellIs" dxfId="505" priority="934" operator="equal">
      <formula>"Mayor"</formula>
    </cfRule>
    <cfRule type="cellIs" dxfId="504" priority="935" operator="equal">
      <formula>"Moderado"</formula>
    </cfRule>
    <cfRule type="cellIs" dxfId="503" priority="936" operator="equal">
      <formula>"Menor"</formula>
    </cfRule>
    <cfRule type="cellIs" dxfId="502" priority="937" operator="equal">
      <formula>"Leve"</formula>
    </cfRule>
  </conditionalFormatting>
  <conditionalFormatting sqref="BL88:BL89">
    <cfRule type="cellIs" dxfId="501" priority="928" operator="equal">
      <formula>"Catastrófico"</formula>
    </cfRule>
    <cfRule type="cellIs" dxfId="500" priority="929" operator="equal">
      <formula>"Mayor"</formula>
    </cfRule>
    <cfRule type="cellIs" dxfId="499" priority="930" operator="equal">
      <formula>"Moderado"</formula>
    </cfRule>
    <cfRule type="cellIs" dxfId="498" priority="931" operator="equal">
      <formula>"Menor"</formula>
    </cfRule>
    <cfRule type="cellIs" dxfId="497" priority="932" operator="equal">
      <formula>"Leve"</formula>
    </cfRule>
  </conditionalFormatting>
  <conditionalFormatting sqref="BL82:BL83">
    <cfRule type="cellIs" dxfId="496" priority="923" operator="equal">
      <formula>"Catastrófico"</formula>
    </cfRule>
    <cfRule type="cellIs" dxfId="495" priority="924" operator="equal">
      <formula>"Mayor"</formula>
    </cfRule>
    <cfRule type="cellIs" dxfId="494" priority="925" operator="equal">
      <formula>"Moderado"</formula>
    </cfRule>
    <cfRule type="cellIs" dxfId="493" priority="926" operator="equal">
      <formula>"Menor"</formula>
    </cfRule>
    <cfRule type="cellIs" dxfId="492" priority="927" operator="equal">
      <formula>"Leve"</formula>
    </cfRule>
  </conditionalFormatting>
  <conditionalFormatting sqref="BL76:BL77">
    <cfRule type="cellIs" dxfId="491" priority="918" operator="equal">
      <formula>"Catastrófico"</formula>
    </cfRule>
    <cfRule type="cellIs" dxfId="490" priority="919" operator="equal">
      <formula>"Mayor"</formula>
    </cfRule>
    <cfRule type="cellIs" dxfId="489" priority="920" operator="equal">
      <formula>"Moderado"</formula>
    </cfRule>
    <cfRule type="cellIs" dxfId="488" priority="921" operator="equal">
      <formula>"Menor"</formula>
    </cfRule>
    <cfRule type="cellIs" dxfId="487" priority="922" operator="equal">
      <formula>"Leve"</formula>
    </cfRule>
  </conditionalFormatting>
  <conditionalFormatting sqref="BL70">
    <cfRule type="cellIs" dxfId="486" priority="913" operator="equal">
      <formula>"Catastrófico"</formula>
    </cfRule>
    <cfRule type="cellIs" dxfId="485" priority="914" operator="equal">
      <formula>"Mayor"</formula>
    </cfRule>
    <cfRule type="cellIs" dxfId="484" priority="915" operator="equal">
      <formula>"Moderado"</formula>
    </cfRule>
    <cfRule type="cellIs" dxfId="483" priority="916" operator="equal">
      <formula>"Menor"</formula>
    </cfRule>
    <cfRule type="cellIs" dxfId="482" priority="917" operator="equal">
      <formula>"Leve"</formula>
    </cfRule>
  </conditionalFormatting>
  <conditionalFormatting sqref="BL64:BL65">
    <cfRule type="cellIs" dxfId="481" priority="908" operator="equal">
      <formula>"Catastrófico"</formula>
    </cfRule>
    <cfRule type="cellIs" dxfId="480" priority="909" operator="equal">
      <formula>"Mayor"</formula>
    </cfRule>
    <cfRule type="cellIs" dxfId="479" priority="910" operator="equal">
      <formula>"Moderado"</formula>
    </cfRule>
    <cfRule type="cellIs" dxfId="478" priority="911" operator="equal">
      <formula>"Menor"</formula>
    </cfRule>
    <cfRule type="cellIs" dxfId="477" priority="912" operator="equal">
      <formula>"Leve"</formula>
    </cfRule>
  </conditionalFormatting>
  <conditionalFormatting sqref="BL58">
    <cfRule type="cellIs" dxfId="476" priority="903" operator="equal">
      <formula>"Catastrófico"</formula>
    </cfRule>
    <cfRule type="cellIs" dxfId="475" priority="904" operator="equal">
      <formula>"Mayor"</formula>
    </cfRule>
    <cfRule type="cellIs" dxfId="474" priority="905" operator="equal">
      <formula>"Moderado"</formula>
    </cfRule>
    <cfRule type="cellIs" dxfId="473" priority="906" operator="equal">
      <formula>"Menor"</formula>
    </cfRule>
    <cfRule type="cellIs" dxfId="472" priority="907" operator="equal">
      <formula>"Leve"</formula>
    </cfRule>
  </conditionalFormatting>
  <conditionalFormatting sqref="BL52">
    <cfRule type="cellIs" dxfId="471" priority="898" operator="equal">
      <formula>"Catastrófico"</formula>
    </cfRule>
    <cfRule type="cellIs" dxfId="470" priority="899" operator="equal">
      <formula>"Mayor"</formula>
    </cfRule>
    <cfRule type="cellIs" dxfId="469" priority="900" operator="equal">
      <formula>"Moderado"</formula>
    </cfRule>
    <cfRule type="cellIs" dxfId="468" priority="901" operator="equal">
      <formula>"Menor"</formula>
    </cfRule>
    <cfRule type="cellIs" dxfId="467" priority="902" operator="equal">
      <formula>"Leve"</formula>
    </cfRule>
  </conditionalFormatting>
  <conditionalFormatting sqref="BL46:BL47">
    <cfRule type="cellIs" dxfId="466" priority="893" operator="equal">
      <formula>"Catastrófico"</formula>
    </cfRule>
    <cfRule type="cellIs" dxfId="465" priority="894" operator="equal">
      <formula>"Mayor"</formula>
    </cfRule>
    <cfRule type="cellIs" dxfId="464" priority="895" operator="equal">
      <formula>"Moderado"</formula>
    </cfRule>
    <cfRule type="cellIs" dxfId="463" priority="896" operator="equal">
      <formula>"Menor"</formula>
    </cfRule>
    <cfRule type="cellIs" dxfId="462" priority="897" operator="equal">
      <formula>"Leve"</formula>
    </cfRule>
  </conditionalFormatting>
  <conditionalFormatting sqref="BL40">
    <cfRule type="cellIs" dxfId="461" priority="888" operator="equal">
      <formula>"Catastrófico"</formula>
    </cfRule>
    <cfRule type="cellIs" dxfId="460" priority="889" operator="equal">
      <formula>"Mayor"</formula>
    </cfRule>
    <cfRule type="cellIs" dxfId="459" priority="890" operator="equal">
      <formula>"Moderado"</formula>
    </cfRule>
    <cfRule type="cellIs" dxfId="458" priority="891" operator="equal">
      <formula>"Menor"</formula>
    </cfRule>
    <cfRule type="cellIs" dxfId="457" priority="892" operator="equal">
      <formula>"Leve"</formula>
    </cfRule>
  </conditionalFormatting>
  <conditionalFormatting sqref="BL34">
    <cfRule type="cellIs" dxfId="456" priority="883" operator="equal">
      <formula>"Catastrófico"</formula>
    </cfRule>
    <cfRule type="cellIs" dxfId="455" priority="884" operator="equal">
      <formula>"Mayor"</formula>
    </cfRule>
    <cfRule type="cellIs" dxfId="454" priority="885" operator="equal">
      <formula>"Moderado"</formula>
    </cfRule>
    <cfRule type="cellIs" dxfId="453" priority="886" operator="equal">
      <formula>"Menor"</formula>
    </cfRule>
    <cfRule type="cellIs" dxfId="452" priority="887" operator="equal">
      <formula>"Leve"</formula>
    </cfRule>
  </conditionalFormatting>
  <conditionalFormatting sqref="BL28">
    <cfRule type="cellIs" dxfId="451" priority="878" operator="equal">
      <formula>"Catastrófico"</formula>
    </cfRule>
    <cfRule type="cellIs" dxfId="450" priority="879" operator="equal">
      <formula>"Mayor"</formula>
    </cfRule>
    <cfRule type="cellIs" dxfId="449" priority="880" operator="equal">
      <formula>"Moderado"</formula>
    </cfRule>
    <cfRule type="cellIs" dxfId="448" priority="881" operator="equal">
      <formula>"Menor"</formula>
    </cfRule>
    <cfRule type="cellIs" dxfId="447" priority="882" operator="equal">
      <formula>"Leve"</formula>
    </cfRule>
  </conditionalFormatting>
  <conditionalFormatting sqref="BL22">
    <cfRule type="cellIs" dxfId="446" priority="873" operator="equal">
      <formula>"Catastrófico"</formula>
    </cfRule>
    <cfRule type="cellIs" dxfId="445" priority="874" operator="equal">
      <formula>"Mayor"</formula>
    </cfRule>
    <cfRule type="cellIs" dxfId="444" priority="875" operator="equal">
      <formula>"Moderado"</formula>
    </cfRule>
    <cfRule type="cellIs" dxfId="443" priority="876" operator="equal">
      <formula>"Menor"</formula>
    </cfRule>
    <cfRule type="cellIs" dxfId="442" priority="877" operator="equal">
      <formula>"Leve"</formula>
    </cfRule>
  </conditionalFormatting>
  <conditionalFormatting sqref="BL16">
    <cfRule type="cellIs" dxfId="441" priority="868" operator="equal">
      <formula>"Catastrófico"</formula>
    </cfRule>
    <cfRule type="cellIs" dxfId="440" priority="869" operator="equal">
      <formula>"Mayor"</formula>
    </cfRule>
    <cfRule type="cellIs" dxfId="439" priority="870" operator="equal">
      <formula>"Moderado"</formula>
    </cfRule>
    <cfRule type="cellIs" dxfId="438" priority="871" operator="equal">
      <formula>"Menor"</formula>
    </cfRule>
    <cfRule type="cellIs" dxfId="437" priority="872" operator="equal">
      <formula>"Leve"</formula>
    </cfRule>
  </conditionalFormatting>
  <conditionalFormatting sqref="BL10">
    <cfRule type="cellIs" dxfId="436" priority="863" operator="equal">
      <formula>"Catastrófico"</formula>
    </cfRule>
    <cfRule type="cellIs" dxfId="435" priority="864" operator="equal">
      <formula>"Mayor"</formula>
    </cfRule>
    <cfRule type="cellIs" dxfId="434" priority="865" operator="equal">
      <formula>"Moderado"</formula>
    </cfRule>
    <cfRule type="cellIs" dxfId="433" priority="866" operator="equal">
      <formula>"Menor"</formula>
    </cfRule>
    <cfRule type="cellIs" dxfId="432" priority="867" operator="equal">
      <formula>"Leve"</formula>
    </cfRule>
  </conditionalFormatting>
  <conditionalFormatting sqref="BD94">
    <cfRule type="cellIs" dxfId="431" priority="853" operator="equal">
      <formula>"Catastrófico"</formula>
    </cfRule>
    <cfRule type="cellIs" dxfId="430" priority="854" operator="equal">
      <formula>"Mayor"</formula>
    </cfRule>
    <cfRule type="cellIs" dxfId="429" priority="855" operator="equal">
      <formula>"Moderado"</formula>
    </cfRule>
    <cfRule type="cellIs" dxfId="428" priority="856" operator="equal">
      <formula>"Menor"</formula>
    </cfRule>
    <cfRule type="cellIs" dxfId="427" priority="857" operator="equal">
      <formula>"Leve"</formula>
    </cfRule>
  </conditionalFormatting>
  <conditionalFormatting sqref="BD64">
    <cfRule type="cellIs" dxfId="426" priority="848" operator="equal">
      <formula>"Catastrófico"</formula>
    </cfRule>
    <cfRule type="cellIs" dxfId="425" priority="849" operator="equal">
      <formula>"Mayor"</formula>
    </cfRule>
    <cfRule type="cellIs" dxfId="424" priority="850" operator="equal">
      <formula>"Moderado"</formula>
    </cfRule>
    <cfRule type="cellIs" dxfId="423" priority="851" operator="equal">
      <formula>"Menor"</formula>
    </cfRule>
    <cfRule type="cellIs" dxfId="422" priority="852" operator="equal">
      <formula>"Leve"</formula>
    </cfRule>
  </conditionalFormatting>
  <conditionalFormatting sqref="BD142">
    <cfRule type="cellIs" dxfId="421" priority="843" operator="equal">
      <formula>"Catastrófico"</formula>
    </cfRule>
    <cfRule type="cellIs" dxfId="420" priority="844" operator="equal">
      <formula>"Mayor"</formula>
    </cfRule>
    <cfRule type="cellIs" dxfId="419" priority="845" operator="equal">
      <formula>"Moderado"</formula>
    </cfRule>
    <cfRule type="cellIs" dxfId="418" priority="846" operator="equal">
      <formula>"Menor"</formula>
    </cfRule>
    <cfRule type="cellIs" dxfId="417" priority="847" operator="equal">
      <formula>"Leve"</formula>
    </cfRule>
  </conditionalFormatting>
  <conditionalFormatting sqref="Q220 Q226 Q232 Q238 Q244 Q250 Q256 Q262">
    <cfRule type="cellIs" dxfId="416" priority="629" operator="equal">
      <formula>"Extremo"</formula>
    </cfRule>
    <cfRule type="cellIs" dxfId="415" priority="630" operator="equal">
      <formula>"Alto"</formula>
    </cfRule>
    <cfRule type="cellIs" dxfId="414" priority="631" operator="equal">
      <formula>"Moderado"</formula>
    </cfRule>
    <cfRule type="cellIs" dxfId="413" priority="632" operator="equal">
      <formula>"Bajo"</formula>
    </cfRule>
  </conditionalFormatting>
  <conditionalFormatting sqref="O220:P220 O226:P226 O232:P232 O238:P238 O244:P244 O250:P250 O256:P256 O262:P262">
    <cfRule type="cellIs" dxfId="412" priority="624" operator="equal">
      <formula>"Catastrófico"</formula>
    </cfRule>
    <cfRule type="cellIs" dxfId="411" priority="625" operator="equal">
      <formula>"Mayor"</formula>
    </cfRule>
    <cfRule type="cellIs" dxfId="410" priority="626" operator="equal">
      <formula>"Moderado"</formula>
    </cfRule>
    <cfRule type="cellIs" dxfId="409" priority="627" operator="equal">
      <formula>"Menor"</formula>
    </cfRule>
    <cfRule type="cellIs" dxfId="408" priority="628" operator="equal">
      <formula>"Leve"</formula>
    </cfRule>
  </conditionalFormatting>
  <conditionalFormatting sqref="BD220:BE220 BD226:BE226">
    <cfRule type="cellIs" dxfId="407" priority="610" operator="equal">
      <formula>"Catastrófico"</formula>
    </cfRule>
    <cfRule type="cellIs" dxfId="406" priority="611" operator="equal">
      <formula>"Mayor"</formula>
    </cfRule>
    <cfRule type="cellIs" dxfId="405" priority="612" operator="equal">
      <formula>"Moderado"</formula>
    </cfRule>
    <cfRule type="cellIs" dxfId="404" priority="613" operator="equal">
      <formula>"Menor"</formula>
    </cfRule>
    <cfRule type="cellIs" dxfId="403" priority="614" operator="equal">
      <formula>"Leve"</formula>
    </cfRule>
  </conditionalFormatting>
  <conditionalFormatting sqref="BE232:BF232">
    <cfRule type="cellIs" dxfId="402" priority="605" operator="equal">
      <formula>"Catastrófico"</formula>
    </cfRule>
    <cfRule type="cellIs" dxfId="401" priority="606" operator="equal">
      <formula>"Mayor"</formula>
    </cfRule>
    <cfRule type="cellIs" dxfId="400" priority="607" operator="equal">
      <formula>"Moderado"</formula>
    </cfRule>
    <cfRule type="cellIs" dxfId="399" priority="608" operator="equal">
      <formula>"Menor"</formula>
    </cfRule>
    <cfRule type="cellIs" dxfId="398" priority="609" operator="equal">
      <formula>"Leve"</formula>
    </cfRule>
  </conditionalFormatting>
  <conditionalFormatting sqref="BF226">
    <cfRule type="cellIs" dxfId="397" priority="600" operator="equal">
      <formula>"Catastrófico"</formula>
    </cfRule>
    <cfRule type="cellIs" dxfId="396" priority="601" operator="equal">
      <formula>"Mayor"</formula>
    </cfRule>
    <cfRule type="cellIs" dxfId="395" priority="602" operator="equal">
      <formula>"Moderado"</formula>
    </cfRule>
    <cfRule type="cellIs" dxfId="394" priority="603" operator="equal">
      <formula>"Menor"</formula>
    </cfRule>
    <cfRule type="cellIs" dxfId="393" priority="604" operator="equal">
      <formula>"Leve"</formula>
    </cfRule>
  </conditionalFormatting>
  <conditionalFormatting sqref="BF220">
    <cfRule type="cellIs" dxfId="392" priority="595" operator="equal">
      <formula>"Catastrófico"</formula>
    </cfRule>
    <cfRule type="cellIs" dxfId="391" priority="596" operator="equal">
      <formula>"Mayor"</formula>
    </cfRule>
    <cfRule type="cellIs" dxfId="390" priority="597" operator="equal">
      <formula>"Moderado"</formula>
    </cfRule>
    <cfRule type="cellIs" dxfId="389" priority="598" operator="equal">
      <formula>"Menor"</formula>
    </cfRule>
    <cfRule type="cellIs" dxfId="388" priority="599" operator="equal">
      <formula>"Leve"</formula>
    </cfRule>
  </conditionalFormatting>
  <conditionalFormatting sqref="BG220 BG226">
    <cfRule type="cellIs" dxfId="387" priority="590" operator="equal">
      <formula>"Catastrófico"</formula>
    </cfRule>
    <cfRule type="cellIs" dxfId="386" priority="591" operator="equal">
      <formula>"Mayor"</formula>
    </cfRule>
    <cfRule type="cellIs" dxfId="385" priority="592" operator="equal">
      <formula>"Moderado"</formula>
    </cfRule>
    <cfRule type="cellIs" dxfId="384" priority="593" operator="equal">
      <formula>"Menor"</formula>
    </cfRule>
    <cfRule type="cellIs" dxfId="383" priority="594" operator="equal">
      <formula>"Leve"</formula>
    </cfRule>
  </conditionalFormatting>
  <conditionalFormatting sqref="BF232:BG232">
    <cfRule type="cellIs" dxfId="382" priority="585" operator="equal">
      <formula>"Catastrófico"</formula>
    </cfRule>
    <cfRule type="cellIs" dxfId="381" priority="586" operator="equal">
      <formula>"Mayor"</formula>
    </cfRule>
    <cfRule type="cellIs" dxfId="380" priority="587" operator="equal">
      <formula>"Moderado"</formula>
    </cfRule>
    <cfRule type="cellIs" dxfId="379" priority="588" operator="equal">
      <formula>"Menor"</formula>
    </cfRule>
    <cfRule type="cellIs" dxfId="378" priority="589" operator="equal">
      <formula>"Leve"</formula>
    </cfRule>
  </conditionalFormatting>
  <conditionalFormatting sqref="BI220:BJ220 BI226:BJ226">
    <cfRule type="cellIs" dxfId="377" priority="580" operator="equal">
      <formula>"Catastrófico"</formula>
    </cfRule>
    <cfRule type="cellIs" dxfId="376" priority="581" operator="equal">
      <formula>"Mayor"</formula>
    </cfRule>
    <cfRule type="cellIs" dxfId="375" priority="582" operator="equal">
      <formula>"Moderado"</formula>
    </cfRule>
    <cfRule type="cellIs" dxfId="374" priority="583" operator="equal">
      <formula>"Menor"</formula>
    </cfRule>
    <cfRule type="cellIs" dxfId="373" priority="584" operator="equal">
      <formula>"Leve"</formula>
    </cfRule>
  </conditionalFormatting>
  <conditionalFormatting sqref="BK220:BL220 BK226:BL226">
    <cfRule type="cellIs" dxfId="372" priority="575" operator="equal">
      <formula>"Catastrófico"</formula>
    </cfRule>
    <cfRule type="cellIs" dxfId="371" priority="576" operator="equal">
      <formula>"Mayor"</formula>
    </cfRule>
    <cfRule type="cellIs" dxfId="370" priority="577" operator="equal">
      <formula>"Moderado"</formula>
    </cfRule>
    <cfRule type="cellIs" dxfId="369" priority="578" operator="equal">
      <formula>"Menor"</formula>
    </cfRule>
    <cfRule type="cellIs" dxfId="368" priority="579" operator="equal">
      <formula>"Leve"</formula>
    </cfRule>
  </conditionalFormatting>
  <conditionalFormatting sqref="BH232:BJ232">
    <cfRule type="cellIs" dxfId="367" priority="570" operator="equal">
      <formula>"Catastrófico"</formula>
    </cfRule>
    <cfRule type="cellIs" dxfId="366" priority="571" operator="equal">
      <formula>"Mayor"</formula>
    </cfRule>
    <cfRule type="cellIs" dxfId="365" priority="572" operator="equal">
      <formula>"Moderado"</formula>
    </cfRule>
    <cfRule type="cellIs" dxfId="364" priority="573" operator="equal">
      <formula>"Menor"</formula>
    </cfRule>
    <cfRule type="cellIs" dxfId="363" priority="574" operator="equal">
      <formula>"Leve"</formula>
    </cfRule>
  </conditionalFormatting>
  <conditionalFormatting sqref="BJ232:BK232">
    <cfRule type="cellIs" dxfId="362" priority="565" operator="equal">
      <formula>"Catastrófico"</formula>
    </cfRule>
    <cfRule type="cellIs" dxfId="361" priority="566" operator="equal">
      <formula>"Mayor"</formula>
    </cfRule>
    <cfRule type="cellIs" dxfId="360" priority="567" operator="equal">
      <formula>"Moderado"</formula>
    </cfRule>
    <cfRule type="cellIs" dxfId="359" priority="568" operator="equal">
      <formula>"Menor"</formula>
    </cfRule>
    <cfRule type="cellIs" dxfId="358" priority="569" operator="equal">
      <formula>"Leve"</formula>
    </cfRule>
  </conditionalFormatting>
  <conditionalFormatting sqref="BN220 BN226 BN232">
    <cfRule type="cellIs" dxfId="357" priority="560" operator="equal">
      <formula>"Catastrófico"</formula>
    </cfRule>
    <cfRule type="cellIs" dxfId="356" priority="561" operator="equal">
      <formula>"Mayor"</formula>
    </cfRule>
    <cfRule type="cellIs" dxfId="355" priority="562" operator="equal">
      <formula>"Moderado"</formula>
    </cfRule>
    <cfRule type="cellIs" dxfId="354" priority="563" operator="equal">
      <formula>"Menor"</formula>
    </cfRule>
    <cfRule type="cellIs" dxfId="353" priority="564" operator="equal">
      <formula>"Leve"</formula>
    </cfRule>
  </conditionalFormatting>
  <conditionalFormatting sqref="BM220 BM226 BM232">
    <cfRule type="cellIs" dxfId="352" priority="555" operator="equal">
      <formula>"Catastrófico"</formula>
    </cfRule>
    <cfRule type="cellIs" dxfId="351" priority="556" operator="equal">
      <formula>"Mayor"</formula>
    </cfRule>
    <cfRule type="cellIs" dxfId="350" priority="557" operator="equal">
      <formula>"Moderado"</formula>
    </cfRule>
    <cfRule type="cellIs" dxfId="349" priority="558" operator="equal">
      <formula>"Menor"</formula>
    </cfRule>
    <cfRule type="cellIs" dxfId="348" priority="559" operator="equal">
      <formula>"Leve"</formula>
    </cfRule>
  </conditionalFormatting>
  <conditionalFormatting sqref="BE232">
    <cfRule type="cellIs" dxfId="347" priority="550" operator="equal">
      <formula>"Catastrófico"</formula>
    </cfRule>
    <cfRule type="cellIs" dxfId="346" priority="551" operator="equal">
      <formula>"Mayor"</formula>
    </cfRule>
    <cfRule type="cellIs" dxfId="345" priority="552" operator="equal">
      <formula>"Moderado"</formula>
    </cfRule>
    <cfRule type="cellIs" dxfId="344" priority="553" operator="equal">
      <formula>"Menor"</formula>
    </cfRule>
    <cfRule type="cellIs" dxfId="343" priority="554" operator="equal">
      <formula>"Leve"</formula>
    </cfRule>
  </conditionalFormatting>
  <conditionalFormatting sqref="BB220 BB226 BB232 BB238 BB244 BB250 BB256 BB262 BB268">
    <cfRule type="cellIs" dxfId="342" priority="545" operator="equal">
      <formula>"Catastrófico"</formula>
    </cfRule>
    <cfRule type="cellIs" dxfId="341" priority="546" operator="equal">
      <formula>"Mayor"</formula>
    </cfRule>
    <cfRule type="cellIs" dxfId="340" priority="547" operator="equal">
      <formula>"Moderado"</formula>
    </cfRule>
    <cfRule type="cellIs" dxfId="339" priority="548" operator="equal">
      <formula>"Menor"</formula>
    </cfRule>
    <cfRule type="cellIs" dxfId="338" priority="549" operator="equal">
      <formula>"Leve"</formula>
    </cfRule>
  </conditionalFormatting>
  <conditionalFormatting sqref="BC220 BC226 BC232">
    <cfRule type="cellIs" dxfId="337" priority="541" operator="equal">
      <formula>"Extremo"</formula>
    </cfRule>
    <cfRule type="cellIs" dxfId="336" priority="542" operator="equal">
      <formula>"Alto"</formula>
    </cfRule>
    <cfRule type="cellIs" dxfId="335" priority="543" operator="equal">
      <formula>"Moderado"</formula>
    </cfRule>
    <cfRule type="cellIs" dxfId="334" priority="544" operator="equal">
      <formula>"Bajo"</formula>
    </cfRule>
  </conditionalFormatting>
  <conditionalFormatting sqref="BD232">
    <cfRule type="cellIs" dxfId="333" priority="536" operator="equal">
      <formula>"Catastrófico"</formula>
    </cfRule>
    <cfRule type="cellIs" dxfId="332" priority="537" operator="equal">
      <formula>"Mayor"</formula>
    </cfRule>
    <cfRule type="cellIs" dxfId="331" priority="538" operator="equal">
      <formula>"Moderado"</formula>
    </cfRule>
    <cfRule type="cellIs" dxfId="330" priority="539" operator="equal">
      <formula>"Menor"</formula>
    </cfRule>
    <cfRule type="cellIs" dxfId="329" priority="540" operator="equal">
      <formula>"Leve"</formula>
    </cfRule>
  </conditionalFormatting>
  <conditionalFormatting sqref="BL232">
    <cfRule type="cellIs" dxfId="328" priority="531" operator="equal">
      <formula>"Catastrófico"</formula>
    </cfRule>
    <cfRule type="cellIs" dxfId="327" priority="532" operator="equal">
      <formula>"Mayor"</formula>
    </cfRule>
    <cfRule type="cellIs" dxfId="326" priority="533" operator="equal">
      <formula>"Moderado"</formula>
    </cfRule>
    <cfRule type="cellIs" dxfId="325" priority="534" operator="equal">
      <formula>"Menor"</formula>
    </cfRule>
    <cfRule type="cellIs" dxfId="324" priority="535" operator="equal">
      <formula>"Leve"</formula>
    </cfRule>
  </conditionalFormatting>
  <conditionalFormatting sqref="DG238">
    <cfRule type="cellIs" dxfId="323" priority="496" operator="equal">
      <formula>"Catastrófico"</formula>
    </cfRule>
    <cfRule type="cellIs" dxfId="322" priority="497" operator="equal">
      <formula>"Mayor"</formula>
    </cfRule>
    <cfRule type="cellIs" dxfId="321" priority="498" operator="equal">
      <formula>"Moderado"</formula>
    </cfRule>
    <cfRule type="cellIs" dxfId="320" priority="499" operator="equal">
      <formula>"Menor"</formula>
    </cfRule>
    <cfRule type="cellIs" dxfId="319" priority="500" operator="equal">
      <formula>"Leve"</formula>
    </cfRule>
  </conditionalFormatting>
  <conditionalFormatting sqref="CX238">
    <cfRule type="cellIs" dxfId="318" priority="491" operator="equal">
      <formula>"Catastrófico"</formula>
    </cfRule>
    <cfRule type="cellIs" dxfId="317" priority="492" operator="equal">
      <formula>"Mayor"</formula>
    </cfRule>
    <cfRule type="cellIs" dxfId="316" priority="493" operator="equal">
      <formula>"Moderado"</formula>
    </cfRule>
    <cfRule type="cellIs" dxfId="315" priority="494" operator="equal">
      <formula>"Menor"</formula>
    </cfRule>
    <cfRule type="cellIs" dxfId="314" priority="495" operator="equal">
      <formula>"Leve"</formula>
    </cfRule>
  </conditionalFormatting>
  <conditionalFormatting sqref="CO238">
    <cfRule type="cellIs" dxfId="313" priority="486" operator="equal">
      <formula>"Catastrófico"</formula>
    </cfRule>
    <cfRule type="cellIs" dxfId="312" priority="487" operator="equal">
      <formula>"Mayor"</formula>
    </cfRule>
    <cfRule type="cellIs" dxfId="311" priority="488" operator="equal">
      <formula>"Moderado"</formula>
    </cfRule>
    <cfRule type="cellIs" dxfId="310" priority="489" operator="equal">
      <formula>"Menor"</formula>
    </cfRule>
    <cfRule type="cellIs" dxfId="309" priority="490" operator="equal">
      <formula>"Leve"</formula>
    </cfRule>
  </conditionalFormatting>
  <conditionalFormatting sqref="CF238">
    <cfRule type="cellIs" dxfId="308" priority="481" operator="equal">
      <formula>"Catastrófico"</formula>
    </cfRule>
    <cfRule type="cellIs" dxfId="307" priority="482" operator="equal">
      <formula>"Mayor"</formula>
    </cfRule>
    <cfRule type="cellIs" dxfId="306" priority="483" operator="equal">
      <formula>"Moderado"</formula>
    </cfRule>
    <cfRule type="cellIs" dxfId="305" priority="484" operator="equal">
      <formula>"Menor"</formula>
    </cfRule>
    <cfRule type="cellIs" dxfId="304" priority="485" operator="equal">
      <formula>"Leve"</formula>
    </cfRule>
  </conditionalFormatting>
  <conditionalFormatting sqref="FI238">
    <cfRule type="cellIs" dxfId="303" priority="471" operator="equal">
      <formula>"Catastrófico"</formula>
    </cfRule>
    <cfRule type="cellIs" dxfId="302" priority="472" operator="equal">
      <formula>"Mayor"</formula>
    </cfRule>
    <cfRule type="cellIs" dxfId="301" priority="473" operator="equal">
      <formula>"Moderado"</formula>
    </cfRule>
    <cfRule type="cellIs" dxfId="300" priority="474" operator="equal">
      <formula>"Menor"</formula>
    </cfRule>
    <cfRule type="cellIs" dxfId="299" priority="475" operator="equal">
      <formula>"Leve"</formula>
    </cfRule>
  </conditionalFormatting>
  <conditionalFormatting sqref="BW238">
    <cfRule type="cellIs" dxfId="298" priority="476" operator="equal">
      <formula>"Catastrófico"</formula>
    </cfRule>
    <cfRule type="cellIs" dxfId="297" priority="477" operator="equal">
      <formula>"Mayor"</formula>
    </cfRule>
    <cfRule type="cellIs" dxfId="296" priority="478" operator="equal">
      <formula>"Moderado"</formula>
    </cfRule>
    <cfRule type="cellIs" dxfId="295" priority="479" operator="equal">
      <formula>"Menor"</formula>
    </cfRule>
    <cfRule type="cellIs" dxfId="294" priority="480" operator="equal">
      <formula>"Leve"</formula>
    </cfRule>
  </conditionalFormatting>
  <conditionalFormatting sqref="EH238">
    <cfRule type="cellIs" dxfId="293" priority="456" operator="equal">
      <formula>"Catastrófico"</formula>
    </cfRule>
    <cfRule type="cellIs" dxfId="292" priority="457" operator="equal">
      <formula>"Mayor"</formula>
    </cfRule>
    <cfRule type="cellIs" dxfId="291" priority="458" operator="equal">
      <formula>"Moderado"</formula>
    </cfRule>
    <cfRule type="cellIs" dxfId="290" priority="459" operator="equal">
      <formula>"Menor"</formula>
    </cfRule>
    <cfRule type="cellIs" dxfId="289" priority="460" operator="equal">
      <formula>"Leve"</formula>
    </cfRule>
  </conditionalFormatting>
  <conditionalFormatting sqref="EZ238">
    <cfRule type="cellIs" dxfId="288" priority="466" operator="equal">
      <formula>"Catastrófico"</formula>
    </cfRule>
    <cfRule type="cellIs" dxfId="287" priority="467" operator="equal">
      <formula>"Mayor"</formula>
    </cfRule>
    <cfRule type="cellIs" dxfId="286" priority="468" operator="equal">
      <formula>"Moderado"</formula>
    </cfRule>
    <cfRule type="cellIs" dxfId="285" priority="469" operator="equal">
      <formula>"Menor"</formula>
    </cfRule>
    <cfRule type="cellIs" dxfId="284" priority="470" operator="equal">
      <formula>"Leve"</formula>
    </cfRule>
  </conditionalFormatting>
  <conditionalFormatting sqref="EQ238">
    <cfRule type="cellIs" dxfId="283" priority="461" operator="equal">
      <formula>"Catastrófico"</formula>
    </cfRule>
    <cfRule type="cellIs" dxfId="282" priority="462" operator="equal">
      <formula>"Mayor"</formula>
    </cfRule>
    <cfRule type="cellIs" dxfId="281" priority="463" operator="equal">
      <formula>"Moderado"</formula>
    </cfRule>
    <cfRule type="cellIs" dxfId="280" priority="464" operator="equal">
      <formula>"Menor"</formula>
    </cfRule>
    <cfRule type="cellIs" dxfId="279" priority="465" operator="equal">
      <formula>"Leve"</formula>
    </cfRule>
  </conditionalFormatting>
  <conditionalFormatting sqref="DY238">
    <cfRule type="cellIs" dxfId="278" priority="451" operator="equal">
      <formula>"Catastrófico"</formula>
    </cfRule>
    <cfRule type="cellIs" dxfId="277" priority="452" operator="equal">
      <formula>"Mayor"</formula>
    </cfRule>
    <cfRule type="cellIs" dxfId="276" priority="453" operator="equal">
      <formula>"Moderado"</formula>
    </cfRule>
    <cfRule type="cellIs" dxfId="275" priority="454" operator="equal">
      <formula>"Menor"</formula>
    </cfRule>
    <cfRule type="cellIs" dxfId="274" priority="455" operator="equal">
      <formula>"Leve"</formula>
    </cfRule>
  </conditionalFormatting>
  <conditionalFormatting sqref="DP238">
    <cfRule type="cellIs" dxfId="273" priority="446" operator="equal">
      <formula>"Catastrófico"</formula>
    </cfRule>
    <cfRule type="cellIs" dxfId="272" priority="447" operator="equal">
      <formula>"Mayor"</formula>
    </cfRule>
    <cfRule type="cellIs" dxfId="271" priority="448" operator="equal">
      <formula>"Moderado"</formula>
    </cfRule>
    <cfRule type="cellIs" dxfId="270" priority="449" operator="equal">
      <formula>"Menor"</formula>
    </cfRule>
    <cfRule type="cellIs" dxfId="269" priority="450" operator="equal">
      <formula>"Leve"</formula>
    </cfRule>
  </conditionalFormatting>
  <conditionalFormatting sqref="FS238">
    <cfRule type="cellIs" dxfId="268" priority="441" operator="equal">
      <formula>"Catastrófico"</formula>
    </cfRule>
    <cfRule type="cellIs" dxfId="267" priority="442" operator="equal">
      <formula>"Mayor"</formula>
    </cfRule>
    <cfRule type="cellIs" dxfId="266" priority="443" operator="equal">
      <formula>"Moderado"</formula>
    </cfRule>
    <cfRule type="cellIs" dxfId="265" priority="444" operator="equal">
      <formula>"Menor"</formula>
    </cfRule>
    <cfRule type="cellIs" dxfId="264" priority="445" operator="equal">
      <formula>"Leve"</formula>
    </cfRule>
  </conditionalFormatting>
  <conditionalFormatting sqref="GS238">
    <cfRule type="cellIs" dxfId="263" priority="436" operator="equal">
      <formula>"Catastrófico"</formula>
    </cfRule>
    <cfRule type="cellIs" dxfId="262" priority="437" operator="equal">
      <formula>"Mayor"</formula>
    </cfRule>
    <cfRule type="cellIs" dxfId="261" priority="438" operator="equal">
      <formula>"Moderado"</formula>
    </cfRule>
    <cfRule type="cellIs" dxfId="260" priority="439" operator="equal">
      <formula>"Menor"</formula>
    </cfRule>
    <cfRule type="cellIs" dxfId="259" priority="440" operator="equal">
      <formula>"Leve"</formula>
    </cfRule>
  </conditionalFormatting>
  <conditionalFormatting sqref="GF238">
    <cfRule type="cellIs" dxfId="258" priority="431" operator="equal">
      <formula>"Catastrófico"</formula>
    </cfRule>
    <cfRule type="cellIs" dxfId="257" priority="432" operator="equal">
      <formula>"Mayor"</formula>
    </cfRule>
    <cfRule type="cellIs" dxfId="256" priority="433" operator="equal">
      <formula>"Moderado"</formula>
    </cfRule>
    <cfRule type="cellIs" dxfId="255" priority="434" operator="equal">
      <formula>"Menor"</formula>
    </cfRule>
    <cfRule type="cellIs" dxfId="254" priority="435" operator="equal">
      <formula>"Leve"</formula>
    </cfRule>
  </conditionalFormatting>
  <conditionalFormatting sqref="BN238">
    <cfRule type="cellIs" dxfId="253" priority="387" operator="equal">
      <formula>"Catastrófico"</formula>
    </cfRule>
    <cfRule type="cellIs" dxfId="252" priority="388" operator="equal">
      <formula>"Mayor"</formula>
    </cfRule>
    <cfRule type="cellIs" dxfId="251" priority="389" operator="equal">
      <formula>"Moderado"</formula>
    </cfRule>
    <cfRule type="cellIs" dxfId="250" priority="390" operator="equal">
      <formula>"Menor"</formula>
    </cfRule>
    <cfRule type="cellIs" dxfId="249" priority="391" operator="equal">
      <formula>"Leve"</formula>
    </cfRule>
  </conditionalFormatting>
  <conditionalFormatting sqref="BC238 BC244 BC250 BC256 BC262 BC268">
    <cfRule type="cellIs" dxfId="248" priority="368" operator="equal">
      <formula>"Extremo"</formula>
    </cfRule>
    <cfRule type="cellIs" dxfId="247" priority="369" operator="equal">
      <formula>"Alto"</formula>
    </cfRule>
    <cfRule type="cellIs" dxfId="246" priority="370" operator="equal">
      <formula>"Moderado"</formula>
    </cfRule>
    <cfRule type="cellIs" dxfId="245" priority="371" operator="equal">
      <formula>"Bajo"</formula>
    </cfRule>
  </conditionalFormatting>
  <conditionalFormatting sqref="BD238">
    <cfRule type="cellIs" dxfId="244" priority="363" operator="equal">
      <formula>"Catastrófico"</formula>
    </cfRule>
    <cfRule type="cellIs" dxfId="243" priority="364" operator="equal">
      <formula>"Mayor"</formula>
    </cfRule>
    <cfRule type="cellIs" dxfId="242" priority="365" operator="equal">
      <formula>"Moderado"</formula>
    </cfRule>
    <cfRule type="cellIs" dxfId="241" priority="366" operator="equal">
      <formula>"Menor"</formula>
    </cfRule>
    <cfRule type="cellIs" dxfId="240" priority="367" operator="equal">
      <formula>"Leve"</formula>
    </cfRule>
  </conditionalFormatting>
  <conditionalFormatting sqref="BE238:BF238 BE244">
    <cfRule type="cellIs" dxfId="239" priority="284" operator="equal">
      <formula>"Catastrófico"</formula>
    </cfRule>
    <cfRule type="cellIs" dxfId="238" priority="285" operator="equal">
      <formula>"Mayor"</formula>
    </cfRule>
    <cfRule type="cellIs" dxfId="237" priority="286" operator="equal">
      <formula>"Moderado"</formula>
    </cfRule>
    <cfRule type="cellIs" dxfId="236" priority="287" operator="equal">
      <formula>"Menor"</formula>
    </cfRule>
    <cfRule type="cellIs" dxfId="235" priority="288" operator="equal">
      <formula>"Leve"</formula>
    </cfRule>
  </conditionalFormatting>
  <conditionalFormatting sqref="BE250:BF252">
    <cfRule type="cellIs" dxfId="234" priority="319" operator="equal">
      <formula>"Catastrófico"</formula>
    </cfRule>
    <cfRule type="cellIs" dxfId="233" priority="320" operator="equal">
      <formula>"Mayor"</formula>
    </cfRule>
    <cfRule type="cellIs" dxfId="232" priority="321" operator="equal">
      <formula>"Moderado"</formula>
    </cfRule>
    <cfRule type="cellIs" dxfId="231" priority="322" operator="equal">
      <formula>"Menor"</formula>
    </cfRule>
    <cfRule type="cellIs" dxfId="230" priority="323" operator="equal">
      <formula>"Leve"</formula>
    </cfRule>
  </conditionalFormatting>
  <conditionalFormatting sqref="BF244:BF245">
    <cfRule type="cellIs" dxfId="229" priority="324" operator="equal">
      <formula>"Catastrófico"</formula>
    </cfRule>
    <cfRule type="cellIs" dxfId="228" priority="325" operator="equal">
      <formula>"Mayor"</formula>
    </cfRule>
    <cfRule type="cellIs" dxfId="227" priority="326" operator="equal">
      <formula>"Moderado"</formula>
    </cfRule>
    <cfRule type="cellIs" dxfId="226" priority="327" operator="equal">
      <formula>"Menor"</formula>
    </cfRule>
    <cfRule type="cellIs" dxfId="225" priority="328" operator="equal">
      <formula>"Leve"</formula>
    </cfRule>
  </conditionalFormatting>
  <conditionalFormatting sqref="BF247">
    <cfRule type="cellIs" dxfId="224" priority="329" operator="equal">
      <formula>"Catastrófico"</formula>
    </cfRule>
    <cfRule type="cellIs" dxfId="223" priority="330" operator="equal">
      <formula>"Mayor"</formula>
    </cfRule>
    <cfRule type="cellIs" dxfId="222" priority="331" operator="equal">
      <formula>"Moderado"</formula>
    </cfRule>
    <cfRule type="cellIs" dxfId="221" priority="332" operator="equal">
      <formula>"Menor"</formula>
    </cfRule>
    <cfRule type="cellIs" dxfId="220" priority="333" operator="equal">
      <formula>"Leve"</formula>
    </cfRule>
  </conditionalFormatting>
  <conditionalFormatting sqref="BH238:BI238">
    <cfRule type="cellIs" dxfId="219" priority="314" operator="equal">
      <formula>"Catastrófico"</formula>
    </cfRule>
    <cfRule type="cellIs" dxfId="218" priority="315" operator="equal">
      <formula>"Mayor"</formula>
    </cfRule>
    <cfRule type="cellIs" dxfId="217" priority="316" operator="equal">
      <formula>"Moderado"</formula>
    </cfRule>
    <cfRule type="cellIs" dxfId="216" priority="317" operator="equal">
      <formula>"Menor"</formula>
    </cfRule>
    <cfRule type="cellIs" dxfId="215" priority="318" operator="equal">
      <formula>"Leve"</formula>
    </cfRule>
  </conditionalFormatting>
  <conditionalFormatting sqref="BH244:BK245">
    <cfRule type="cellIs" dxfId="214" priority="279" operator="equal">
      <formula>"Catastrófico"</formula>
    </cfRule>
    <cfRule type="cellIs" dxfId="213" priority="280" operator="equal">
      <formula>"Mayor"</formula>
    </cfRule>
    <cfRule type="cellIs" dxfId="212" priority="281" operator="equal">
      <formula>"Moderado"</formula>
    </cfRule>
    <cfRule type="cellIs" dxfId="211" priority="282" operator="equal">
      <formula>"Menor"</formula>
    </cfRule>
    <cfRule type="cellIs" dxfId="210" priority="283" operator="equal">
      <formula>"Leve"</formula>
    </cfRule>
  </conditionalFormatting>
  <conditionalFormatting sqref="BH247:BK247">
    <cfRule type="cellIs" dxfId="209" priority="304" operator="equal">
      <formula>"Catastrófico"</formula>
    </cfRule>
    <cfRule type="cellIs" dxfId="208" priority="305" operator="equal">
      <formula>"Mayor"</formula>
    </cfRule>
    <cfRule type="cellIs" dxfId="207" priority="306" operator="equal">
      <formula>"Moderado"</formula>
    </cfRule>
    <cfRule type="cellIs" dxfId="206" priority="307" operator="equal">
      <formula>"Menor"</formula>
    </cfRule>
    <cfRule type="cellIs" dxfId="205" priority="308" operator="equal">
      <formula>"Leve"</formula>
    </cfRule>
  </conditionalFormatting>
  <conditionalFormatting sqref="BH250:BK252">
    <cfRule type="cellIs" dxfId="204" priority="274" operator="equal">
      <formula>"Catastrófico"</formula>
    </cfRule>
    <cfRule type="cellIs" dxfId="203" priority="275" operator="equal">
      <formula>"Mayor"</formula>
    </cfRule>
    <cfRule type="cellIs" dxfId="202" priority="276" operator="equal">
      <formula>"Moderado"</formula>
    </cfRule>
    <cfRule type="cellIs" dxfId="201" priority="277" operator="equal">
      <formula>"Menor"</formula>
    </cfRule>
    <cfRule type="cellIs" dxfId="200" priority="278" operator="equal">
      <formula>"Leve"</formula>
    </cfRule>
  </conditionalFormatting>
  <conditionalFormatting sqref="BK238">
    <cfRule type="cellIs" dxfId="199" priority="309" operator="equal">
      <formula>"Catastrófico"</formula>
    </cfRule>
    <cfRule type="cellIs" dxfId="198" priority="310" operator="equal">
      <formula>"Mayor"</formula>
    </cfRule>
    <cfRule type="cellIs" dxfId="197" priority="311" operator="equal">
      <formula>"Moderado"</formula>
    </cfRule>
    <cfRule type="cellIs" dxfId="196" priority="312" operator="equal">
      <formula>"Menor"</formula>
    </cfRule>
    <cfRule type="cellIs" dxfId="195" priority="313" operator="equal">
      <formula>"Leve"</formula>
    </cfRule>
  </conditionalFormatting>
  <conditionalFormatting sqref="BM238">
    <cfRule type="cellIs" dxfId="194" priority="294" operator="equal">
      <formula>"Catastrófico"</formula>
    </cfRule>
    <cfRule type="cellIs" dxfId="193" priority="295" operator="equal">
      <formula>"Mayor"</formula>
    </cfRule>
    <cfRule type="cellIs" dxfId="192" priority="296" operator="equal">
      <formula>"Moderado"</formula>
    </cfRule>
    <cfRule type="cellIs" dxfId="191" priority="297" operator="equal">
      <formula>"Menor"</formula>
    </cfRule>
    <cfRule type="cellIs" dxfId="190" priority="298" operator="equal">
      <formula>"Leve"</formula>
    </cfRule>
  </conditionalFormatting>
  <conditionalFormatting sqref="BM244">
    <cfRule type="cellIs" dxfId="189" priority="289" operator="equal">
      <formula>"Catastrófico"</formula>
    </cfRule>
    <cfRule type="cellIs" dxfId="188" priority="290" operator="equal">
      <formula>"Mayor"</formula>
    </cfRule>
    <cfRule type="cellIs" dxfId="187" priority="291" operator="equal">
      <formula>"Moderado"</formula>
    </cfRule>
    <cfRule type="cellIs" dxfId="186" priority="292" operator="equal">
      <formula>"Menor"</formula>
    </cfRule>
    <cfRule type="cellIs" dxfId="185" priority="293" operator="equal">
      <formula>"Leve"</formula>
    </cfRule>
  </conditionalFormatting>
  <conditionalFormatting sqref="BM250">
    <cfRule type="cellIs" dxfId="184" priority="299" operator="equal">
      <formula>"Catastrófico"</formula>
    </cfRule>
    <cfRule type="cellIs" dxfId="183" priority="300" operator="equal">
      <formula>"Mayor"</formula>
    </cfRule>
    <cfRule type="cellIs" dxfId="182" priority="301" operator="equal">
      <formula>"Moderado"</formula>
    </cfRule>
    <cfRule type="cellIs" dxfId="181" priority="302" operator="equal">
      <formula>"Menor"</formula>
    </cfRule>
    <cfRule type="cellIs" dxfId="180" priority="303" operator="equal">
      <formula>"Leve"</formula>
    </cfRule>
  </conditionalFormatting>
  <conditionalFormatting sqref="BL238:BL255">
    <cfRule type="cellIs" dxfId="179" priority="334" operator="equal">
      <formula>"Catastrófico"</formula>
    </cfRule>
    <cfRule type="cellIs" dxfId="178" priority="335" operator="equal">
      <formula>"Mayor"</formula>
    </cfRule>
    <cfRule type="cellIs" dxfId="177" priority="336" operator="equal">
      <formula>"Moderado"</formula>
    </cfRule>
    <cfRule type="cellIs" dxfId="176" priority="337" operator="equal">
      <formula>"Menor"</formula>
    </cfRule>
    <cfRule type="cellIs" dxfId="175" priority="338" operator="equal">
      <formula>"Leve"</formula>
    </cfRule>
  </conditionalFormatting>
  <conditionalFormatting sqref="BD244">
    <cfRule type="cellIs" dxfId="174" priority="269" operator="equal">
      <formula>"Catastrófico"</formula>
    </cfRule>
    <cfRule type="cellIs" dxfId="173" priority="270" operator="equal">
      <formula>"Mayor"</formula>
    </cfRule>
    <cfRule type="cellIs" dxfId="172" priority="271" operator="equal">
      <formula>"Moderado"</formula>
    </cfRule>
    <cfRule type="cellIs" dxfId="171" priority="272" operator="equal">
      <formula>"Menor"</formula>
    </cfRule>
    <cfRule type="cellIs" dxfId="170" priority="273" operator="equal">
      <formula>"Leve"</formula>
    </cfRule>
  </conditionalFormatting>
  <conditionalFormatting sqref="BD250 BD256 BD262 BD268">
    <cfRule type="cellIs" dxfId="169" priority="264" operator="equal">
      <formula>"Catastrófico"</formula>
    </cfRule>
    <cfRule type="cellIs" dxfId="168" priority="265" operator="equal">
      <formula>"Mayor"</formula>
    </cfRule>
    <cfRule type="cellIs" dxfId="167" priority="266" operator="equal">
      <formula>"Moderado"</formula>
    </cfRule>
    <cfRule type="cellIs" dxfId="166" priority="267" operator="equal">
      <formula>"Menor"</formula>
    </cfRule>
    <cfRule type="cellIs" dxfId="165" priority="268" operator="equal">
      <formula>"Leve"</formula>
    </cfRule>
  </conditionalFormatting>
  <conditionalFormatting sqref="BE256:BF256">
    <cfRule type="cellIs" dxfId="164" priority="217" operator="equal">
      <formula>"Catastrófico"</formula>
    </cfRule>
    <cfRule type="cellIs" dxfId="163" priority="218" operator="equal">
      <formula>"Mayor"</formula>
    </cfRule>
    <cfRule type="cellIs" dxfId="162" priority="219" operator="equal">
      <formula>"Moderado"</formula>
    </cfRule>
    <cfRule type="cellIs" dxfId="161" priority="220" operator="equal">
      <formula>"Menor"</formula>
    </cfRule>
    <cfRule type="cellIs" dxfId="160" priority="221" operator="equal">
      <formula>"Leve"</formula>
    </cfRule>
  </conditionalFormatting>
  <conditionalFormatting sqref="BF256:BG256">
    <cfRule type="cellIs" dxfId="159" priority="212" operator="equal">
      <formula>"Catastrófico"</formula>
    </cfRule>
    <cfRule type="cellIs" dxfId="158" priority="213" operator="equal">
      <formula>"Mayor"</formula>
    </cfRule>
    <cfRule type="cellIs" dxfId="157" priority="214" operator="equal">
      <formula>"Moderado"</formula>
    </cfRule>
    <cfRule type="cellIs" dxfId="156" priority="215" operator="equal">
      <formula>"Menor"</formula>
    </cfRule>
    <cfRule type="cellIs" dxfId="155" priority="216" operator="equal">
      <formula>"Leve"</formula>
    </cfRule>
  </conditionalFormatting>
  <conditionalFormatting sqref="BH256:BJ256">
    <cfRule type="cellIs" dxfId="154" priority="207" operator="equal">
      <formula>"Catastrófico"</formula>
    </cfRule>
    <cfRule type="cellIs" dxfId="153" priority="208" operator="equal">
      <formula>"Mayor"</formula>
    </cfRule>
    <cfRule type="cellIs" dxfId="152" priority="209" operator="equal">
      <formula>"Moderado"</formula>
    </cfRule>
    <cfRule type="cellIs" dxfId="151" priority="210" operator="equal">
      <formula>"Menor"</formula>
    </cfRule>
    <cfRule type="cellIs" dxfId="150" priority="211" operator="equal">
      <formula>"Leve"</formula>
    </cfRule>
  </conditionalFormatting>
  <conditionalFormatting sqref="BJ256:BL256">
    <cfRule type="cellIs" dxfId="149" priority="202" operator="equal">
      <formula>"Catastrófico"</formula>
    </cfRule>
    <cfRule type="cellIs" dxfId="148" priority="203" operator="equal">
      <formula>"Mayor"</formula>
    </cfRule>
    <cfRule type="cellIs" dxfId="147" priority="204" operator="equal">
      <formula>"Moderado"</formula>
    </cfRule>
    <cfRule type="cellIs" dxfId="146" priority="205" operator="equal">
      <formula>"Menor"</formula>
    </cfRule>
    <cfRule type="cellIs" dxfId="145" priority="206" operator="equal">
      <formula>"Leve"</formula>
    </cfRule>
  </conditionalFormatting>
  <conditionalFormatting sqref="BN256">
    <cfRule type="cellIs" dxfId="144" priority="197" operator="equal">
      <formula>"Catastrófico"</formula>
    </cfRule>
    <cfRule type="cellIs" dxfId="143" priority="198" operator="equal">
      <formula>"Mayor"</formula>
    </cfRule>
    <cfRule type="cellIs" dxfId="142" priority="199" operator="equal">
      <formula>"Moderado"</formula>
    </cfRule>
    <cfRule type="cellIs" dxfId="141" priority="200" operator="equal">
      <formula>"Menor"</formula>
    </cfRule>
    <cfRule type="cellIs" dxfId="140" priority="201" operator="equal">
      <formula>"Leve"</formula>
    </cfRule>
  </conditionalFormatting>
  <conditionalFormatting sqref="BE256">
    <cfRule type="cellIs" dxfId="139" priority="187" operator="equal">
      <formula>"Catastrófico"</formula>
    </cfRule>
    <cfRule type="cellIs" dxfId="138" priority="188" operator="equal">
      <formula>"Mayor"</formula>
    </cfRule>
    <cfRule type="cellIs" dxfId="137" priority="189" operator="equal">
      <formula>"Moderado"</formula>
    </cfRule>
    <cfRule type="cellIs" dxfId="136" priority="190" operator="equal">
      <formula>"Menor"</formula>
    </cfRule>
    <cfRule type="cellIs" dxfId="135" priority="191" operator="equal">
      <formula>"Leve"</formula>
    </cfRule>
  </conditionalFormatting>
  <conditionalFormatting sqref="BE262:BF262">
    <cfRule type="cellIs" dxfId="134" priority="154" operator="equal">
      <formula>"Catastrófico"</formula>
    </cfRule>
    <cfRule type="cellIs" dxfId="133" priority="155" operator="equal">
      <formula>"Mayor"</formula>
    </cfRule>
    <cfRule type="cellIs" dxfId="132" priority="156" operator="equal">
      <formula>"Moderado"</formula>
    </cfRule>
    <cfRule type="cellIs" dxfId="131" priority="157" operator="equal">
      <formula>"Menor"</formula>
    </cfRule>
    <cfRule type="cellIs" dxfId="130" priority="158" operator="equal">
      <formula>"Leve"</formula>
    </cfRule>
  </conditionalFormatting>
  <conditionalFormatting sqref="BF262:BG262">
    <cfRule type="cellIs" dxfId="129" priority="149" operator="equal">
      <formula>"Catastrófico"</formula>
    </cfRule>
    <cfRule type="cellIs" dxfId="128" priority="150" operator="equal">
      <formula>"Mayor"</formula>
    </cfRule>
    <cfRule type="cellIs" dxfId="127" priority="151" operator="equal">
      <formula>"Moderado"</formula>
    </cfRule>
    <cfRule type="cellIs" dxfId="126" priority="152" operator="equal">
      <formula>"Menor"</formula>
    </cfRule>
    <cfRule type="cellIs" dxfId="125" priority="153" operator="equal">
      <formula>"Leve"</formula>
    </cfRule>
  </conditionalFormatting>
  <conditionalFormatting sqref="BJ262:BK262">
    <cfRule type="cellIs" dxfId="124" priority="144" operator="equal">
      <formula>"Catastrófico"</formula>
    </cfRule>
    <cfRule type="cellIs" dxfId="123" priority="145" operator="equal">
      <formula>"Mayor"</formula>
    </cfRule>
    <cfRule type="cellIs" dxfId="122" priority="146" operator="equal">
      <formula>"Moderado"</formula>
    </cfRule>
    <cfRule type="cellIs" dxfId="121" priority="147" operator="equal">
      <formula>"Menor"</formula>
    </cfRule>
    <cfRule type="cellIs" dxfId="120" priority="148" operator="equal">
      <formula>"Leve"</formula>
    </cfRule>
  </conditionalFormatting>
  <conditionalFormatting sqref="BH262:BJ262">
    <cfRule type="cellIs" dxfId="119" priority="139" operator="equal">
      <formula>"Catastrófico"</formula>
    </cfRule>
    <cfRule type="cellIs" dxfId="118" priority="140" operator="equal">
      <formula>"Mayor"</formula>
    </cfRule>
    <cfRule type="cellIs" dxfId="117" priority="141" operator="equal">
      <formula>"Moderado"</formula>
    </cfRule>
    <cfRule type="cellIs" dxfId="116" priority="142" operator="equal">
      <formula>"Menor"</formula>
    </cfRule>
    <cfRule type="cellIs" dxfId="115" priority="143" operator="equal">
      <formula>"Leve"</formula>
    </cfRule>
  </conditionalFormatting>
  <conditionalFormatting sqref="BN262">
    <cfRule type="cellIs" dxfId="114" priority="134" operator="equal">
      <formula>"Catastrófico"</formula>
    </cfRule>
    <cfRule type="cellIs" dxfId="113" priority="135" operator="equal">
      <formula>"Mayor"</formula>
    </cfRule>
    <cfRule type="cellIs" dxfId="112" priority="136" operator="equal">
      <formula>"Moderado"</formula>
    </cfRule>
    <cfRule type="cellIs" dxfId="111" priority="137" operator="equal">
      <formula>"Menor"</formula>
    </cfRule>
    <cfRule type="cellIs" dxfId="110" priority="138" operator="equal">
      <formula>"Leve"</formula>
    </cfRule>
  </conditionalFormatting>
  <conditionalFormatting sqref="BE262">
    <cfRule type="cellIs" dxfId="109" priority="124" operator="equal">
      <formula>"Catastrófico"</formula>
    </cfRule>
    <cfRule type="cellIs" dxfId="108" priority="125" operator="equal">
      <formula>"Mayor"</formula>
    </cfRule>
    <cfRule type="cellIs" dxfId="107" priority="126" operator="equal">
      <formula>"Moderado"</formula>
    </cfRule>
    <cfRule type="cellIs" dxfId="106" priority="127" operator="equal">
      <formula>"Menor"</formula>
    </cfRule>
    <cfRule type="cellIs" dxfId="105" priority="128" operator="equal">
      <formula>"Leve"</formula>
    </cfRule>
  </conditionalFormatting>
  <conditionalFormatting sqref="Q268">
    <cfRule type="cellIs" dxfId="104" priority="110" operator="equal">
      <formula>"Extremo"</formula>
    </cfRule>
    <cfRule type="cellIs" dxfId="103" priority="111" operator="equal">
      <formula>"Alto"</formula>
    </cfRule>
    <cfRule type="cellIs" dxfId="102" priority="112" operator="equal">
      <formula>"Moderado"</formula>
    </cfRule>
    <cfRule type="cellIs" dxfId="101" priority="113" operator="equal">
      <formula>"Bajo"</formula>
    </cfRule>
  </conditionalFormatting>
  <conditionalFormatting sqref="O268:P268">
    <cfRule type="cellIs" dxfId="100" priority="105" operator="equal">
      <formula>"Catastrófico"</formula>
    </cfRule>
    <cfRule type="cellIs" dxfId="99" priority="106" operator="equal">
      <formula>"Mayor"</formula>
    </cfRule>
    <cfRule type="cellIs" dxfId="98" priority="107" operator="equal">
      <formula>"Moderado"</formula>
    </cfRule>
    <cfRule type="cellIs" dxfId="97" priority="108" operator="equal">
      <formula>"Menor"</formula>
    </cfRule>
    <cfRule type="cellIs" dxfId="96" priority="109" operator="equal">
      <formula>"Leve"</formula>
    </cfRule>
  </conditionalFormatting>
  <conditionalFormatting sqref="BE268">
    <cfRule type="cellIs" dxfId="95" priority="86" operator="equal">
      <formula>"Catastrófico"</formula>
    </cfRule>
    <cfRule type="cellIs" dxfId="94" priority="87" operator="equal">
      <formula>"Mayor"</formula>
    </cfRule>
    <cfRule type="cellIs" dxfId="93" priority="88" operator="equal">
      <formula>"Moderado"</formula>
    </cfRule>
    <cfRule type="cellIs" dxfId="92" priority="89" operator="equal">
      <formula>"Menor"</formula>
    </cfRule>
    <cfRule type="cellIs" dxfId="91" priority="90" operator="equal">
      <formula>"Leve"</formula>
    </cfRule>
  </conditionalFormatting>
  <conditionalFormatting sqref="BE268:BF268">
    <cfRule type="cellIs" dxfId="90" priority="81" operator="equal">
      <formula>"Catastrófico"</formula>
    </cfRule>
    <cfRule type="cellIs" dxfId="89" priority="82" operator="equal">
      <formula>"Mayor"</formula>
    </cfRule>
    <cfRule type="cellIs" dxfId="88" priority="83" operator="equal">
      <formula>"Moderado"</formula>
    </cfRule>
    <cfRule type="cellIs" dxfId="87" priority="84" operator="equal">
      <formula>"Menor"</formula>
    </cfRule>
    <cfRule type="cellIs" dxfId="86" priority="85" operator="equal">
      <formula>"Leve"</formula>
    </cfRule>
  </conditionalFormatting>
  <conditionalFormatting sqref="BF268:BG268">
    <cfRule type="cellIs" dxfId="85" priority="76" operator="equal">
      <formula>"Catastrófico"</formula>
    </cfRule>
    <cfRule type="cellIs" dxfId="84" priority="77" operator="equal">
      <formula>"Mayor"</formula>
    </cfRule>
    <cfRule type="cellIs" dxfId="83" priority="78" operator="equal">
      <formula>"Moderado"</formula>
    </cfRule>
    <cfRule type="cellIs" dxfId="82" priority="79" operator="equal">
      <formula>"Menor"</formula>
    </cfRule>
    <cfRule type="cellIs" dxfId="81" priority="80" operator="equal">
      <formula>"Leve"</formula>
    </cfRule>
  </conditionalFormatting>
  <conditionalFormatting sqref="BH268:BJ268">
    <cfRule type="cellIs" dxfId="80" priority="71" operator="equal">
      <formula>"Catastrófico"</formula>
    </cfRule>
    <cfRule type="cellIs" dxfId="79" priority="72" operator="equal">
      <formula>"Mayor"</formula>
    </cfRule>
    <cfRule type="cellIs" dxfId="78" priority="73" operator="equal">
      <formula>"Moderado"</formula>
    </cfRule>
    <cfRule type="cellIs" dxfId="77" priority="74" operator="equal">
      <formula>"Menor"</formula>
    </cfRule>
    <cfRule type="cellIs" dxfId="76" priority="75" operator="equal">
      <formula>"Leve"</formula>
    </cfRule>
  </conditionalFormatting>
  <conditionalFormatting sqref="BJ268:BK268">
    <cfRule type="cellIs" dxfId="75" priority="66" operator="equal">
      <formula>"Catastrófico"</formula>
    </cfRule>
    <cfRule type="cellIs" dxfId="74" priority="67" operator="equal">
      <formula>"Mayor"</formula>
    </cfRule>
    <cfRule type="cellIs" dxfId="73" priority="68" operator="equal">
      <formula>"Moderado"</formula>
    </cfRule>
    <cfRule type="cellIs" dxfId="72" priority="69" operator="equal">
      <formula>"Menor"</formula>
    </cfRule>
    <cfRule type="cellIs" dxfId="71" priority="70" operator="equal">
      <formula>"Leve"</formula>
    </cfRule>
  </conditionalFormatting>
  <conditionalFormatting sqref="BK268">
    <cfRule type="cellIs" dxfId="70" priority="61" operator="equal">
      <formula>"Catastrófico"</formula>
    </cfRule>
    <cfRule type="cellIs" dxfId="69" priority="62" operator="equal">
      <formula>"Mayor"</formula>
    </cfRule>
    <cfRule type="cellIs" dxfId="68" priority="63" operator="equal">
      <formula>"Moderado"</formula>
    </cfRule>
    <cfRule type="cellIs" dxfId="67" priority="64" operator="equal">
      <formula>"Menor"</formula>
    </cfRule>
    <cfRule type="cellIs" dxfId="66" priority="65" operator="equal">
      <formula>"Leve"</formula>
    </cfRule>
  </conditionalFormatting>
  <conditionalFormatting sqref="BN268">
    <cfRule type="cellIs" dxfId="65" priority="56" operator="equal">
      <formula>"Catastrófico"</formula>
    </cfRule>
    <cfRule type="cellIs" dxfId="64" priority="57" operator="equal">
      <formula>"Mayor"</formula>
    </cfRule>
    <cfRule type="cellIs" dxfId="63" priority="58" operator="equal">
      <formula>"Moderado"</formula>
    </cfRule>
    <cfRule type="cellIs" dxfId="62" priority="59" operator="equal">
      <formula>"Menor"</formula>
    </cfRule>
    <cfRule type="cellIs" dxfId="61" priority="60" operator="equal">
      <formula>"Leve"</formula>
    </cfRule>
  </conditionalFormatting>
  <conditionalFormatting sqref="BL256:BL262">
    <cfRule type="cellIs" dxfId="60" priority="51" operator="equal">
      <formula>"Catastrófico"</formula>
    </cfRule>
    <cfRule type="cellIs" dxfId="59" priority="52" operator="equal">
      <formula>"Mayor"</formula>
    </cfRule>
    <cfRule type="cellIs" dxfId="58" priority="53" operator="equal">
      <formula>"Moderado"</formula>
    </cfRule>
    <cfRule type="cellIs" dxfId="57" priority="54" operator="equal">
      <formula>"Menor"</formula>
    </cfRule>
    <cfRule type="cellIs" dxfId="56" priority="55" operator="equal">
      <formula>"Leve"</formula>
    </cfRule>
  </conditionalFormatting>
  <conditionalFormatting sqref="BL263:BL267">
    <cfRule type="cellIs" dxfId="55" priority="46" operator="equal">
      <formula>"Catastrófico"</formula>
    </cfRule>
    <cfRule type="cellIs" dxfId="54" priority="47" operator="equal">
      <formula>"Mayor"</formula>
    </cfRule>
    <cfRule type="cellIs" dxfId="53" priority="48" operator="equal">
      <formula>"Moderado"</formula>
    </cfRule>
    <cfRule type="cellIs" dxfId="52" priority="49" operator="equal">
      <formula>"Menor"</formula>
    </cfRule>
    <cfRule type="cellIs" dxfId="51" priority="50" operator="equal">
      <formula>"Leve"</formula>
    </cfRule>
  </conditionalFormatting>
  <conditionalFormatting sqref="BL269:BL273">
    <cfRule type="cellIs" dxfId="50" priority="41" operator="equal">
      <formula>"Catastrófico"</formula>
    </cfRule>
    <cfRule type="cellIs" dxfId="49" priority="42" operator="equal">
      <formula>"Mayor"</formula>
    </cfRule>
    <cfRule type="cellIs" dxfId="48" priority="43" operator="equal">
      <formula>"Moderado"</formula>
    </cfRule>
    <cfRule type="cellIs" dxfId="47" priority="44" operator="equal">
      <formula>"Menor"</formula>
    </cfRule>
    <cfRule type="cellIs" dxfId="46" priority="45" operator="equal">
      <formula>"Leve"</formula>
    </cfRule>
  </conditionalFormatting>
  <conditionalFormatting sqref="BL262">
    <cfRule type="cellIs" dxfId="45" priority="36" operator="equal">
      <formula>"Catastrófico"</formula>
    </cfRule>
    <cfRule type="cellIs" dxfId="44" priority="37" operator="equal">
      <formula>"Mayor"</formula>
    </cfRule>
    <cfRule type="cellIs" dxfId="43" priority="38" operator="equal">
      <formula>"Moderado"</formula>
    </cfRule>
    <cfRule type="cellIs" dxfId="42" priority="39" operator="equal">
      <formula>"Menor"</formula>
    </cfRule>
    <cfRule type="cellIs" dxfId="41" priority="40" operator="equal">
      <formula>"Leve"</formula>
    </cfRule>
  </conditionalFormatting>
  <conditionalFormatting sqref="BL268">
    <cfRule type="cellIs" dxfId="40" priority="31" operator="equal">
      <formula>"Catastrófico"</formula>
    </cfRule>
    <cfRule type="cellIs" dxfId="39" priority="32" operator="equal">
      <formula>"Mayor"</formula>
    </cfRule>
    <cfRule type="cellIs" dxfId="38" priority="33" operator="equal">
      <formula>"Moderado"</formula>
    </cfRule>
    <cfRule type="cellIs" dxfId="37" priority="34" operator="equal">
      <formula>"Menor"</formula>
    </cfRule>
    <cfRule type="cellIs" dxfId="36" priority="35" operator="equal">
      <formula>"Leve"</formula>
    </cfRule>
  </conditionalFormatting>
  <conditionalFormatting sqref="BL268">
    <cfRule type="cellIs" dxfId="35" priority="26" operator="equal">
      <formula>"Catastrófico"</formula>
    </cfRule>
    <cfRule type="cellIs" dxfId="34" priority="27" operator="equal">
      <formula>"Mayor"</formula>
    </cfRule>
    <cfRule type="cellIs" dxfId="33" priority="28" operator="equal">
      <formula>"Moderado"</formula>
    </cfRule>
    <cfRule type="cellIs" dxfId="32" priority="29" operator="equal">
      <formula>"Menor"</formula>
    </cfRule>
    <cfRule type="cellIs" dxfId="31" priority="30" operator="equal">
      <formula>"Leve"</formula>
    </cfRule>
  </conditionalFormatting>
  <conditionalFormatting sqref="BM268">
    <cfRule type="cellIs" dxfId="30" priority="21" operator="equal">
      <formula>"Catastrófico"</formula>
    </cfRule>
    <cfRule type="cellIs" dxfId="29" priority="22" operator="equal">
      <formula>"Mayor"</formula>
    </cfRule>
    <cfRule type="cellIs" dxfId="28" priority="23" operator="equal">
      <formula>"Moderado"</formula>
    </cfRule>
    <cfRule type="cellIs" dxfId="27" priority="24" operator="equal">
      <formula>"Menor"</formula>
    </cfRule>
    <cfRule type="cellIs" dxfId="26" priority="25" operator="equal">
      <formula>"Leve"</formula>
    </cfRule>
  </conditionalFormatting>
  <conditionalFormatting sqref="BM262">
    <cfRule type="cellIs" dxfId="25" priority="6" operator="equal">
      <formula>"Catastrófico"</formula>
    </cfRule>
    <cfRule type="cellIs" dxfId="24" priority="7" operator="equal">
      <formula>"Mayor"</formula>
    </cfRule>
    <cfRule type="cellIs" dxfId="23" priority="8" operator="equal">
      <formula>"Moderado"</formula>
    </cfRule>
    <cfRule type="cellIs" dxfId="22" priority="9" operator="equal">
      <formula>"Menor"</formula>
    </cfRule>
    <cfRule type="cellIs" dxfId="21" priority="10" operator="equal">
      <formula>"Leve"</formula>
    </cfRule>
  </conditionalFormatting>
  <conditionalFormatting sqref="BM256">
    <cfRule type="cellIs" dxfId="20" priority="1" operator="equal">
      <formula>"Catastrófico"</formula>
    </cfRule>
    <cfRule type="cellIs" dxfId="19" priority="2" operator="equal">
      <formula>"Mayor"</formula>
    </cfRule>
    <cfRule type="cellIs" dxfId="18" priority="3" operator="equal">
      <formula>"Moderado"</formula>
    </cfRule>
    <cfRule type="cellIs" dxfId="17" priority="4" operator="equal">
      <formula>"Menor"</formula>
    </cfRule>
    <cfRule type="cellIs" dxfId="16" priority="5" operator="equal">
      <formula>"Leve"</formula>
    </cfRule>
  </conditionalFormatting>
  <dataValidations count="1">
    <dataValidation type="list" allowBlank="1" showInputMessage="1" showErrorMessage="1" sqref="BL41:BL45" xr:uid="{C865C9FD-260F-438E-9C77-47984FC740D7}">
      <formula1>#N/A</formula1>
    </dataValidation>
  </dataValidations>
  <pageMargins left="0.7" right="0.7" top="0.75" bottom="0.75" header="0.3" footer="0.3"/>
  <pageSetup paperSize="9" orientation="portrait" r:id="rId1"/>
  <drawing r:id="rId2"/>
  <legacyDrawing r:id="rId3"/>
  <extLst>
    <ext xmlns:x14="http://schemas.microsoft.com/office/spreadsheetml/2009/9/main" uri="{CCE6A557-97BC-4b89-ADB6-D9C93CAAB3DF}">
      <x14:dataValidations xmlns:xm="http://schemas.microsoft.com/office/excel/2006/main" count="2">
        <x14:dataValidation type="list" allowBlank="1" showInputMessage="1" showErrorMessage="1" xr:uid="{00000000-0002-0000-0200-000013000000}">
          <x14:formula1>
            <xm:f>'[Seguimiento Mapa de Riesgos de Gestión 2022.Xlsx]FORMULAS'!#REF!</xm:f>
          </x14:formula1>
          <xm:sqref>BX84:CE87 CY84:DF87 CP84:CW87 CG84:CN87 BO84:BV87 GL84:GM87 FA84:FH87 ER84:EY87 EI84:EP87 DZ84:EG87 DH84:DO87 DQ84:DX87 FJ84:FR87 GY84:GZ87 FY84:FZ87</xm:sqref>
        </x14:dataValidation>
        <x14:dataValidation type="list" allowBlank="1" showInputMessage="1" showErrorMessage="1" xr:uid="{DD69582F-4B21-4BED-AE87-3561B3AF645F}">
          <x14:formula1>
            <xm:f>'Tabla Impacto'!$D$3:$D$8</xm:f>
          </x14:formula1>
          <xm:sqref>M10:M237 M256:M273</xm:sqref>
        </x14:dataValidation>
      </x14:dataValidations>
    </ext>
  </extLst>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sheetPr codeName="Hoja4">
    <tabColor theme="7" tint="-0.249977111117893"/>
  </sheetPr>
  <dimension ref="B1:H16"/>
  <sheetViews>
    <sheetView zoomScale="70" zoomScaleNormal="70" workbookViewId="0">
      <selection activeCell="E6" sqref="E6"/>
    </sheetView>
  </sheetViews>
  <sheetFormatPr baseColWidth="10" defaultColWidth="14.28515625" defaultRowHeight="12.75" x14ac:dyDescent="0.2"/>
  <cols>
    <col min="1" max="2" width="14.28515625" style="15"/>
    <col min="3" max="3" width="17" style="15" customWidth="1"/>
    <col min="4" max="4" width="14.28515625" style="15"/>
    <col min="5" max="5" width="46" style="15" customWidth="1"/>
    <col min="6" max="16384" width="14.28515625" style="15"/>
  </cols>
  <sheetData>
    <row r="1" spans="2:8" ht="24" customHeight="1" thickBot="1" x14ac:dyDescent="0.25">
      <c r="B1" s="459" t="s">
        <v>71</v>
      </c>
      <c r="C1" s="460"/>
      <c r="D1" s="460"/>
      <c r="E1" s="460"/>
      <c r="F1" s="461"/>
    </row>
    <row r="2" spans="2:8" ht="16.5" thickBot="1" x14ac:dyDescent="0.3">
      <c r="B2" s="16"/>
      <c r="C2" s="16"/>
      <c r="D2" s="16"/>
      <c r="E2" s="16"/>
      <c r="F2" s="16"/>
    </row>
    <row r="3" spans="2:8" ht="16.5" thickBot="1" x14ac:dyDescent="0.25">
      <c r="B3" s="463" t="s">
        <v>58</v>
      </c>
      <c r="C3" s="464"/>
      <c r="D3" s="464"/>
      <c r="E3" s="24" t="s">
        <v>59</v>
      </c>
      <c r="F3" s="25" t="s">
        <v>60</v>
      </c>
    </row>
    <row r="4" spans="2:8" ht="31.5" x14ac:dyDescent="0.2">
      <c r="B4" s="465" t="s">
        <v>61</v>
      </c>
      <c r="C4" s="467" t="s">
        <v>12</v>
      </c>
      <c r="D4" s="17" t="s">
        <v>13</v>
      </c>
      <c r="E4" s="18" t="s">
        <v>62</v>
      </c>
      <c r="F4" s="19">
        <v>0.25</v>
      </c>
    </row>
    <row r="5" spans="2:8" ht="47.25" x14ac:dyDescent="0.2">
      <c r="B5" s="466"/>
      <c r="C5" s="468"/>
      <c r="D5" s="20" t="s">
        <v>14</v>
      </c>
      <c r="E5" s="21" t="s">
        <v>63</v>
      </c>
      <c r="F5" s="22">
        <v>0.15</v>
      </c>
    </row>
    <row r="6" spans="2:8" ht="47.25" x14ac:dyDescent="0.2">
      <c r="B6" s="466"/>
      <c r="C6" s="468"/>
      <c r="D6" s="20" t="s">
        <v>15</v>
      </c>
      <c r="E6" s="21" t="s">
        <v>64</v>
      </c>
      <c r="F6" s="22">
        <v>0.1</v>
      </c>
    </row>
    <row r="7" spans="2:8" ht="63" x14ac:dyDescent="0.2">
      <c r="B7" s="466"/>
      <c r="C7" s="468" t="s">
        <v>16</v>
      </c>
      <c r="D7" s="20" t="s">
        <v>9</v>
      </c>
      <c r="E7" s="21" t="s">
        <v>65</v>
      </c>
      <c r="F7" s="22">
        <v>0.25</v>
      </c>
    </row>
    <row r="8" spans="2:8" ht="31.5" x14ac:dyDescent="0.2">
      <c r="B8" s="466"/>
      <c r="C8" s="468"/>
      <c r="D8" s="20" t="s">
        <v>8</v>
      </c>
      <c r="E8" s="21" t="s">
        <v>66</v>
      </c>
      <c r="F8" s="22">
        <v>0.15</v>
      </c>
    </row>
    <row r="9" spans="2:8" ht="47.25" x14ac:dyDescent="0.2">
      <c r="B9" s="469" t="s">
        <v>135</v>
      </c>
      <c r="C9" s="471" t="s">
        <v>17</v>
      </c>
      <c r="D9" s="40" t="s">
        <v>18</v>
      </c>
      <c r="E9" s="41" t="s">
        <v>67</v>
      </c>
      <c r="F9" s="42"/>
      <c r="G9" s="39"/>
    </row>
    <row r="10" spans="2:8" ht="63" x14ac:dyDescent="0.2">
      <c r="B10" s="469"/>
      <c r="C10" s="471"/>
      <c r="D10" s="40" t="s">
        <v>19</v>
      </c>
      <c r="E10" s="41" t="s">
        <v>68</v>
      </c>
      <c r="F10" s="43"/>
    </row>
    <row r="11" spans="2:8" ht="47.25" x14ac:dyDescent="0.2">
      <c r="B11" s="469"/>
      <c r="C11" s="471" t="s">
        <v>20</v>
      </c>
      <c r="D11" s="40" t="s">
        <v>21</v>
      </c>
      <c r="E11" s="41" t="s">
        <v>69</v>
      </c>
      <c r="F11" s="42"/>
    </row>
    <row r="12" spans="2:8" ht="47.25" x14ac:dyDescent="0.2">
      <c r="B12" s="469"/>
      <c r="C12" s="471"/>
      <c r="D12" s="40" t="s">
        <v>22</v>
      </c>
      <c r="E12" s="41" t="s">
        <v>70</v>
      </c>
      <c r="F12" s="43"/>
    </row>
    <row r="13" spans="2:8" ht="31.5" x14ac:dyDescent="0.2">
      <c r="B13" s="469"/>
      <c r="C13" s="471" t="s">
        <v>23</v>
      </c>
      <c r="D13" s="40" t="s">
        <v>100</v>
      </c>
      <c r="E13" s="41" t="s">
        <v>103</v>
      </c>
      <c r="F13" s="42"/>
      <c r="H13" s="39"/>
    </row>
    <row r="14" spans="2:8" ht="32.25" thickBot="1" x14ac:dyDescent="0.25">
      <c r="B14" s="470"/>
      <c r="C14" s="472"/>
      <c r="D14" s="44" t="s">
        <v>101</v>
      </c>
      <c r="E14" s="45" t="s">
        <v>102</v>
      </c>
      <c r="F14" s="43"/>
    </row>
    <row r="15" spans="2:8" ht="49.5" customHeight="1" x14ac:dyDescent="0.2">
      <c r="B15" s="462" t="s">
        <v>134</v>
      </c>
      <c r="C15" s="462"/>
      <c r="D15" s="462"/>
      <c r="E15" s="462"/>
      <c r="F15" s="462"/>
    </row>
    <row r="16" spans="2:8" ht="27" customHeight="1" x14ac:dyDescent="0.25">
      <c r="B16" s="23"/>
    </row>
  </sheetData>
  <mergeCells count="10">
    <mergeCell ref="B1:F1"/>
    <mergeCell ref="B15:F15"/>
    <mergeCell ref="B3:D3"/>
    <mergeCell ref="B4:B8"/>
    <mergeCell ref="C4:C6"/>
    <mergeCell ref="C7:C8"/>
    <mergeCell ref="B9:B14"/>
    <mergeCell ref="C9:C10"/>
    <mergeCell ref="C11:C12"/>
    <mergeCell ref="C13:C14"/>
  </mergeCells>
  <pageMargins left="0.7" right="0.7" top="0.75" bottom="0.75" header="0.3" footer="0.3"/>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sheetPr codeName="Hoja5">
    <tabColor rgb="FF00B0F0"/>
  </sheetPr>
  <dimension ref="A1:AK55"/>
  <sheetViews>
    <sheetView zoomScale="70" zoomScaleNormal="70" workbookViewId="0">
      <selection activeCell="E4" sqref="E4:E8"/>
    </sheetView>
  </sheetViews>
  <sheetFormatPr baseColWidth="10" defaultRowHeight="15" x14ac:dyDescent="0.25"/>
  <cols>
    <col min="2" max="2" width="24.140625" customWidth="1"/>
    <col min="3" max="3" width="76.28515625" customWidth="1"/>
    <col min="4" max="4" width="29.85546875" customWidth="1"/>
    <col min="5" max="5" width="28.7109375" customWidth="1"/>
  </cols>
  <sheetData>
    <row r="1" spans="1:37" ht="23.25" x14ac:dyDescent="0.25">
      <c r="A1" s="14"/>
      <c r="B1" s="473" t="s">
        <v>49</v>
      </c>
      <c r="C1" s="473"/>
      <c r="D1" s="473"/>
      <c r="E1" s="14"/>
      <c r="F1" s="14"/>
      <c r="G1" s="14"/>
      <c r="H1" s="14"/>
      <c r="I1" s="14"/>
      <c r="J1" s="14"/>
      <c r="K1" s="14"/>
      <c r="L1" s="14"/>
      <c r="M1" s="14"/>
      <c r="N1" s="14"/>
      <c r="O1" s="14"/>
      <c r="P1" s="14"/>
      <c r="Q1" s="14"/>
      <c r="R1" s="14"/>
      <c r="S1" s="14"/>
      <c r="T1" s="14"/>
      <c r="U1" s="14"/>
      <c r="V1" s="14"/>
      <c r="W1" s="14"/>
      <c r="X1" s="14"/>
      <c r="Y1" s="14"/>
      <c r="Z1" s="14"/>
      <c r="AA1" s="14"/>
      <c r="AB1" s="14"/>
      <c r="AC1" s="14"/>
      <c r="AD1" s="14"/>
      <c r="AE1" s="14"/>
    </row>
    <row r="2" spans="1:37" x14ac:dyDescent="0.25">
      <c r="A2" s="14"/>
      <c r="B2" s="14"/>
      <c r="C2" s="14"/>
      <c r="D2" s="14"/>
      <c r="E2" s="14"/>
      <c r="F2" s="14"/>
      <c r="G2" s="14"/>
      <c r="H2" s="14"/>
      <c r="I2" s="14"/>
      <c r="J2" s="14"/>
      <c r="K2" s="14"/>
      <c r="L2" s="14"/>
      <c r="M2" s="14"/>
      <c r="N2" s="14"/>
      <c r="O2" s="14"/>
      <c r="P2" s="14"/>
      <c r="Q2" s="14"/>
      <c r="R2" s="14"/>
      <c r="S2" s="14"/>
      <c r="T2" s="14"/>
      <c r="U2" s="14"/>
      <c r="V2" s="14"/>
      <c r="W2" s="14"/>
      <c r="X2" s="14"/>
      <c r="Y2" s="14"/>
      <c r="Z2" s="14"/>
      <c r="AA2" s="14"/>
      <c r="AB2" s="14"/>
      <c r="AC2" s="14"/>
      <c r="AD2" s="14"/>
      <c r="AE2" s="14"/>
    </row>
    <row r="3" spans="1:37" ht="25.5" x14ac:dyDescent="0.25">
      <c r="A3" s="14"/>
      <c r="B3" s="3"/>
      <c r="C3" s="4" t="s">
        <v>46</v>
      </c>
      <c r="D3" s="4" t="s">
        <v>3</v>
      </c>
      <c r="E3" s="14"/>
      <c r="F3" s="14"/>
      <c r="G3" s="14"/>
      <c r="H3" s="14"/>
      <c r="I3" s="14"/>
      <c r="J3" s="14"/>
      <c r="K3" s="14"/>
      <c r="L3" s="14"/>
      <c r="M3" s="14"/>
      <c r="N3" s="14"/>
      <c r="O3" s="14"/>
      <c r="P3" s="14"/>
      <c r="Q3" s="14"/>
      <c r="R3" s="14"/>
      <c r="S3" s="14"/>
      <c r="T3" s="14"/>
      <c r="U3" s="14"/>
      <c r="V3" s="14"/>
      <c r="W3" s="14"/>
      <c r="X3" s="14"/>
      <c r="Y3" s="14"/>
      <c r="Z3" s="14"/>
      <c r="AA3" s="14"/>
      <c r="AB3" s="14"/>
      <c r="AC3" s="14"/>
      <c r="AD3" s="14"/>
      <c r="AE3" s="14"/>
    </row>
    <row r="4" spans="1:37" ht="51" x14ac:dyDescent="0.25">
      <c r="A4" s="14"/>
      <c r="B4" s="5" t="s">
        <v>45</v>
      </c>
      <c r="C4" s="6" t="s">
        <v>93</v>
      </c>
      <c r="D4" s="7">
        <v>0.2</v>
      </c>
      <c r="E4" s="5" t="s">
        <v>45</v>
      </c>
      <c r="F4" s="14"/>
      <c r="G4" s="14"/>
      <c r="H4" s="14"/>
      <c r="I4" s="14"/>
      <c r="J4" s="14"/>
      <c r="K4" s="14"/>
      <c r="L4" s="14"/>
      <c r="M4" s="14"/>
      <c r="N4" s="14"/>
      <c r="O4" s="14"/>
      <c r="P4" s="14"/>
      <c r="Q4" s="14"/>
      <c r="R4" s="14"/>
      <c r="S4" s="14"/>
      <c r="T4" s="14"/>
      <c r="U4" s="14"/>
      <c r="V4" s="14"/>
      <c r="W4" s="14"/>
      <c r="X4" s="14"/>
      <c r="Y4" s="14"/>
      <c r="Z4" s="14"/>
      <c r="AA4" s="14"/>
      <c r="AB4" s="14"/>
      <c r="AC4" s="14"/>
      <c r="AD4" s="14"/>
      <c r="AE4" s="14"/>
    </row>
    <row r="5" spans="1:37" ht="51" x14ac:dyDescent="0.25">
      <c r="A5" s="14"/>
      <c r="B5" s="8" t="s">
        <v>47</v>
      </c>
      <c r="C5" s="9" t="s">
        <v>94</v>
      </c>
      <c r="D5" s="10">
        <v>0.4</v>
      </c>
      <c r="E5" s="8" t="s">
        <v>47</v>
      </c>
      <c r="F5" s="14"/>
      <c r="G5" s="14"/>
      <c r="H5" s="14"/>
      <c r="I5" s="14"/>
      <c r="J5" s="14"/>
      <c r="K5" s="14"/>
      <c r="L5" s="14"/>
      <c r="M5" s="14"/>
      <c r="N5" s="14"/>
      <c r="O5" s="14"/>
      <c r="P5" s="14"/>
      <c r="Q5" s="14"/>
      <c r="R5" s="14"/>
      <c r="S5" s="14"/>
      <c r="T5" s="14"/>
      <c r="U5" s="14"/>
      <c r="V5" s="14"/>
      <c r="W5" s="14"/>
      <c r="X5" s="14"/>
      <c r="Y5" s="14"/>
      <c r="Z5" s="14"/>
      <c r="AA5" s="14"/>
      <c r="AB5" s="14"/>
      <c r="AC5" s="14"/>
      <c r="AD5" s="14"/>
      <c r="AE5" s="14"/>
    </row>
    <row r="6" spans="1:37" ht="51" x14ac:dyDescent="0.25">
      <c r="A6" s="14"/>
      <c r="B6" s="11" t="s">
        <v>98</v>
      </c>
      <c r="C6" s="9" t="s">
        <v>95</v>
      </c>
      <c r="D6" s="10">
        <v>0.6</v>
      </c>
      <c r="E6" s="11" t="s">
        <v>98</v>
      </c>
      <c r="F6" s="14"/>
      <c r="G6" s="14"/>
      <c r="H6" s="14"/>
      <c r="I6" s="14"/>
      <c r="J6" s="14"/>
      <c r="K6" s="14"/>
      <c r="L6" s="14"/>
      <c r="M6" s="14"/>
      <c r="N6" s="14"/>
      <c r="O6" s="14"/>
      <c r="P6" s="14"/>
      <c r="Q6" s="14"/>
      <c r="R6" s="14"/>
      <c r="S6" s="14"/>
      <c r="T6" s="14"/>
      <c r="U6" s="14"/>
      <c r="V6" s="14"/>
      <c r="W6" s="14"/>
      <c r="X6" s="14"/>
      <c r="Y6" s="14"/>
      <c r="Z6" s="14"/>
      <c r="AA6" s="14"/>
      <c r="AB6" s="14"/>
      <c r="AC6" s="14"/>
      <c r="AD6" s="14"/>
      <c r="AE6" s="14"/>
    </row>
    <row r="7" spans="1:37" ht="76.5" x14ac:dyDescent="0.25">
      <c r="A7" s="14"/>
      <c r="B7" s="12" t="s">
        <v>5</v>
      </c>
      <c r="C7" s="9" t="s">
        <v>96</v>
      </c>
      <c r="D7" s="10">
        <v>0.8</v>
      </c>
      <c r="E7" s="12" t="s">
        <v>5</v>
      </c>
      <c r="F7" s="14"/>
      <c r="G7" s="14"/>
      <c r="H7" s="14"/>
      <c r="I7" s="14"/>
      <c r="J7" s="14"/>
      <c r="K7" s="14"/>
      <c r="L7" s="14"/>
      <c r="M7" s="14"/>
      <c r="N7" s="14"/>
      <c r="O7" s="14"/>
      <c r="P7" s="14"/>
      <c r="Q7" s="14"/>
      <c r="R7" s="14"/>
      <c r="S7" s="14"/>
      <c r="T7" s="14"/>
      <c r="U7" s="14"/>
      <c r="V7" s="14"/>
      <c r="W7" s="14"/>
      <c r="X7" s="14"/>
      <c r="Y7" s="14"/>
      <c r="Z7" s="14"/>
      <c r="AA7" s="14"/>
      <c r="AB7" s="14"/>
      <c r="AC7" s="14"/>
      <c r="AD7" s="14"/>
      <c r="AE7" s="14"/>
    </row>
    <row r="8" spans="1:37" ht="51" x14ac:dyDescent="0.25">
      <c r="A8" s="14"/>
      <c r="B8" s="13" t="s">
        <v>48</v>
      </c>
      <c r="C8" s="9" t="s">
        <v>97</v>
      </c>
      <c r="D8" s="10">
        <v>1</v>
      </c>
      <c r="E8" s="13" t="s">
        <v>48</v>
      </c>
      <c r="F8" s="14"/>
      <c r="G8" s="14"/>
      <c r="H8" s="14"/>
      <c r="I8" s="14"/>
      <c r="J8" s="14"/>
      <c r="K8" s="14"/>
      <c r="L8" s="14"/>
      <c r="M8" s="14"/>
      <c r="N8" s="14"/>
      <c r="O8" s="14"/>
      <c r="P8" s="14"/>
      <c r="Q8" s="14"/>
      <c r="R8" s="14"/>
      <c r="S8" s="14"/>
      <c r="T8" s="14"/>
      <c r="U8" s="14"/>
      <c r="V8" s="14"/>
      <c r="W8" s="14"/>
      <c r="X8" s="14"/>
      <c r="Y8" s="14"/>
      <c r="Z8" s="14"/>
      <c r="AA8" s="14"/>
      <c r="AB8" s="14"/>
      <c r="AC8" s="14"/>
      <c r="AD8" s="14"/>
      <c r="AE8" s="14"/>
    </row>
    <row r="9" spans="1:37" x14ac:dyDescent="0.25">
      <c r="A9" s="14"/>
      <c r="B9" s="26"/>
      <c r="C9" s="26"/>
      <c r="D9" s="26"/>
      <c r="E9" s="14"/>
      <c r="F9" s="14"/>
      <c r="G9" s="14"/>
      <c r="H9" s="14"/>
      <c r="I9" s="14"/>
      <c r="J9" s="14"/>
      <c r="K9" s="14"/>
      <c r="L9" s="14"/>
      <c r="M9" s="14"/>
      <c r="N9" s="14"/>
      <c r="O9" s="14"/>
      <c r="P9" s="14"/>
      <c r="Q9" s="14"/>
      <c r="R9" s="14"/>
      <c r="S9" s="14"/>
      <c r="T9" s="14"/>
      <c r="U9" s="14"/>
      <c r="V9" s="14"/>
      <c r="W9" s="14"/>
      <c r="X9" s="14"/>
      <c r="Y9" s="14"/>
      <c r="Z9" s="14"/>
      <c r="AA9" s="14"/>
      <c r="AB9" s="14"/>
      <c r="AC9" s="14"/>
      <c r="AD9" s="14"/>
      <c r="AE9" s="14"/>
      <c r="AF9" s="14"/>
      <c r="AG9" s="14"/>
      <c r="AH9" s="14"/>
      <c r="AI9" s="14"/>
      <c r="AJ9" s="14"/>
      <c r="AK9" s="14"/>
    </row>
    <row r="10" spans="1:37" ht="16.5" x14ac:dyDescent="0.25">
      <c r="A10" s="14"/>
      <c r="B10" s="27"/>
      <c r="C10" s="26"/>
      <c r="D10" s="26"/>
      <c r="E10" s="14"/>
      <c r="F10" s="14"/>
      <c r="G10" s="14"/>
      <c r="H10" s="14"/>
      <c r="I10" s="14"/>
      <c r="J10" s="14"/>
      <c r="K10" s="14"/>
      <c r="L10" s="14"/>
      <c r="M10" s="14"/>
      <c r="N10" s="14"/>
      <c r="O10" s="14"/>
      <c r="P10" s="14"/>
      <c r="Q10" s="14"/>
      <c r="R10" s="14"/>
      <c r="S10" s="14"/>
      <c r="T10" s="14"/>
      <c r="U10" s="14"/>
      <c r="V10" s="14"/>
      <c r="W10" s="14"/>
      <c r="X10" s="14"/>
      <c r="Y10" s="14"/>
      <c r="Z10" s="14"/>
      <c r="AA10" s="14"/>
      <c r="AB10" s="14"/>
      <c r="AC10" s="14"/>
      <c r="AD10" s="14"/>
      <c r="AE10" s="14"/>
      <c r="AF10" s="14"/>
      <c r="AG10" s="14"/>
      <c r="AH10" s="14"/>
      <c r="AI10" s="14"/>
      <c r="AJ10" s="14"/>
      <c r="AK10" s="14"/>
    </row>
    <row r="11" spans="1:37" x14ac:dyDescent="0.25">
      <c r="A11" s="14"/>
      <c r="B11" s="26"/>
      <c r="C11" s="26"/>
      <c r="D11" s="26"/>
      <c r="E11" s="14"/>
      <c r="F11" s="14"/>
      <c r="G11" s="14"/>
      <c r="H11" s="14"/>
      <c r="I11" s="14"/>
      <c r="J11" s="14"/>
      <c r="K11" s="14"/>
      <c r="L11" s="14"/>
      <c r="M11" s="14"/>
      <c r="N11" s="14"/>
      <c r="O11" s="14"/>
      <c r="P11" s="14"/>
      <c r="Q11" s="14"/>
      <c r="R11" s="14"/>
      <c r="S11" s="14"/>
      <c r="T11" s="14"/>
      <c r="U11" s="14"/>
      <c r="V11" s="14"/>
      <c r="W11" s="14"/>
      <c r="X11" s="14"/>
      <c r="Y11" s="14"/>
      <c r="Z11" s="14"/>
      <c r="AA11" s="14"/>
      <c r="AB11" s="14"/>
      <c r="AC11" s="14"/>
      <c r="AD11" s="14"/>
      <c r="AE11" s="14"/>
      <c r="AF11" s="14"/>
      <c r="AG11" s="14"/>
      <c r="AH11" s="14"/>
      <c r="AI11" s="14"/>
      <c r="AJ11" s="14"/>
      <c r="AK11" s="14"/>
    </row>
    <row r="12" spans="1:37" x14ac:dyDescent="0.25">
      <c r="A12" s="14"/>
      <c r="B12" s="26"/>
      <c r="C12" s="26"/>
      <c r="D12" s="26"/>
      <c r="E12" s="14"/>
      <c r="F12" s="14"/>
      <c r="G12" s="14"/>
      <c r="H12" s="14"/>
      <c r="I12" s="14"/>
      <c r="J12" s="14"/>
      <c r="K12" s="14"/>
      <c r="L12" s="14"/>
      <c r="M12" s="14"/>
      <c r="N12" s="14"/>
      <c r="O12" s="14"/>
      <c r="P12" s="14"/>
      <c r="Q12" s="14"/>
      <c r="R12" s="14"/>
      <c r="S12" s="14"/>
      <c r="T12" s="14"/>
      <c r="U12" s="14"/>
      <c r="V12" s="14"/>
      <c r="W12" s="14"/>
      <c r="X12" s="14"/>
      <c r="Y12" s="14"/>
      <c r="Z12" s="14"/>
      <c r="AA12" s="14"/>
      <c r="AB12" s="14"/>
      <c r="AC12" s="14"/>
      <c r="AD12" s="14"/>
      <c r="AE12" s="14"/>
      <c r="AF12" s="14"/>
      <c r="AG12" s="14"/>
      <c r="AH12" s="14"/>
      <c r="AI12" s="14"/>
      <c r="AJ12" s="14"/>
      <c r="AK12" s="14"/>
    </row>
    <row r="13" spans="1:37" x14ac:dyDescent="0.25">
      <c r="A13" s="14"/>
      <c r="B13" s="26"/>
      <c r="C13" s="26"/>
      <c r="D13" s="26"/>
      <c r="E13" s="14"/>
      <c r="F13" s="14"/>
      <c r="G13" s="14"/>
      <c r="H13" s="14"/>
      <c r="I13" s="14"/>
      <c r="J13" s="14"/>
      <c r="K13" s="14"/>
      <c r="L13" s="14"/>
      <c r="M13" s="14"/>
      <c r="N13" s="14"/>
      <c r="O13" s="14"/>
      <c r="P13" s="14"/>
      <c r="Q13" s="14"/>
      <c r="R13" s="14"/>
      <c r="S13" s="14"/>
      <c r="T13" s="14"/>
      <c r="U13" s="14"/>
      <c r="V13" s="14"/>
      <c r="W13" s="14"/>
      <c r="X13" s="14"/>
      <c r="Y13" s="14"/>
      <c r="Z13" s="14"/>
      <c r="AA13" s="14"/>
      <c r="AB13" s="14"/>
      <c r="AC13" s="14"/>
      <c r="AD13" s="14"/>
      <c r="AE13" s="14"/>
      <c r="AF13" s="14"/>
      <c r="AG13" s="14"/>
      <c r="AH13" s="14"/>
      <c r="AI13" s="14"/>
      <c r="AJ13" s="14"/>
      <c r="AK13" s="14"/>
    </row>
    <row r="14" spans="1:37" x14ac:dyDescent="0.25">
      <c r="A14" s="14"/>
      <c r="B14" s="26"/>
      <c r="C14" s="26"/>
      <c r="D14" s="26"/>
      <c r="E14" s="14"/>
      <c r="F14" s="14"/>
      <c r="G14" s="14"/>
      <c r="H14" s="14"/>
      <c r="I14" s="14"/>
      <c r="J14" s="14"/>
      <c r="K14" s="14"/>
      <c r="L14" s="14"/>
      <c r="M14" s="14"/>
      <c r="N14" s="14"/>
      <c r="O14" s="14"/>
      <c r="P14" s="14"/>
      <c r="Q14" s="14"/>
      <c r="R14" s="14"/>
      <c r="S14" s="14"/>
      <c r="T14" s="14"/>
      <c r="U14" s="14"/>
      <c r="V14" s="14"/>
      <c r="W14" s="14"/>
      <c r="X14" s="14"/>
      <c r="Y14" s="14"/>
      <c r="Z14" s="14"/>
      <c r="AA14" s="14"/>
      <c r="AB14" s="14"/>
      <c r="AC14" s="14"/>
      <c r="AD14" s="14"/>
      <c r="AE14" s="14"/>
      <c r="AF14" s="14"/>
      <c r="AG14" s="14"/>
      <c r="AH14" s="14"/>
      <c r="AI14" s="14"/>
      <c r="AJ14" s="14"/>
      <c r="AK14" s="14"/>
    </row>
    <row r="15" spans="1:37" x14ac:dyDescent="0.25">
      <c r="A15" s="14"/>
      <c r="B15" s="26"/>
      <c r="C15" s="26"/>
      <c r="D15" s="26"/>
      <c r="E15" s="14"/>
      <c r="F15" s="14"/>
      <c r="G15" s="14"/>
      <c r="H15" s="14"/>
      <c r="I15" s="14"/>
      <c r="J15" s="14"/>
      <c r="K15" s="14"/>
      <c r="L15" s="14"/>
      <c r="M15" s="14"/>
      <c r="N15" s="14"/>
      <c r="O15" s="14"/>
      <c r="P15" s="14"/>
      <c r="Q15" s="14"/>
      <c r="R15" s="14"/>
      <c r="S15" s="14"/>
      <c r="T15" s="14"/>
      <c r="U15" s="14"/>
      <c r="V15" s="14"/>
      <c r="W15" s="14"/>
      <c r="X15" s="14"/>
      <c r="Y15" s="14"/>
      <c r="Z15" s="14"/>
      <c r="AA15" s="14"/>
      <c r="AB15" s="14"/>
      <c r="AC15" s="14"/>
      <c r="AD15" s="14"/>
      <c r="AE15" s="14"/>
      <c r="AF15" s="14"/>
      <c r="AG15" s="14"/>
      <c r="AH15" s="14"/>
      <c r="AI15" s="14"/>
      <c r="AJ15" s="14"/>
      <c r="AK15" s="14"/>
    </row>
    <row r="16" spans="1:37" x14ac:dyDescent="0.25">
      <c r="A16" s="14"/>
      <c r="B16" s="26"/>
      <c r="C16" s="26"/>
      <c r="D16" s="26"/>
      <c r="E16" s="14"/>
      <c r="F16" s="14"/>
      <c r="G16" s="14"/>
      <c r="H16" s="14"/>
      <c r="I16" s="14"/>
      <c r="J16" s="14"/>
      <c r="K16" s="14"/>
      <c r="L16" s="14"/>
      <c r="M16" s="14"/>
      <c r="N16" s="14"/>
      <c r="O16" s="14"/>
      <c r="P16" s="14"/>
      <c r="Q16" s="14"/>
      <c r="R16" s="14"/>
      <c r="S16" s="14"/>
      <c r="T16" s="14"/>
      <c r="U16" s="14"/>
      <c r="V16" s="14"/>
      <c r="W16" s="14"/>
      <c r="X16" s="14"/>
      <c r="Y16" s="14"/>
      <c r="Z16" s="14"/>
      <c r="AA16" s="14"/>
      <c r="AB16" s="14"/>
      <c r="AC16" s="14"/>
      <c r="AD16" s="14"/>
      <c r="AE16" s="14"/>
      <c r="AF16" s="14"/>
      <c r="AG16" s="14"/>
      <c r="AH16" s="14"/>
      <c r="AI16" s="14"/>
      <c r="AJ16" s="14"/>
      <c r="AK16" s="14"/>
    </row>
    <row r="17" spans="1:37" x14ac:dyDescent="0.25">
      <c r="A17" s="14"/>
      <c r="B17" s="26"/>
      <c r="C17" s="26"/>
      <c r="D17" s="26"/>
      <c r="E17" s="14"/>
      <c r="F17" s="14"/>
      <c r="G17" s="14"/>
      <c r="H17" s="14"/>
      <c r="I17" s="14"/>
      <c r="J17" s="14"/>
      <c r="K17" s="14"/>
      <c r="L17" s="14"/>
      <c r="M17" s="14"/>
      <c r="N17" s="14"/>
      <c r="O17" s="14"/>
      <c r="P17" s="14"/>
      <c r="Q17" s="14"/>
      <c r="R17" s="14"/>
      <c r="S17" s="14"/>
      <c r="T17" s="14"/>
      <c r="U17" s="14"/>
      <c r="V17" s="14"/>
      <c r="W17" s="14"/>
      <c r="X17" s="14"/>
      <c r="Y17" s="14"/>
      <c r="Z17" s="14"/>
      <c r="AA17" s="14"/>
      <c r="AB17" s="14"/>
      <c r="AC17" s="14"/>
      <c r="AD17" s="14"/>
      <c r="AE17" s="14"/>
      <c r="AF17" s="14"/>
      <c r="AG17" s="14"/>
      <c r="AH17" s="14"/>
      <c r="AI17" s="14"/>
      <c r="AJ17" s="14"/>
      <c r="AK17" s="14"/>
    </row>
    <row r="18" spans="1:37" x14ac:dyDescent="0.25">
      <c r="A18" s="14"/>
      <c r="B18" s="26"/>
      <c r="C18" s="26"/>
      <c r="D18" s="26"/>
      <c r="E18" s="14"/>
      <c r="F18" s="14"/>
      <c r="G18" s="14"/>
      <c r="H18" s="14"/>
      <c r="I18" s="14"/>
      <c r="J18" s="14"/>
      <c r="K18" s="14"/>
      <c r="L18" s="14"/>
      <c r="M18" s="14"/>
      <c r="N18" s="14"/>
      <c r="O18" s="14"/>
      <c r="P18" s="14"/>
      <c r="Q18" s="14"/>
      <c r="R18" s="14"/>
      <c r="S18" s="14"/>
      <c r="T18" s="14"/>
      <c r="U18" s="14"/>
      <c r="V18" s="14"/>
      <c r="W18" s="14"/>
      <c r="X18" s="14"/>
      <c r="Y18" s="14"/>
      <c r="Z18" s="14"/>
      <c r="AA18" s="14"/>
      <c r="AB18" s="14"/>
      <c r="AC18" s="14"/>
      <c r="AD18" s="14"/>
      <c r="AE18" s="14"/>
      <c r="AF18" s="14"/>
      <c r="AG18" s="14"/>
      <c r="AH18" s="14"/>
      <c r="AI18" s="14"/>
      <c r="AJ18" s="14"/>
      <c r="AK18" s="14"/>
    </row>
    <row r="19" spans="1:37" x14ac:dyDescent="0.25">
      <c r="A19" s="14"/>
      <c r="B19" s="14"/>
      <c r="C19" s="14"/>
      <c r="D19" s="14"/>
      <c r="E19" s="14"/>
      <c r="F19" s="14"/>
      <c r="G19" s="14"/>
      <c r="H19" s="14"/>
      <c r="I19" s="14"/>
      <c r="J19" s="14"/>
      <c r="K19" s="14"/>
      <c r="L19" s="14"/>
      <c r="M19" s="14"/>
      <c r="N19" s="14"/>
      <c r="O19" s="14"/>
      <c r="P19" s="14"/>
      <c r="Q19" s="14"/>
      <c r="R19" s="14"/>
      <c r="S19" s="14"/>
      <c r="T19" s="14"/>
      <c r="U19" s="14"/>
      <c r="V19" s="14"/>
      <c r="W19" s="14"/>
      <c r="X19" s="14"/>
      <c r="Y19" s="14"/>
      <c r="Z19" s="14"/>
      <c r="AA19" s="14"/>
      <c r="AB19" s="14"/>
      <c r="AC19" s="14"/>
      <c r="AD19" s="14"/>
      <c r="AE19" s="14"/>
      <c r="AF19" s="14"/>
      <c r="AG19" s="14"/>
      <c r="AH19" s="14"/>
      <c r="AI19" s="14"/>
      <c r="AJ19" s="14"/>
      <c r="AK19" s="14"/>
    </row>
    <row r="20" spans="1:37" x14ac:dyDescent="0.25">
      <c r="A20" s="14"/>
      <c r="B20" s="14"/>
      <c r="C20" s="14"/>
      <c r="D20" s="14"/>
      <c r="E20" s="14"/>
      <c r="F20" s="14"/>
      <c r="G20" s="14"/>
      <c r="H20" s="14"/>
      <c r="I20" s="14"/>
      <c r="J20" s="14"/>
      <c r="K20" s="14"/>
      <c r="L20" s="14"/>
      <c r="M20" s="14"/>
      <c r="N20" s="14"/>
      <c r="O20" s="14"/>
      <c r="P20" s="14"/>
      <c r="Q20" s="14"/>
      <c r="R20" s="14"/>
      <c r="S20" s="14"/>
      <c r="T20" s="14"/>
      <c r="U20" s="14"/>
      <c r="V20" s="14"/>
      <c r="W20" s="14"/>
      <c r="X20" s="14"/>
      <c r="Y20" s="14"/>
      <c r="Z20" s="14"/>
      <c r="AA20" s="14"/>
      <c r="AB20" s="14"/>
      <c r="AC20" s="14"/>
      <c r="AD20" s="14"/>
      <c r="AE20" s="14"/>
      <c r="AF20" s="14"/>
      <c r="AG20" s="14"/>
      <c r="AH20" s="14"/>
      <c r="AI20" s="14"/>
      <c r="AJ20" s="14"/>
      <c r="AK20" s="14"/>
    </row>
    <row r="21" spans="1:37" x14ac:dyDescent="0.25">
      <c r="A21" s="14"/>
      <c r="B21" s="14"/>
      <c r="C21" s="14"/>
      <c r="D21" s="14"/>
      <c r="E21" s="14"/>
      <c r="F21" s="14"/>
      <c r="G21" s="14"/>
      <c r="H21" s="14"/>
      <c r="I21" s="14"/>
      <c r="J21" s="14"/>
      <c r="K21" s="14"/>
      <c r="L21" s="14"/>
      <c r="M21" s="14"/>
      <c r="N21" s="14"/>
      <c r="O21" s="14"/>
      <c r="P21" s="14"/>
      <c r="Q21" s="14"/>
      <c r="R21" s="14"/>
      <c r="S21" s="14"/>
      <c r="T21" s="14"/>
      <c r="U21" s="14"/>
      <c r="V21" s="14"/>
      <c r="W21" s="14"/>
      <c r="X21" s="14"/>
      <c r="Y21" s="14"/>
      <c r="Z21" s="14"/>
      <c r="AA21" s="14"/>
      <c r="AB21" s="14"/>
      <c r="AC21" s="14"/>
      <c r="AD21" s="14"/>
      <c r="AE21" s="14"/>
      <c r="AF21" s="14"/>
      <c r="AG21" s="14"/>
      <c r="AH21" s="14"/>
      <c r="AI21" s="14"/>
      <c r="AJ21" s="14"/>
      <c r="AK21" s="14"/>
    </row>
    <row r="22" spans="1:37" x14ac:dyDescent="0.25">
      <c r="A22" s="14"/>
      <c r="B22" s="14"/>
      <c r="C22" s="14"/>
      <c r="D22" s="14"/>
      <c r="E22" s="14"/>
      <c r="F22" s="14"/>
      <c r="G22" s="14"/>
      <c r="H22" s="14"/>
      <c r="I22" s="14"/>
      <c r="J22" s="14"/>
      <c r="K22" s="14"/>
      <c r="L22" s="14"/>
      <c r="M22" s="14"/>
      <c r="N22" s="14"/>
      <c r="O22" s="14"/>
      <c r="P22" s="14"/>
      <c r="Q22" s="14"/>
      <c r="R22" s="14"/>
      <c r="S22" s="14"/>
      <c r="T22" s="14"/>
      <c r="U22" s="14"/>
      <c r="V22" s="14"/>
      <c r="W22" s="14"/>
      <c r="X22" s="14"/>
      <c r="Y22" s="14"/>
      <c r="Z22" s="14"/>
      <c r="AA22" s="14"/>
      <c r="AB22" s="14"/>
      <c r="AC22" s="14"/>
      <c r="AD22" s="14"/>
      <c r="AE22" s="14"/>
      <c r="AF22" s="14"/>
      <c r="AG22" s="14"/>
      <c r="AH22" s="14"/>
      <c r="AI22" s="14"/>
      <c r="AJ22" s="14"/>
      <c r="AK22" s="14"/>
    </row>
    <row r="23" spans="1:37" x14ac:dyDescent="0.25">
      <c r="A23" s="14"/>
      <c r="B23" s="14"/>
      <c r="C23" s="14"/>
      <c r="D23" s="14"/>
      <c r="E23" s="14"/>
      <c r="F23" s="14"/>
      <c r="G23" s="14"/>
      <c r="H23" s="14"/>
      <c r="I23" s="14"/>
      <c r="J23" s="14"/>
      <c r="K23" s="14"/>
      <c r="L23" s="14"/>
      <c r="M23" s="14"/>
      <c r="N23" s="14"/>
      <c r="O23" s="14"/>
      <c r="P23" s="14"/>
      <c r="Q23" s="14"/>
      <c r="R23" s="14"/>
      <c r="S23" s="14"/>
      <c r="T23" s="14"/>
      <c r="U23" s="14"/>
      <c r="V23" s="14"/>
      <c r="W23" s="14"/>
      <c r="X23" s="14"/>
      <c r="Y23" s="14"/>
      <c r="Z23" s="14"/>
      <c r="AA23" s="14"/>
      <c r="AB23" s="14"/>
      <c r="AC23" s="14"/>
      <c r="AD23" s="14"/>
      <c r="AE23" s="14"/>
      <c r="AF23" s="14"/>
      <c r="AG23" s="14"/>
      <c r="AH23" s="14"/>
      <c r="AI23" s="14"/>
      <c r="AJ23" s="14"/>
      <c r="AK23" s="14"/>
    </row>
    <row r="24" spans="1:37" x14ac:dyDescent="0.25">
      <c r="A24" s="14"/>
      <c r="B24" s="14"/>
      <c r="C24" s="14"/>
      <c r="D24" s="14"/>
      <c r="E24" s="14"/>
      <c r="F24" s="14"/>
      <c r="G24" s="14"/>
      <c r="H24" s="14"/>
      <c r="I24" s="14"/>
      <c r="J24" s="14"/>
      <c r="K24" s="14"/>
      <c r="L24" s="14"/>
      <c r="M24" s="14"/>
      <c r="N24" s="14"/>
      <c r="O24" s="14"/>
      <c r="P24" s="14"/>
      <c r="Q24" s="14"/>
      <c r="R24" s="14"/>
      <c r="S24" s="14"/>
      <c r="T24" s="14"/>
      <c r="U24" s="14"/>
      <c r="V24" s="14"/>
      <c r="W24" s="14"/>
      <c r="X24" s="14"/>
      <c r="Y24" s="14"/>
      <c r="Z24" s="14"/>
      <c r="AA24" s="14"/>
      <c r="AB24" s="14"/>
      <c r="AC24" s="14"/>
      <c r="AD24" s="14"/>
      <c r="AE24" s="14"/>
      <c r="AF24" s="14"/>
      <c r="AG24" s="14"/>
      <c r="AH24" s="14"/>
      <c r="AI24" s="14"/>
      <c r="AJ24" s="14"/>
      <c r="AK24" s="14"/>
    </row>
    <row r="25" spans="1:37" x14ac:dyDescent="0.25">
      <c r="A25" s="14"/>
      <c r="B25" s="14"/>
      <c r="C25" s="14"/>
      <c r="D25" s="14"/>
      <c r="E25" s="14"/>
      <c r="F25" s="14"/>
      <c r="G25" s="14"/>
      <c r="H25" s="14"/>
      <c r="I25" s="14"/>
      <c r="J25" s="14"/>
      <c r="K25" s="14"/>
      <c r="L25" s="14"/>
      <c r="M25" s="14"/>
      <c r="N25" s="14"/>
      <c r="O25" s="14"/>
      <c r="P25" s="14"/>
      <c r="Q25" s="14"/>
      <c r="R25" s="14"/>
      <c r="S25" s="14"/>
      <c r="T25" s="14"/>
      <c r="U25" s="14"/>
      <c r="V25" s="14"/>
      <c r="W25" s="14"/>
      <c r="X25" s="14"/>
      <c r="Y25" s="14"/>
      <c r="Z25" s="14"/>
      <c r="AA25" s="14"/>
      <c r="AB25" s="14"/>
      <c r="AC25" s="14"/>
      <c r="AD25" s="14"/>
      <c r="AE25" s="14"/>
      <c r="AF25" s="14"/>
      <c r="AG25" s="14"/>
      <c r="AH25" s="14"/>
      <c r="AI25" s="14"/>
      <c r="AJ25" s="14"/>
      <c r="AK25" s="14"/>
    </row>
    <row r="26" spans="1:37" x14ac:dyDescent="0.25">
      <c r="A26" s="14"/>
      <c r="B26" s="14"/>
      <c r="C26" s="14"/>
      <c r="D26" s="14"/>
      <c r="E26" s="14"/>
      <c r="F26" s="14"/>
      <c r="G26" s="14"/>
      <c r="H26" s="14"/>
      <c r="I26" s="14"/>
      <c r="J26" s="14"/>
      <c r="K26" s="14"/>
      <c r="L26" s="14"/>
      <c r="M26" s="14"/>
      <c r="N26" s="14"/>
      <c r="O26" s="14"/>
      <c r="P26" s="14"/>
      <c r="Q26" s="14"/>
      <c r="R26" s="14"/>
      <c r="S26" s="14"/>
      <c r="T26" s="14"/>
      <c r="U26" s="14"/>
      <c r="V26" s="14"/>
      <c r="W26" s="14"/>
      <c r="X26" s="14"/>
      <c r="Y26" s="14"/>
      <c r="Z26" s="14"/>
      <c r="AA26" s="14"/>
      <c r="AB26" s="14"/>
      <c r="AC26" s="14"/>
      <c r="AD26" s="14"/>
      <c r="AE26" s="14"/>
      <c r="AF26" s="14"/>
      <c r="AG26" s="14"/>
      <c r="AH26" s="14"/>
      <c r="AI26" s="14"/>
      <c r="AJ26" s="14"/>
      <c r="AK26" s="14"/>
    </row>
    <row r="27" spans="1:37" x14ac:dyDescent="0.25">
      <c r="A27" s="14"/>
      <c r="B27" s="14"/>
      <c r="C27" s="14"/>
      <c r="D27" s="14"/>
      <c r="E27" s="14"/>
      <c r="F27" s="14"/>
      <c r="G27" s="14"/>
      <c r="H27" s="14"/>
      <c r="I27" s="14"/>
      <c r="J27" s="14"/>
      <c r="K27" s="14"/>
      <c r="L27" s="14"/>
      <c r="M27" s="14"/>
      <c r="N27" s="14"/>
      <c r="O27" s="14"/>
      <c r="P27" s="14"/>
      <c r="Q27" s="14"/>
      <c r="R27" s="14"/>
      <c r="S27" s="14"/>
      <c r="T27" s="14"/>
      <c r="U27" s="14"/>
      <c r="V27" s="14"/>
      <c r="W27" s="14"/>
      <c r="X27" s="14"/>
      <c r="Y27" s="14"/>
      <c r="Z27" s="14"/>
      <c r="AA27" s="14"/>
      <c r="AB27" s="14"/>
      <c r="AC27" s="14"/>
      <c r="AD27" s="14"/>
      <c r="AE27" s="14"/>
      <c r="AF27" s="14"/>
      <c r="AG27" s="14"/>
      <c r="AH27" s="14"/>
      <c r="AI27" s="14"/>
      <c r="AJ27" s="14"/>
      <c r="AK27" s="14"/>
    </row>
    <row r="28" spans="1:37" x14ac:dyDescent="0.25">
      <c r="A28" s="14"/>
      <c r="B28" s="14"/>
      <c r="C28" s="14"/>
      <c r="D28" s="14"/>
      <c r="E28" s="14"/>
      <c r="F28" s="14"/>
      <c r="G28" s="14"/>
      <c r="H28" s="14"/>
      <c r="I28" s="14"/>
      <c r="J28" s="14"/>
      <c r="K28" s="14"/>
      <c r="L28" s="14"/>
      <c r="M28" s="14"/>
      <c r="N28" s="14"/>
      <c r="O28" s="14"/>
      <c r="P28" s="14"/>
      <c r="Q28" s="14"/>
      <c r="R28" s="14"/>
      <c r="S28" s="14"/>
      <c r="T28" s="14"/>
      <c r="U28" s="14"/>
      <c r="V28" s="14"/>
      <c r="W28" s="14"/>
      <c r="X28" s="14"/>
      <c r="Y28" s="14"/>
      <c r="Z28" s="14"/>
      <c r="AA28" s="14"/>
      <c r="AB28" s="14"/>
      <c r="AC28" s="14"/>
      <c r="AD28" s="14"/>
      <c r="AE28" s="14"/>
      <c r="AF28" s="14"/>
      <c r="AG28" s="14"/>
      <c r="AH28" s="14"/>
      <c r="AI28" s="14"/>
      <c r="AJ28" s="14"/>
      <c r="AK28" s="14"/>
    </row>
    <row r="29" spans="1:37" x14ac:dyDescent="0.25">
      <c r="A29" s="14"/>
      <c r="B29" s="14"/>
      <c r="C29" s="14"/>
      <c r="D29" s="14"/>
      <c r="E29" s="14"/>
      <c r="F29" s="14"/>
      <c r="G29" s="14"/>
      <c r="H29" s="14"/>
      <c r="I29" s="14"/>
      <c r="J29" s="14"/>
      <c r="K29" s="14"/>
      <c r="L29" s="14"/>
      <c r="M29" s="14"/>
      <c r="N29" s="14"/>
      <c r="O29" s="14"/>
      <c r="P29" s="14"/>
      <c r="Q29" s="14"/>
      <c r="R29" s="14"/>
      <c r="S29" s="14"/>
      <c r="T29" s="14"/>
      <c r="U29" s="14"/>
      <c r="V29" s="14"/>
      <c r="W29" s="14"/>
      <c r="X29" s="14"/>
      <c r="Y29" s="14"/>
      <c r="Z29" s="14"/>
      <c r="AA29" s="14"/>
      <c r="AB29" s="14"/>
      <c r="AC29" s="14"/>
      <c r="AD29" s="14"/>
      <c r="AE29" s="14"/>
      <c r="AF29" s="14"/>
      <c r="AG29" s="14"/>
      <c r="AH29" s="14"/>
      <c r="AI29" s="14"/>
      <c r="AJ29" s="14"/>
      <c r="AK29" s="14"/>
    </row>
    <row r="30" spans="1:37" x14ac:dyDescent="0.25">
      <c r="A30" s="14"/>
      <c r="B30" s="14"/>
      <c r="C30" s="14"/>
      <c r="D30" s="14"/>
      <c r="E30" s="14"/>
      <c r="F30" s="14"/>
      <c r="G30" s="14"/>
      <c r="H30" s="14"/>
      <c r="I30" s="14"/>
      <c r="J30" s="14"/>
      <c r="K30" s="14"/>
      <c r="L30" s="14"/>
      <c r="M30" s="14"/>
      <c r="N30" s="14"/>
      <c r="O30" s="14"/>
      <c r="P30" s="14"/>
      <c r="Q30" s="14"/>
      <c r="R30" s="14"/>
      <c r="S30" s="14"/>
      <c r="T30" s="14"/>
      <c r="U30" s="14"/>
      <c r="V30" s="14"/>
      <c r="W30" s="14"/>
      <c r="X30" s="14"/>
      <c r="Y30" s="14"/>
      <c r="Z30" s="14"/>
      <c r="AA30" s="14"/>
      <c r="AB30" s="14"/>
      <c r="AC30" s="14"/>
      <c r="AD30" s="14"/>
      <c r="AE30" s="14"/>
      <c r="AF30" s="14"/>
      <c r="AG30" s="14"/>
      <c r="AH30" s="14"/>
      <c r="AI30" s="14"/>
      <c r="AJ30" s="14"/>
      <c r="AK30" s="14"/>
    </row>
    <row r="31" spans="1:37" x14ac:dyDescent="0.25">
      <c r="A31" s="14"/>
      <c r="B31" s="14"/>
      <c r="C31" s="14"/>
      <c r="D31" s="14"/>
      <c r="E31" s="14"/>
      <c r="F31" s="14"/>
      <c r="G31" s="14"/>
      <c r="H31" s="14"/>
      <c r="I31" s="14"/>
      <c r="J31" s="14"/>
      <c r="K31" s="14"/>
      <c r="L31" s="14"/>
      <c r="M31" s="14"/>
      <c r="N31" s="14"/>
      <c r="O31" s="14"/>
      <c r="P31" s="14"/>
      <c r="Q31" s="14"/>
      <c r="R31" s="14"/>
      <c r="S31" s="14"/>
      <c r="T31" s="14"/>
      <c r="U31" s="14"/>
      <c r="V31" s="14"/>
      <c r="W31" s="14"/>
      <c r="X31" s="14"/>
      <c r="Y31" s="14"/>
      <c r="Z31" s="14"/>
      <c r="AA31" s="14"/>
      <c r="AB31" s="14"/>
      <c r="AC31" s="14"/>
      <c r="AD31" s="14"/>
      <c r="AE31" s="14"/>
      <c r="AF31" s="14"/>
      <c r="AG31" s="14"/>
      <c r="AH31" s="14"/>
      <c r="AI31" s="14"/>
      <c r="AJ31" s="14"/>
      <c r="AK31" s="14"/>
    </row>
    <row r="32" spans="1:37" x14ac:dyDescent="0.25">
      <c r="A32" s="14"/>
      <c r="B32" s="14"/>
      <c r="C32" s="14"/>
      <c r="D32" s="14"/>
      <c r="E32" s="14"/>
      <c r="F32" s="14"/>
      <c r="G32" s="14"/>
      <c r="H32" s="14"/>
      <c r="I32" s="14"/>
      <c r="J32" s="14"/>
      <c r="K32" s="14"/>
      <c r="L32" s="14"/>
      <c r="M32" s="14"/>
      <c r="N32" s="14"/>
      <c r="O32" s="14"/>
      <c r="P32" s="14"/>
      <c r="Q32" s="14"/>
      <c r="R32" s="14"/>
      <c r="S32" s="14"/>
      <c r="T32" s="14"/>
      <c r="U32" s="14"/>
      <c r="V32" s="14"/>
      <c r="W32" s="14"/>
      <c r="X32" s="14"/>
      <c r="Y32" s="14"/>
      <c r="Z32" s="14"/>
      <c r="AA32" s="14"/>
      <c r="AB32" s="14"/>
      <c r="AC32" s="14"/>
      <c r="AD32" s="14"/>
      <c r="AE32" s="14"/>
      <c r="AF32" s="14"/>
      <c r="AG32" s="14"/>
      <c r="AH32" s="14"/>
      <c r="AI32" s="14"/>
      <c r="AJ32" s="14"/>
      <c r="AK32" s="14"/>
    </row>
    <row r="33" spans="1:31" x14ac:dyDescent="0.25">
      <c r="A33" s="14"/>
      <c r="E33" s="14"/>
      <c r="F33" s="14"/>
      <c r="G33" s="14"/>
      <c r="H33" s="14"/>
      <c r="I33" s="14"/>
      <c r="J33" s="14"/>
      <c r="K33" s="14"/>
      <c r="L33" s="14"/>
      <c r="M33" s="14"/>
      <c r="N33" s="14"/>
      <c r="O33" s="14"/>
      <c r="P33" s="14"/>
      <c r="Q33" s="14"/>
      <c r="R33" s="14"/>
      <c r="S33" s="14"/>
      <c r="T33" s="14"/>
      <c r="U33" s="14"/>
      <c r="V33" s="14"/>
      <c r="W33" s="14"/>
      <c r="X33" s="14"/>
      <c r="Y33" s="14"/>
      <c r="Z33" s="14"/>
      <c r="AA33" s="14"/>
      <c r="AB33" s="14"/>
      <c r="AC33" s="14"/>
      <c r="AD33" s="14"/>
      <c r="AE33" s="14"/>
    </row>
    <row r="34" spans="1:31" x14ac:dyDescent="0.25">
      <c r="A34" s="14"/>
      <c r="E34" s="14"/>
      <c r="F34" s="14"/>
      <c r="G34" s="14"/>
      <c r="H34" s="14"/>
      <c r="I34" s="14"/>
      <c r="J34" s="14"/>
      <c r="K34" s="14"/>
      <c r="L34" s="14"/>
      <c r="M34" s="14"/>
      <c r="N34" s="14"/>
      <c r="O34" s="14"/>
      <c r="P34" s="14"/>
      <c r="Q34" s="14"/>
      <c r="R34" s="14"/>
      <c r="S34" s="14"/>
      <c r="T34" s="14"/>
      <c r="U34" s="14"/>
      <c r="V34" s="14"/>
      <c r="W34" s="14"/>
      <c r="X34" s="14"/>
      <c r="Y34" s="14"/>
      <c r="Z34" s="14"/>
      <c r="AA34" s="14"/>
      <c r="AB34" s="14"/>
      <c r="AC34" s="14"/>
      <c r="AD34" s="14"/>
      <c r="AE34" s="14"/>
    </row>
    <row r="35" spans="1:31" x14ac:dyDescent="0.25">
      <c r="A35" s="14"/>
    </row>
    <row r="36" spans="1:31" x14ac:dyDescent="0.25">
      <c r="A36" s="14"/>
    </row>
    <row r="37" spans="1:31" x14ac:dyDescent="0.25">
      <c r="A37" s="14"/>
    </row>
    <row r="38" spans="1:31" x14ac:dyDescent="0.25">
      <c r="A38" s="14"/>
    </row>
    <row r="39" spans="1:31" x14ac:dyDescent="0.25">
      <c r="A39" s="14"/>
    </row>
    <row r="40" spans="1:31" x14ac:dyDescent="0.25">
      <c r="A40" s="14"/>
    </row>
    <row r="41" spans="1:31" x14ac:dyDescent="0.25">
      <c r="A41" s="14"/>
    </row>
    <row r="42" spans="1:31" x14ac:dyDescent="0.25">
      <c r="A42" s="14"/>
    </row>
    <row r="43" spans="1:31" x14ac:dyDescent="0.25">
      <c r="A43" s="14"/>
    </row>
    <row r="44" spans="1:31" x14ac:dyDescent="0.25">
      <c r="A44" s="14"/>
    </row>
    <row r="45" spans="1:31" x14ac:dyDescent="0.25">
      <c r="A45" s="14"/>
    </row>
    <row r="46" spans="1:31" x14ac:dyDescent="0.25">
      <c r="A46" s="14"/>
    </row>
    <row r="47" spans="1:31" x14ac:dyDescent="0.25">
      <c r="A47" s="14"/>
    </row>
    <row r="48" spans="1:31" x14ac:dyDescent="0.25">
      <c r="A48" s="14"/>
    </row>
    <row r="49" spans="1:1" x14ac:dyDescent="0.25">
      <c r="A49" s="14"/>
    </row>
    <row r="50" spans="1:1" x14ac:dyDescent="0.25">
      <c r="A50" s="14"/>
    </row>
    <row r="51" spans="1:1" x14ac:dyDescent="0.25">
      <c r="A51" s="14"/>
    </row>
    <row r="52" spans="1:1" x14ac:dyDescent="0.25">
      <c r="A52" s="14"/>
    </row>
    <row r="53" spans="1:1" x14ac:dyDescent="0.25">
      <c r="A53" s="14"/>
    </row>
    <row r="54" spans="1:1" x14ac:dyDescent="0.25">
      <c r="A54" s="14"/>
    </row>
    <row r="55" spans="1:1" x14ac:dyDescent="0.25">
      <c r="A55" s="14"/>
    </row>
  </sheetData>
  <mergeCells count="1">
    <mergeCell ref="B1:D1"/>
  </mergeCells>
  <pageMargins left="0.7" right="0.7" top="0.75" bottom="0.75" header="0.3" footer="0.3"/>
  <pageSetup orientation="portrait" r:id="rId1"/>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sheetPr codeName="Hoja6">
    <tabColor theme="6" tint="-0.249977111117893"/>
  </sheetPr>
  <dimension ref="A1:U232"/>
  <sheetViews>
    <sheetView topLeftCell="A3" zoomScale="70" zoomScaleNormal="70" workbookViewId="0">
      <selection activeCell="D6" sqref="D6"/>
    </sheetView>
  </sheetViews>
  <sheetFormatPr baseColWidth="10" defaultRowHeight="26.25" x14ac:dyDescent="0.4"/>
  <cols>
    <col min="1" max="1" width="11.42578125" style="29"/>
    <col min="2" max="2" width="40.42578125" style="29" customWidth="1"/>
    <col min="3" max="3" width="64.42578125" style="29" customWidth="1"/>
    <col min="4" max="4" width="74.140625" style="29" customWidth="1"/>
    <col min="5" max="5" width="12.7109375" style="29" customWidth="1"/>
    <col min="6" max="6" width="23.7109375" style="29" customWidth="1"/>
    <col min="7" max="16384" width="11.42578125" style="29"/>
  </cols>
  <sheetData>
    <row r="1" spans="1:21" x14ac:dyDescent="0.4">
      <c r="A1" s="84"/>
      <c r="B1" s="474" t="s">
        <v>57</v>
      </c>
      <c r="C1" s="474"/>
      <c r="D1" s="474"/>
      <c r="E1" s="84"/>
      <c r="F1" s="84"/>
      <c r="G1" s="84"/>
      <c r="H1" s="84"/>
      <c r="I1" s="84"/>
      <c r="J1" s="84"/>
      <c r="K1" s="84"/>
      <c r="L1" s="84"/>
      <c r="M1" s="84"/>
      <c r="N1" s="84"/>
      <c r="O1" s="84"/>
      <c r="P1" s="84"/>
      <c r="Q1" s="84"/>
      <c r="R1" s="84"/>
      <c r="S1" s="84"/>
      <c r="T1" s="84"/>
      <c r="U1" s="84"/>
    </row>
    <row r="2" spans="1:21" x14ac:dyDescent="0.4">
      <c r="A2" s="84"/>
      <c r="B2" s="84"/>
      <c r="C2" s="84"/>
      <c r="D2" s="84"/>
      <c r="E2" s="84"/>
      <c r="F2" s="84"/>
      <c r="G2" s="84"/>
      <c r="H2" s="84"/>
      <c r="I2" s="84"/>
      <c r="J2" s="84"/>
      <c r="K2" s="84"/>
      <c r="L2" s="84"/>
      <c r="M2" s="84"/>
      <c r="N2" s="84"/>
      <c r="O2" s="84"/>
      <c r="P2" s="84"/>
      <c r="Q2" s="84"/>
      <c r="R2" s="84"/>
      <c r="S2" s="84"/>
      <c r="T2" s="84"/>
      <c r="U2" s="84"/>
    </row>
    <row r="3" spans="1:21" x14ac:dyDescent="0.4">
      <c r="A3" s="84"/>
      <c r="B3" s="85"/>
      <c r="C3" s="4" t="s">
        <v>50</v>
      </c>
      <c r="D3" s="4" t="s">
        <v>51</v>
      </c>
      <c r="E3" s="84"/>
      <c r="F3" s="84"/>
      <c r="G3" s="84"/>
      <c r="H3" s="84"/>
      <c r="I3" s="84"/>
      <c r="J3" s="84"/>
      <c r="K3" s="84"/>
      <c r="L3" s="84"/>
      <c r="M3" s="84"/>
      <c r="N3" s="84"/>
      <c r="O3" s="84"/>
      <c r="P3" s="84"/>
      <c r="Q3" s="84"/>
      <c r="R3" s="84"/>
      <c r="S3" s="84"/>
      <c r="T3" s="84"/>
      <c r="U3" s="84"/>
    </row>
    <row r="4" spans="1:21" ht="51" x14ac:dyDescent="0.4">
      <c r="A4" s="86" t="s">
        <v>76</v>
      </c>
      <c r="B4" s="5" t="s">
        <v>92</v>
      </c>
      <c r="C4" s="87" t="s">
        <v>133</v>
      </c>
      <c r="D4" s="6" t="s">
        <v>88</v>
      </c>
      <c r="E4" s="215">
        <v>0.2</v>
      </c>
      <c r="F4" s="5" t="s">
        <v>153</v>
      </c>
      <c r="G4" s="84"/>
      <c r="H4" s="84"/>
      <c r="I4" s="84"/>
      <c r="J4" s="84"/>
      <c r="K4" s="84"/>
      <c r="L4" s="84"/>
      <c r="M4" s="84"/>
      <c r="N4" s="84"/>
      <c r="O4" s="84"/>
      <c r="P4" s="84"/>
      <c r="Q4" s="84"/>
      <c r="R4" s="84"/>
      <c r="S4" s="84"/>
      <c r="T4" s="84"/>
      <c r="U4" s="84"/>
    </row>
    <row r="5" spans="1:21" ht="102" x14ac:dyDescent="0.4">
      <c r="A5" s="86" t="s">
        <v>77</v>
      </c>
      <c r="B5" s="8" t="s">
        <v>53</v>
      </c>
      <c r="C5" s="88" t="s">
        <v>84</v>
      </c>
      <c r="D5" s="9" t="s">
        <v>89</v>
      </c>
      <c r="E5" s="215">
        <v>0.4</v>
      </c>
      <c r="F5" s="8" t="s">
        <v>77</v>
      </c>
      <c r="G5" s="84"/>
      <c r="H5" s="84"/>
      <c r="I5" s="84"/>
      <c r="J5" s="84"/>
      <c r="K5" s="84"/>
      <c r="L5" s="84"/>
      <c r="M5" s="84"/>
      <c r="N5" s="84"/>
      <c r="O5" s="84"/>
      <c r="P5" s="84"/>
      <c r="Q5" s="84"/>
      <c r="R5" s="84"/>
      <c r="S5" s="84"/>
      <c r="T5" s="84"/>
      <c r="U5" s="84"/>
    </row>
    <row r="6" spans="1:21" ht="76.5" x14ac:dyDescent="0.4">
      <c r="A6" s="86" t="s">
        <v>74</v>
      </c>
      <c r="B6" s="11" t="s">
        <v>54</v>
      </c>
      <c r="C6" s="88" t="s">
        <v>85</v>
      </c>
      <c r="D6" s="9" t="s">
        <v>91</v>
      </c>
      <c r="E6" s="215">
        <v>0.6</v>
      </c>
      <c r="F6" s="11" t="s">
        <v>74</v>
      </c>
      <c r="G6" s="84"/>
      <c r="H6" s="84"/>
      <c r="I6" s="84"/>
      <c r="J6" s="84"/>
      <c r="K6" s="84"/>
      <c r="L6" s="84"/>
      <c r="M6" s="84"/>
      <c r="N6" s="84"/>
      <c r="O6" s="84"/>
      <c r="P6" s="84"/>
      <c r="Q6" s="84"/>
      <c r="R6" s="84"/>
      <c r="S6" s="84"/>
      <c r="T6" s="84"/>
      <c r="U6" s="84"/>
    </row>
    <row r="7" spans="1:21" ht="76.5" x14ac:dyDescent="0.4">
      <c r="A7" s="86" t="s">
        <v>6</v>
      </c>
      <c r="B7" s="12" t="s">
        <v>55</v>
      </c>
      <c r="C7" s="88" t="s">
        <v>86</v>
      </c>
      <c r="D7" s="9" t="s">
        <v>90</v>
      </c>
      <c r="E7" s="215">
        <v>0.8</v>
      </c>
      <c r="F7" s="12" t="s">
        <v>6</v>
      </c>
      <c r="G7" s="84"/>
      <c r="H7" s="84"/>
      <c r="I7" s="84"/>
      <c r="J7" s="84"/>
      <c r="K7" s="84"/>
      <c r="L7" s="84"/>
      <c r="M7" s="84"/>
      <c r="N7" s="84"/>
      <c r="O7" s="84"/>
      <c r="P7" s="84"/>
      <c r="Q7" s="84"/>
      <c r="R7" s="84"/>
      <c r="S7" s="84"/>
      <c r="T7" s="84"/>
      <c r="U7" s="84"/>
    </row>
    <row r="8" spans="1:21" ht="76.5" x14ac:dyDescent="0.4">
      <c r="A8" s="86" t="s">
        <v>78</v>
      </c>
      <c r="B8" s="13" t="s">
        <v>56</v>
      </c>
      <c r="C8" s="88" t="s">
        <v>87</v>
      </c>
      <c r="D8" s="9" t="s">
        <v>99</v>
      </c>
      <c r="E8" s="215">
        <v>1</v>
      </c>
      <c r="F8" s="13" t="s">
        <v>708</v>
      </c>
      <c r="G8" s="84"/>
      <c r="H8" s="84"/>
      <c r="I8" s="84"/>
      <c r="J8" s="84"/>
      <c r="K8" s="84"/>
      <c r="L8" s="84"/>
      <c r="M8" s="84"/>
      <c r="N8" s="84"/>
      <c r="O8" s="84"/>
      <c r="P8" s="84"/>
      <c r="Q8" s="84"/>
      <c r="R8" s="84"/>
      <c r="S8" s="84"/>
      <c r="T8" s="84"/>
      <c r="U8" s="84"/>
    </row>
    <row r="9" spans="1:21" x14ac:dyDescent="0.4">
      <c r="A9" s="86"/>
      <c r="B9" s="86"/>
      <c r="C9" s="89"/>
      <c r="D9" s="89"/>
      <c r="E9" s="84"/>
      <c r="F9" s="84"/>
      <c r="G9" s="84"/>
      <c r="H9" s="84"/>
      <c r="I9" s="84"/>
      <c r="J9" s="84"/>
      <c r="K9" s="84"/>
      <c r="L9" s="84"/>
      <c r="M9" s="84"/>
      <c r="N9" s="84"/>
      <c r="O9" s="84"/>
      <c r="P9" s="84"/>
      <c r="Q9" s="84"/>
      <c r="R9" s="84"/>
      <c r="S9" s="84"/>
      <c r="T9" s="84"/>
      <c r="U9" s="84"/>
    </row>
    <row r="10" spans="1:21" x14ac:dyDescent="0.4">
      <c r="A10" s="86"/>
      <c r="B10" s="90"/>
      <c r="C10" s="90"/>
      <c r="D10" s="90"/>
      <c r="E10" s="84"/>
      <c r="F10" s="84"/>
      <c r="G10" s="84"/>
      <c r="H10" s="84"/>
      <c r="I10" s="84"/>
      <c r="J10" s="84"/>
      <c r="K10" s="84"/>
      <c r="L10" s="84"/>
      <c r="M10" s="84"/>
      <c r="N10" s="84"/>
      <c r="O10" s="84"/>
      <c r="P10" s="84"/>
      <c r="Q10" s="84"/>
      <c r="R10" s="84"/>
      <c r="S10" s="84"/>
      <c r="T10" s="84"/>
      <c r="U10" s="84"/>
    </row>
    <row r="11" spans="1:21" x14ac:dyDescent="0.4">
      <c r="A11" s="86"/>
      <c r="B11" s="86" t="s">
        <v>83</v>
      </c>
      <c r="C11" s="86" t="s">
        <v>121</v>
      </c>
      <c r="D11" s="86" t="s">
        <v>128</v>
      </c>
      <c r="E11" s="84"/>
      <c r="F11" s="84"/>
      <c r="G11" s="84"/>
      <c r="H11" s="84"/>
      <c r="I11" s="84"/>
      <c r="J11" s="84"/>
      <c r="K11" s="84"/>
      <c r="L11" s="84"/>
      <c r="M11" s="84"/>
      <c r="N11" s="84"/>
      <c r="O11" s="84"/>
      <c r="P11" s="84"/>
      <c r="Q11" s="84"/>
      <c r="R11" s="84"/>
      <c r="S11" s="84"/>
      <c r="T11" s="84"/>
      <c r="U11" s="84"/>
    </row>
    <row r="12" spans="1:21" x14ac:dyDescent="0.4">
      <c r="A12" s="86"/>
      <c r="B12" s="86" t="s">
        <v>81</v>
      </c>
      <c r="C12" s="86" t="s">
        <v>125</v>
      </c>
      <c r="D12" s="86" t="s">
        <v>129</v>
      </c>
      <c r="E12" s="84"/>
      <c r="F12" s="84"/>
      <c r="G12" s="84"/>
      <c r="H12" s="84"/>
      <c r="I12" s="84"/>
      <c r="J12" s="84"/>
      <c r="K12" s="84"/>
      <c r="L12" s="84"/>
      <c r="M12" s="84"/>
      <c r="N12" s="84"/>
      <c r="O12" s="84"/>
      <c r="P12" s="84"/>
      <c r="Q12" s="84"/>
      <c r="R12" s="84"/>
      <c r="S12" s="84"/>
      <c r="T12" s="84"/>
      <c r="U12" s="84"/>
    </row>
    <row r="13" spans="1:21" x14ac:dyDescent="0.4">
      <c r="A13" s="86"/>
      <c r="B13" s="86"/>
      <c r="C13" s="86" t="s">
        <v>124</v>
      </c>
      <c r="D13" s="86" t="s">
        <v>130</v>
      </c>
      <c r="E13" s="84"/>
      <c r="F13" s="84"/>
      <c r="G13" s="84"/>
      <c r="H13" s="84"/>
      <c r="I13" s="84"/>
      <c r="J13" s="84"/>
      <c r="K13" s="84"/>
      <c r="L13" s="84"/>
      <c r="M13" s="84"/>
      <c r="N13" s="84"/>
      <c r="O13" s="84"/>
      <c r="P13" s="84"/>
      <c r="Q13" s="84"/>
      <c r="R13" s="84"/>
      <c r="S13" s="84"/>
      <c r="T13" s="84"/>
      <c r="U13" s="84"/>
    </row>
    <row r="14" spans="1:21" x14ac:dyDescent="0.4">
      <c r="A14" s="86"/>
      <c r="B14" s="86"/>
      <c r="C14" s="86" t="s">
        <v>126</v>
      </c>
      <c r="D14" s="86" t="s">
        <v>131</v>
      </c>
      <c r="E14" s="84"/>
      <c r="F14" s="84"/>
      <c r="G14" s="84"/>
      <c r="H14" s="84"/>
      <c r="I14" s="84"/>
      <c r="J14" s="84"/>
      <c r="K14" s="84"/>
      <c r="L14" s="84"/>
      <c r="M14" s="84"/>
      <c r="N14" s="84"/>
      <c r="O14" s="84"/>
      <c r="P14" s="84"/>
      <c r="Q14" s="84"/>
      <c r="R14" s="84"/>
      <c r="S14" s="84"/>
      <c r="T14" s="84"/>
      <c r="U14" s="84"/>
    </row>
    <row r="15" spans="1:21" x14ac:dyDescent="0.4">
      <c r="A15" s="86"/>
      <c r="B15" s="86"/>
      <c r="C15" s="86" t="s">
        <v>127</v>
      </c>
      <c r="D15" s="86" t="s">
        <v>132</v>
      </c>
      <c r="E15" s="84"/>
      <c r="F15" s="84"/>
      <c r="G15" s="84"/>
      <c r="H15" s="84"/>
      <c r="I15" s="84"/>
      <c r="J15" s="84"/>
      <c r="K15" s="84"/>
      <c r="L15" s="84"/>
      <c r="M15" s="84"/>
      <c r="N15" s="84"/>
      <c r="O15" s="84"/>
      <c r="P15" s="84"/>
      <c r="Q15" s="84"/>
      <c r="R15" s="84"/>
      <c r="S15" s="84"/>
      <c r="T15" s="84"/>
      <c r="U15" s="84"/>
    </row>
    <row r="16" spans="1:21" x14ac:dyDescent="0.4">
      <c r="A16" s="86"/>
      <c r="B16" s="86"/>
      <c r="C16" s="86"/>
      <c r="D16" s="86"/>
      <c r="E16" s="84"/>
      <c r="F16" s="84"/>
      <c r="G16" s="84"/>
      <c r="H16" s="84"/>
      <c r="I16" s="84"/>
      <c r="J16" s="84"/>
      <c r="K16" s="84"/>
      <c r="L16" s="84"/>
      <c r="M16" s="84"/>
      <c r="N16" s="84"/>
      <c r="O16" s="84"/>
    </row>
    <row r="17" spans="1:15" x14ac:dyDescent="0.4">
      <c r="A17" s="86"/>
      <c r="B17" s="86"/>
      <c r="C17" s="86"/>
      <c r="D17" s="86"/>
      <c r="E17" s="84"/>
      <c r="F17" s="84"/>
      <c r="G17" s="84"/>
      <c r="H17" s="84"/>
      <c r="I17" s="84"/>
      <c r="J17" s="84"/>
      <c r="K17" s="84"/>
      <c r="L17" s="84"/>
      <c r="M17" s="84"/>
      <c r="N17" s="84"/>
      <c r="O17" s="84"/>
    </row>
    <row r="18" spans="1:15" x14ac:dyDescent="0.4">
      <c r="A18" s="86"/>
      <c r="B18" s="91"/>
      <c r="C18" s="91"/>
      <c r="D18" s="91"/>
      <c r="E18" s="84"/>
      <c r="F18" s="84"/>
      <c r="G18" s="84"/>
      <c r="H18" s="84"/>
      <c r="I18" s="84"/>
      <c r="J18" s="84"/>
      <c r="K18" s="84"/>
      <c r="L18" s="84"/>
      <c r="M18" s="84"/>
      <c r="N18" s="84"/>
      <c r="O18" s="84"/>
    </row>
    <row r="19" spans="1:15" x14ac:dyDescent="0.4">
      <c r="A19" s="86"/>
      <c r="B19" s="91"/>
      <c r="C19" s="91"/>
      <c r="D19" s="91"/>
      <c r="E19" s="84"/>
      <c r="F19" s="84"/>
      <c r="G19" s="84"/>
      <c r="H19" s="84"/>
      <c r="I19" s="84"/>
      <c r="J19" s="84"/>
      <c r="K19" s="84"/>
      <c r="L19" s="84"/>
      <c r="M19" s="84"/>
      <c r="N19" s="84"/>
      <c r="O19" s="84"/>
    </row>
    <row r="20" spans="1:15" x14ac:dyDescent="0.4">
      <c r="A20" s="86"/>
      <c r="B20" s="91"/>
      <c r="C20" s="91"/>
      <c r="D20" s="91"/>
      <c r="E20" s="84"/>
      <c r="F20" s="84"/>
      <c r="G20" s="84"/>
      <c r="H20" s="84"/>
      <c r="I20" s="84"/>
      <c r="J20" s="84"/>
      <c r="K20" s="84"/>
      <c r="L20" s="84"/>
      <c r="M20" s="84"/>
      <c r="N20" s="84"/>
      <c r="O20" s="84"/>
    </row>
    <row r="21" spans="1:15" x14ac:dyDescent="0.4">
      <c r="A21" s="86"/>
      <c r="B21" s="91"/>
      <c r="C21" s="91"/>
      <c r="D21" s="91"/>
      <c r="E21" s="84"/>
      <c r="F21" s="84"/>
      <c r="G21" s="84"/>
      <c r="H21" s="84"/>
      <c r="I21" s="84"/>
      <c r="J21" s="84"/>
      <c r="K21" s="84"/>
      <c r="L21" s="84"/>
      <c r="M21" s="84"/>
      <c r="N21" s="84"/>
      <c r="O21" s="84"/>
    </row>
    <row r="22" spans="1:15" x14ac:dyDescent="0.4">
      <c r="A22" s="86"/>
      <c r="B22" s="86"/>
      <c r="C22" s="89"/>
      <c r="D22" s="89"/>
      <c r="E22" s="84"/>
      <c r="F22" s="84"/>
      <c r="G22" s="84"/>
      <c r="H22" s="84"/>
      <c r="I22" s="84"/>
      <c r="J22" s="84"/>
      <c r="K22" s="84"/>
      <c r="L22" s="84"/>
      <c r="M22" s="84"/>
      <c r="N22" s="84"/>
      <c r="O22" s="84"/>
    </row>
    <row r="23" spans="1:15" x14ac:dyDescent="0.4">
      <c r="A23" s="86"/>
      <c r="B23" s="86"/>
      <c r="C23" s="89"/>
      <c r="D23" s="89"/>
      <c r="E23" s="84"/>
      <c r="F23" s="84"/>
      <c r="G23" s="84"/>
      <c r="H23" s="84"/>
      <c r="I23" s="84"/>
      <c r="J23" s="84"/>
      <c r="K23" s="84"/>
      <c r="L23" s="84"/>
      <c r="M23" s="84"/>
      <c r="N23" s="84"/>
      <c r="O23" s="84"/>
    </row>
    <row r="24" spans="1:15" x14ac:dyDescent="0.4">
      <c r="A24" s="86"/>
      <c r="B24" s="86"/>
      <c r="C24" s="89"/>
      <c r="D24" s="89"/>
      <c r="E24" s="84"/>
      <c r="F24" s="84"/>
      <c r="G24" s="84"/>
      <c r="H24" s="84"/>
      <c r="I24" s="84"/>
      <c r="J24" s="84"/>
      <c r="K24" s="84"/>
      <c r="L24" s="84"/>
      <c r="M24" s="84"/>
      <c r="N24" s="84"/>
      <c r="O24" s="84"/>
    </row>
    <row r="25" spans="1:15" x14ac:dyDescent="0.4">
      <c r="A25" s="86"/>
      <c r="B25" s="86"/>
      <c r="C25" s="89"/>
      <c r="D25" s="89"/>
      <c r="E25" s="84"/>
      <c r="F25" s="84"/>
      <c r="G25" s="84"/>
      <c r="H25" s="84"/>
      <c r="I25" s="84"/>
      <c r="J25" s="84"/>
      <c r="K25" s="84"/>
      <c r="L25" s="84"/>
      <c r="M25" s="84"/>
      <c r="N25" s="84"/>
      <c r="O25" s="84"/>
    </row>
    <row r="26" spans="1:15" x14ac:dyDescent="0.4">
      <c r="A26" s="86"/>
      <c r="B26" s="86"/>
      <c r="C26" s="89"/>
      <c r="D26" s="89"/>
      <c r="E26" s="84"/>
      <c r="F26" s="84"/>
      <c r="G26" s="84"/>
      <c r="H26" s="84"/>
      <c r="I26" s="84"/>
      <c r="J26" s="84"/>
      <c r="K26" s="84"/>
      <c r="L26" s="84"/>
      <c r="M26" s="84"/>
      <c r="N26" s="84"/>
      <c r="O26" s="84"/>
    </row>
    <row r="27" spans="1:15" x14ac:dyDescent="0.4">
      <c r="A27" s="86"/>
      <c r="B27" s="86"/>
      <c r="C27" s="89"/>
      <c r="D27" s="89"/>
      <c r="E27" s="84"/>
      <c r="F27" s="84"/>
      <c r="G27" s="84"/>
      <c r="H27" s="84"/>
      <c r="I27" s="84"/>
      <c r="J27" s="84"/>
      <c r="K27" s="84"/>
      <c r="L27" s="84"/>
      <c r="M27" s="84"/>
      <c r="N27" s="84"/>
      <c r="O27" s="84"/>
    </row>
    <row r="28" spans="1:15" x14ac:dyDescent="0.4">
      <c r="A28" s="86"/>
      <c r="B28" s="86"/>
      <c r="C28" s="89"/>
      <c r="D28" s="89"/>
      <c r="E28" s="84"/>
      <c r="F28" s="84"/>
      <c r="G28" s="84"/>
      <c r="H28" s="84"/>
      <c r="I28" s="84"/>
      <c r="J28" s="84"/>
      <c r="K28" s="84"/>
      <c r="L28" s="84"/>
      <c r="M28" s="84"/>
      <c r="N28" s="84"/>
      <c r="O28" s="84"/>
    </row>
    <row r="29" spans="1:15" x14ac:dyDescent="0.4">
      <c r="A29" s="86"/>
      <c r="B29" s="86"/>
      <c r="C29" s="89"/>
      <c r="D29" s="89"/>
      <c r="E29" s="84"/>
      <c r="F29" s="84"/>
      <c r="G29" s="84"/>
      <c r="H29" s="84"/>
      <c r="I29" s="84"/>
      <c r="J29" s="84"/>
      <c r="K29" s="84"/>
      <c r="L29" s="84"/>
      <c r="M29" s="84"/>
      <c r="N29" s="84"/>
      <c r="O29" s="84"/>
    </row>
    <row r="30" spans="1:15" x14ac:dyDescent="0.4">
      <c r="A30" s="86"/>
      <c r="B30" s="86"/>
      <c r="C30" s="89"/>
      <c r="D30" s="89"/>
      <c r="E30" s="84"/>
      <c r="F30" s="84"/>
      <c r="G30" s="84"/>
      <c r="H30" s="84"/>
      <c r="I30" s="84"/>
      <c r="J30" s="84"/>
      <c r="K30" s="84"/>
      <c r="L30" s="84"/>
      <c r="M30" s="84"/>
      <c r="N30" s="84"/>
      <c r="O30" s="84"/>
    </row>
    <row r="31" spans="1:15" x14ac:dyDescent="0.4">
      <c r="A31" s="86"/>
      <c r="B31" s="86"/>
      <c r="C31" s="89"/>
      <c r="D31" s="89"/>
      <c r="E31" s="84"/>
      <c r="F31" s="84"/>
      <c r="G31" s="84"/>
      <c r="H31" s="84"/>
      <c r="I31" s="84"/>
      <c r="J31" s="84"/>
      <c r="K31" s="84"/>
      <c r="L31" s="84"/>
      <c r="M31" s="84"/>
      <c r="N31" s="84"/>
      <c r="O31" s="84"/>
    </row>
    <row r="32" spans="1:15" x14ac:dyDescent="0.4">
      <c r="A32" s="86"/>
      <c r="B32" s="86"/>
      <c r="C32" s="89"/>
      <c r="D32" s="89"/>
      <c r="E32" s="84"/>
      <c r="F32" s="84"/>
      <c r="G32" s="84"/>
      <c r="H32" s="84"/>
      <c r="I32" s="84"/>
      <c r="J32" s="84"/>
      <c r="K32" s="84"/>
      <c r="L32" s="84"/>
      <c r="M32" s="84"/>
      <c r="N32" s="84"/>
      <c r="O32" s="84"/>
    </row>
    <row r="33" spans="1:15" x14ac:dyDescent="0.4">
      <c r="A33" s="86"/>
      <c r="B33" s="86"/>
      <c r="C33" s="89"/>
      <c r="D33" s="89"/>
      <c r="E33" s="84"/>
      <c r="F33" s="84"/>
      <c r="G33" s="84"/>
      <c r="H33" s="84"/>
      <c r="I33" s="84"/>
      <c r="J33" s="84"/>
      <c r="K33" s="84"/>
      <c r="L33" s="84"/>
      <c r="M33" s="84"/>
      <c r="N33" s="84"/>
      <c r="O33" s="84"/>
    </row>
    <row r="34" spans="1:15" x14ac:dyDescent="0.4">
      <c r="A34" s="86"/>
      <c r="B34" s="86"/>
      <c r="C34" s="89"/>
      <c r="D34" s="89"/>
      <c r="E34" s="84"/>
      <c r="F34" s="84"/>
      <c r="G34" s="84"/>
      <c r="H34" s="84"/>
      <c r="I34" s="84"/>
      <c r="J34" s="84"/>
      <c r="K34" s="84"/>
      <c r="L34" s="84"/>
      <c r="M34" s="84"/>
      <c r="N34" s="84"/>
      <c r="O34" s="84"/>
    </row>
    <row r="35" spans="1:15" x14ac:dyDescent="0.4">
      <c r="A35" s="86"/>
      <c r="B35" s="86"/>
      <c r="C35" s="89"/>
      <c r="D35" s="89"/>
      <c r="E35" s="84"/>
      <c r="F35" s="84"/>
      <c r="G35" s="84"/>
      <c r="H35" s="84"/>
      <c r="I35" s="84"/>
      <c r="J35" s="84"/>
      <c r="K35" s="84"/>
      <c r="L35" s="84"/>
      <c r="M35" s="84"/>
      <c r="N35" s="84"/>
      <c r="O35" s="84"/>
    </row>
    <row r="36" spans="1:15" x14ac:dyDescent="0.4">
      <c r="A36" s="86"/>
      <c r="B36" s="86"/>
      <c r="C36" s="89"/>
      <c r="D36" s="89"/>
      <c r="E36" s="84"/>
      <c r="F36" s="84"/>
      <c r="G36" s="84"/>
      <c r="H36" s="84"/>
      <c r="I36" s="84"/>
      <c r="J36" s="84"/>
      <c r="K36" s="84"/>
      <c r="L36" s="84"/>
      <c r="M36" s="84"/>
      <c r="N36" s="84"/>
      <c r="O36" s="84"/>
    </row>
    <row r="37" spans="1:15" x14ac:dyDescent="0.4">
      <c r="A37" s="86"/>
      <c r="B37" s="86"/>
      <c r="C37" s="89"/>
      <c r="D37" s="89"/>
      <c r="E37" s="84"/>
      <c r="F37" s="84"/>
      <c r="G37" s="84"/>
      <c r="H37" s="84"/>
      <c r="I37" s="84"/>
      <c r="J37" s="84"/>
      <c r="K37" s="84"/>
      <c r="L37" s="84"/>
      <c r="M37" s="84"/>
      <c r="N37" s="84"/>
      <c r="O37" s="84"/>
    </row>
    <row r="38" spans="1:15" x14ac:dyDescent="0.4">
      <c r="A38" s="86"/>
      <c r="B38" s="86"/>
      <c r="C38" s="89"/>
      <c r="D38" s="89"/>
      <c r="E38" s="84"/>
      <c r="F38" s="84"/>
      <c r="G38" s="84"/>
      <c r="H38" s="84"/>
      <c r="I38" s="84"/>
      <c r="J38" s="84"/>
      <c r="K38" s="84"/>
      <c r="L38" s="84"/>
      <c r="M38" s="84"/>
      <c r="N38" s="84"/>
      <c r="O38" s="84"/>
    </row>
    <row r="39" spans="1:15" x14ac:dyDescent="0.4">
      <c r="A39" s="86"/>
      <c r="B39" s="86"/>
      <c r="C39" s="89"/>
      <c r="D39" s="89"/>
      <c r="E39" s="84"/>
      <c r="F39" s="84"/>
      <c r="G39" s="84"/>
      <c r="H39" s="84"/>
      <c r="I39" s="84"/>
      <c r="J39" s="84"/>
      <c r="K39" s="84"/>
      <c r="L39" s="84"/>
      <c r="M39" s="84"/>
      <c r="N39" s="84"/>
      <c r="O39" s="84"/>
    </row>
    <row r="40" spans="1:15" x14ac:dyDescent="0.4">
      <c r="A40" s="86"/>
      <c r="B40" s="86"/>
      <c r="C40" s="89"/>
      <c r="D40" s="89"/>
      <c r="E40" s="84"/>
      <c r="F40" s="84"/>
      <c r="G40" s="84"/>
      <c r="H40" s="84"/>
      <c r="I40" s="84"/>
      <c r="J40" s="84"/>
      <c r="K40" s="84"/>
      <c r="L40" s="84"/>
      <c r="M40" s="84"/>
      <c r="N40" s="84"/>
      <c r="O40" s="84"/>
    </row>
    <row r="41" spans="1:15" x14ac:dyDescent="0.4">
      <c r="A41" s="86"/>
      <c r="B41" s="86"/>
      <c r="C41" s="89"/>
      <c r="D41" s="89"/>
      <c r="E41" s="84"/>
      <c r="F41" s="84"/>
      <c r="G41" s="84"/>
      <c r="H41" s="84"/>
      <c r="I41" s="84"/>
      <c r="J41" s="84"/>
      <c r="K41" s="84"/>
      <c r="L41" s="84"/>
      <c r="M41" s="84"/>
      <c r="N41" s="84"/>
      <c r="O41" s="84"/>
    </row>
    <row r="42" spans="1:15" x14ac:dyDescent="0.4">
      <c r="A42" s="86"/>
      <c r="B42" s="86"/>
      <c r="C42" s="89"/>
      <c r="D42" s="89"/>
      <c r="E42" s="84"/>
      <c r="F42" s="84"/>
      <c r="G42" s="84"/>
      <c r="H42" s="84"/>
      <c r="I42" s="84"/>
      <c r="J42" s="84"/>
      <c r="K42" s="84"/>
      <c r="L42" s="84"/>
      <c r="M42" s="84"/>
      <c r="N42" s="84"/>
      <c r="O42" s="84"/>
    </row>
    <row r="43" spans="1:15" x14ac:dyDescent="0.4">
      <c r="A43" s="86"/>
      <c r="B43" s="86"/>
      <c r="C43" s="89"/>
      <c r="D43" s="89"/>
      <c r="E43" s="84"/>
      <c r="F43" s="84"/>
      <c r="G43" s="84"/>
      <c r="H43" s="84"/>
      <c r="I43" s="84"/>
      <c r="J43" s="84"/>
      <c r="K43" s="84"/>
      <c r="L43" s="84"/>
      <c r="M43" s="84"/>
      <c r="N43" s="84"/>
      <c r="O43" s="84"/>
    </row>
    <row r="44" spans="1:15" x14ac:dyDescent="0.4">
      <c r="A44" s="86"/>
      <c r="B44" s="86"/>
      <c r="C44" s="89"/>
      <c r="D44" s="89"/>
      <c r="E44" s="84"/>
      <c r="F44" s="84"/>
      <c r="G44" s="84"/>
      <c r="H44" s="84"/>
      <c r="I44" s="84"/>
      <c r="J44" s="84"/>
      <c r="K44" s="84"/>
      <c r="L44" s="84"/>
      <c r="M44" s="84"/>
      <c r="N44" s="84"/>
      <c r="O44" s="84"/>
    </row>
    <row r="45" spans="1:15" x14ac:dyDescent="0.4">
      <c r="A45" s="86"/>
      <c r="B45" s="86"/>
      <c r="C45" s="89"/>
      <c r="D45" s="89"/>
      <c r="E45" s="84"/>
      <c r="F45" s="84"/>
      <c r="G45" s="84"/>
      <c r="H45" s="84"/>
      <c r="I45" s="84"/>
      <c r="J45" s="84"/>
      <c r="K45" s="84"/>
      <c r="L45" s="84"/>
      <c r="M45" s="84"/>
      <c r="N45" s="84"/>
      <c r="O45" s="84"/>
    </row>
    <row r="46" spans="1:15" x14ac:dyDescent="0.4">
      <c r="A46" s="86"/>
      <c r="B46" s="86"/>
      <c r="C46" s="89"/>
      <c r="D46" s="89"/>
      <c r="E46" s="84"/>
      <c r="F46" s="84"/>
      <c r="G46" s="84"/>
      <c r="H46" s="84"/>
      <c r="I46" s="84"/>
      <c r="J46" s="84"/>
      <c r="K46" s="84"/>
      <c r="L46" s="84"/>
      <c r="M46" s="84"/>
      <c r="N46" s="84"/>
      <c r="O46" s="84"/>
    </row>
    <row r="47" spans="1:15" x14ac:dyDescent="0.4">
      <c r="A47" s="86"/>
      <c r="B47" s="86"/>
      <c r="C47" s="89"/>
      <c r="D47" s="89"/>
      <c r="E47" s="84"/>
      <c r="F47" s="84"/>
      <c r="G47" s="84"/>
      <c r="H47" s="84"/>
      <c r="I47" s="84"/>
      <c r="J47" s="84"/>
      <c r="K47" s="84"/>
      <c r="L47" s="84"/>
      <c r="M47" s="84"/>
      <c r="N47" s="84"/>
      <c r="O47" s="84"/>
    </row>
    <row r="48" spans="1:15" x14ac:dyDescent="0.4">
      <c r="A48" s="86"/>
      <c r="B48" s="86"/>
      <c r="C48" s="89"/>
      <c r="D48" s="89"/>
      <c r="E48" s="84"/>
      <c r="F48" s="84"/>
      <c r="G48" s="84"/>
      <c r="H48" s="84"/>
      <c r="I48" s="84"/>
      <c r="J48" s="84"/>
      <c r="K48" s="84"/>
      <c r="L48" s="84"/>
      <c r="M48" s="84"/>
      <c r="N48" s="84"/>
      <c r="O48" s="84"/>
    </row>
    <row r="49" spans="1:15" x14ac:dyDescent="0.4">
      <c r="A49" s="86"/>
      <c r="B49" s="86"/>
      <c r="C49" s="89"/>
      <c r="D49" s="89"/>
      <c r="E49" s="84"/>
      <c r="F49" s="84"/>
      <c r="G49" s="84"/>
      <c r="H49" s="84"/>
      <c r="I49" s="84"/>
      <c r="J49" s="84"/>
      <c r="K49" s="84"/>
      <c r="L49" s="84"/>
      <c r="M49" s="84"/>
      <c r="N49" s="84"/>
      <c r="O49" s="84"/>
    </row>
    <row r="50" spans="1:15" x14ac:dyDescent="0.4">
      <c r="A50" s="86"/>
      <c r="B50" s="86"/>
      <c r="C50" s="89"/>
      <c r="D50" s="89"/>
      <c r="E50" s="84"/>
      <c r="F50" s="84"/>
      <c r="G50" s="84"/>
      <c r="H50" s="84"/>
      <c r="I50" s="84"/>
      <c r="J50" s="84"/>
      <c r="K50" s="84"/>
      <c r="L50" s="84"/>
      <c r="M50" s="84"/>
      <c r="N50" s="84"/>
      <c r="O50" s="84"/>
    </row>
    <row r="51" spans="1:15" x14ac:dyDescent="0.4">
      <c r="A51" s="86"/>
      <c r="B51" s="86"/>
      <c r="C51" s="89"/>
      <c r="D51" s="89"/>
      <c r="E51" s="84"/>
      <c r="F51" s="84"/>
      <c r="G51" s="84"/>
      <c r="H51" s="84"/>
      <c r="I51" s="84"/>
      <c r="J51" s="84"/>
      <c r="K51" s="84"/>
      <c r="L51" s="84"/>
      <c r="M51" s="84"/>
      <c r="N51" s="84"/>
      <c r="O51" s="84"/>
    </row>
    <row r="52" spans="1:15" x14ac:dyDescent="0.4">
      <c r="A52" s="86"/>
      <c r="B52" s="92"/>
      <c r="C52" s="93"/>
      <c r="D52" s="93"/>
    </row>
    <row r="53" spans="1:15" x14ac:dyDescent="0.4">
      <c r="A53" s="86"/>
      <c r="B53" s="92"/>
      <c r="C53" s="93"/>
      <c r="D53" s="93"/>
    </row>
    <row r="54" spans="1:15" x14ac:dyDescent="0.4">
      <c r="A54" s="86"/>
      <c r="B54" s="92"/>
      <c r="C54" s="93"/>
      <c r="D54" s="93"/>
    </row>
    <row r="55" spans="1:15" x14ac:dyDescent="0.4">
      <c r="A55" s="86"/>
      <c r="B55" s="92"/>
      <c r="C55" s="93"/>
      <c r="D55" s="93"/>
    </row>
    <row r="56" spans="1:15" x14ac:dyDescent="0.4">
      <c r="A56" s="86"/>
      <c r="B56" s="92"/>
      <c r="C56" s="93"/>
      <c r="D56" s="93"/>
    </row>
    <row r="57" spans="1:15" x14ac:dyDescent="0.4">
      <c r="A57" s="86"/>
      <c r="B57" s="92"/>
      <c r="C57" s="93"/>
      <c r="D57" s="93"/>
    </row>
    <row r="58" spans="1:15" x14ac:dyDescent="0.4">
      <c r="A58" s="86"/>
      <c r="B58" s="92"/>
      <c r="C58" s="93"/>
      <c r="D58" s="93"/>
    </row>
    <row r="59" spans="1:15" x14ac:dyDescent="0.4">
      <c r="A59" s="86"/>
      <c r="B59" s="92"/>
      <c r="C59" s="93"/>
      <c r="D59" s="93"/>
    </row>
    <row r="60" spans="1:15" x14ac:dyDescent="0.4">
      <c r="A60" s="86"/>
      <c r="B60" s="92"/>
      <c r="C60" s="93"/>
      <c r="D60" s="93"/>
    </row>
    <row r="61" spans="1:15" x14ac:dyDescent="0.4">
      <c r="A61" s="86"/>
      <c r="B61" s="92"/>
      <c r="C61" s="93"/>
      <c r="D61" s="93"/>
    </row>
    <row r="62" spans="1:15" x14ac:dyDescent="0.4">
      <c r="A62" s="86"/>
      <c r="B62" s="92"/>
      <c r="C62" s="93"/>
      <c r="D62" s="93"/>
    </row>
    <row r="63" spans="1:15" x14ac:dyDescent="0.4">
      <c r="A63" s="86"/>
      <c r="B63" s="92"/>
      <c r="C63" s="93"/>
      <c r="D63" s="93"/>
    </row>
    <row r="64" spans="1:15" x14ac:dyDescent="0.4">
      <c r="A64" s="86"/>
      <c r="B64" s="92"/>
      <c r="C64" s="93"/>
      <c r="D64" s="93"/>
    </row>
    <row r="65" spans="1:4" x14ac:dyDescent="0.4">
      <c r="A65" s="86"/>
      <c r="B65" s="92"/>
      <c r="C65" s="93"/>
      <c r="D65" s="93"/>
    </row>
    <row r="66" spans="1:4" x14ac:dyDescent="0.4">
      <c r="A66" s="86"/>
      <c r="B66" s="92"/>
      <c r="C66" s="93"/>
      <c r="D66" s="93"/>
    </row>
    <row r="67" spans="1:4" x14ac:dyDescent="0.4">
      <c r="A67" s="86"/>
      <c r="B67" s="92"/>
      <c r="C67" s="93"/>
      <c r="D67" s="93"/>
    </row>
    <row r="68" spans="1:4" x14ac:dyDescent="0.4">
      <c r="A68" s="86"/>
      <c r="B68" s="92"/>
      <c r="C68" s="93"/>
      <c r="D68" s="93"/>
    </row>
    <row r="69" spans="1:4" x14ac:dyDescent="0.4">
      <c r="A69" s="86"/>
      <c r="B69" s="92"/>
      <c r="C69" s="93"/>
      <c r="D69" s="93"/>
    </row>
    <row r="70" spans="1:4" x14ac:dyDescent="0.4">
      <c r="A70" s="86"/>
      <c r="B70" s="92"/>
      <c r="C70" s="93"/>
      <c r="D70" s="93"/>
    </row>
    <row r="71" spans="1:4" x14ac:dyDescent="0.4">
      <c r="A71" s="86"/>
      <c r="B71" s="92"/>
      <c r="C71" s="93"/>
      <c r="D71" s="93"/>
    </row>
    <row r="72" spans="1:4" x14ac:dyDescent="0.4">
      <c r="A72" s="86"/>
      <c r="B72" s="92"/>
      <c r="C72" s="93"/>
      <c r="D72" s="93"/>
    </row>
    <row r="73" spans="1:4" x14ac:dyDescent="0.4">
      <c r="A73" s="86"/>
      <c r="B73" s="92"/>
      <c r="C73" s="93"/>
      <c r="D73" s="93"/>
    </row>
    <row r="74" spans="1:4" x14ac:dyDescent="0.4">
      <c r="A74" s="86"/>
      <c r="B74" s="92"/>
      <c r="C74" s="93"/>
      <c r="D74" s="93"/>
    </row>
    <row r="75" spans="1:4" x14ac:dyDescent="0.4">
      <c r="A75" s="86"/>
      <c r="B75" s="92"/>
      <c r="C75" s="93"/>
      <c r="D75" s="93"/>
    </row>
    <row r="76" spans="1:4" x14ac:dyDescent="0.4">
      <c r="A76" s="86"/>
      <c r="B76" s="92"/>
      <c r="C76" s="93"/>
      <c r="D76" s="93"/>
    </row>
    <row r="77" spans="1:4" x14ac:dyDescent="0.4">
      <c r="A77" s="86"/>
      <c r="B77" s="92"/>
      <c r="C77" s="93"/>
      <c r="D77" s="93"/>
    </row>
    <row r="78" spans="1:4" x14ac:dyDescent="0.4">
      <c r="A78" s="86"/>
      <c r="B78" s="92"/>
      <c r="C78" s="93"/>
      <c r="D78" s="93"/>
    </row>
    <row r="79" spans="1:4" x14ac:dyDescent="0.4">
      <c r="A79" s="86"/>
      <c r="B79" s="92"/>
      <c r="C79" s="93"/>
      <c r="D79" s="93"/>
    </row>
    <row r="80" spans="1:4" x14ac:dyDescent="0.4">
      <c r="A80" s="86"/>
      <c r="B80" s="92"/>
      <c r="C80" s="93"/>
      <c r="D80" s="93"/>
    </row>
    <row r="81" spans="1:4" x14ac:dyDescent="0.4">
      <c r="A81" s="86"/>
      <c r="B81" s="92"/>
      <c r="C81" s="93"/>
      <c r="D81" s="93"/>
    </row>
    <row r="82" spans="1:4" x14ac:dyDescent="0.4">
      <c r="A82" s="86"/>
      <c r="B82" s="92"/>
      <c r="C82" s="93"/>
      <c r="D82" s="93"/>
    </row>
    <row r="83" spans="1:4" x14ac:dyDescent="0.4">
      <c r="A83" s="86"/>
      <c r="B83" s="92"/>
      <c r="C83" s="93"/>
      <c r="D83" s="93"/>
    </row>
    <row r="84" spans="1:4" x14ac:dyDescent="0.4">
      <c r="A84" s="86"/>
      <c r="B84" s="92"/>
      <c r="C84" s="93"/>
      <c r="D84" s="93"/>
    </row>
    <row r="85" spans="1:4" x14ac:dyDescent="0.4">
      <c r="A85" s="86"/>
      <c r="B85" s="92"/>
      <c r="C85" s="93"/>
      <c r="D85" s="93"/>
    </row>
    <row r="86" spans="1:4" x14ac:dyDescent="0.4">
      <c r="A86" s="86"/>
      <c r="B86" s="92"/>
      <c r="C86" s="93"/>
      <c r="D86" s="93"/>
    </row>
    <row r="87" spans="1:4" x14ac:dyDescent="0.4">
      <c r="A87" s="86"/>
      <c r="B87" s="92"/>
      <c r="C87" s="93"/>
      <c r="D87" s="93"/>
    </row>
    <row r="88" spans="1:4" x14ac:dyDescent="0.4">
      <c r="A88" s="86"/>
      <c r="B88" s="92"/>
      <c r="C88" s="93"/>
      <c r="D88" s="93"/>
    </row>
    <row r="89" spans="1:4" x14ac:dyDescent="0.4">
      <c r="A89" s="86"/>
      <c r="B89" s="92"/>
      <c r="C89" s="93"/>
      <c r="D89" s="93"/>
    </row>
    <row r="90" spans="1:4" x14ac:dyDescent="0.4">
      <c r="A90" s="86"/>
      <c r="B90" s="92"/>
      <c r="C90" s="93"/>
      <c r="D90" s="93"/>
    </row>
    <row r="91" spans="1:4" x14ac:dyDescent="0.4">
      <c r="A91" s="86"/>
      <c r="B91" s="92"/>
      <c r="C91" s="93"/>
      <c r="D91" s="93"/>
    </row>
    <row r="92" spans="1:4" x14ac:dyDescent="0.4">
      <c r="A92" s="86"/>
      <c r="B92" s="92"/>
      <c r="C92" s="93"/>
      <c r="D92" s="93"/>
    </row>
    <row r="93" spans="1:4" x14ac:dyDescent="0.4">
      <c r="A93" s="86"/>
      <c r="B93" s="92"/>
      <c r="C93" s="93"/>
      <c r="D93" s="93"/>
    </row>
    <row r="94" spans="1:4" x14ac:dyDescent="0.4">
      <c r="A94" s="86"/>
      <c r="B94" s="92"/>
      <c r="C94" s="93"/>
      <c r="D94" s="93"/>
    </row>
    <row r="95" spans="1:4" x14ac:dyDescent="0.4">
      <c r="A95" s="86"/>
      <c r="B95" s="92"/>
      <c r="C95" s="93"/>
      <c r="D95" s="93"/>
    </row>
    <row r="96" spans="1:4" x14ac:dyDescent="0.4">
      <c r="A96" s="86"/>
      <c r="B96" s="92"/>
      <c r="C96" s="93"/>
      <c r="D96" s="93"/>
    </row>
    <row r="97" spans="1:4" x14ac:dyDescent="0.4">
      <c r="A97" s="86"/>
      <c r="B97" s="92"/>
      <c r="C97" s="93"/>
      <c r="D97" s="93"/>
    </row>
    <row r="98" spans="1:4" x14ac:dyDescent="0.4">
      <c r="A98" s="86"/>
      <c r="B98" s="92"/>
      <c r="C98" s="93"/>
      <c r="D98" s="93"/>
    </row>
    <row r="99" spans="1:4" x14ac:dyDescent="0.4">
      <c r="A99" s="86"/>
      <c r="B99" s="92"/>
      <c r="C99" s="93"/>
      <c r="D99" s="93"/>
    </row>
    <row r="100" spans="1:4" x14ac:dyDescent="0.4">
      <c r="A100" s="86"/>
      <c r="B100" s="92"/>
      <c r="C100" s="93"/>
      <c r="D100" s="93"/>
    </row>
    <row r="101" spans="1:4" x14ac:dyDescent="0.4">
      <c r="A101" s="86"/>
      <c r="B101" s="92"/>
      <c r="C101" s="93"/>
      <c r="D101" s="93"/>
    </row>
    <row r="102" spans="1:4" x14ac:dyDescent="0.4">
      <c r="A102" s="86"/>
      <c r="B102" s="92"/>
      <c r="C102" s="93"/>
      <c r="D102" s="93"/>
    </row>
    <row r="103" spans="1:4" x14ac:dyDescent="0.4">
      <c r="A103" s="86"/>
      <c r="B103" s="92"/>
      <c r="C103" s="93"/>
      <c r="D103" s="93"/>
    </row>
    <row r="104" spans="1:4" x14ac:dyDescent="0.4">
      <c r="A104" s="86"/>
      <c r="B104" s="92"/>
      <c r="C104" s="93"/>
      <c r="D104" s="93"/>
    </row>
    <row r="105" spans="1:4" x14ac:dyDescent="0.4">
      <c r="A105" s="86"/>
      <c r="B105" s="92"/>
      <c r="C105" s="93"/>
      <c r="D105" s="93"/>
    </row>
    <row r="106" spans="1:4" x14ac:dyDescent="0.4">
      <c r="A106" s="86"/>
      <c r="B106" s="92"/>
      <c r="C106" s="93"/>
      <c r="D106" s="93"/>
    </row>
    <row r="107" spans="1:4" x14ac:dyDescent="0.4">
      <c r="A107" s="86"/>
      <c r="B107" s="92"/>
      <c r="C107" s="93"/>
      <c r="D107" s="93"/>
    </row>
    <row r="108" spans="1:4" x14ac:dyDescent="0.4">
      <c r="A108" s="86"/>
      <c r="B108" s="92"/>
      <c r="C108" s="93"/>
      <c r="D108" s="93"/>
    </row>
    <row r="109" spans="1:4" x14ac:dyDescent="0.4">
      <c r="A109" s="86"/>
      <c r="B109" s="92"/>
      <c r="C109" s="93"/>
      <c r="D109" s="93"/>
    </row>
    <row r="110" spans="1:4" x14ac:dyDescent="0.4">
      <c r="A110" s="86"/>
      <c r="B110" s="92"/>
      <c r="C110" s="93"/>
      <c r="D110" s="93"/>
    </row>
    <row r="111" spans="1:4" x14ac:dyDescent="0.4">
      <c r="A111" s="86"/>
      <c r="B111" s="92"/>
      <c r="C111" s="93"/>
      <c r="D111" s="93"/>
    </row>
    <row r="112" spans="1:4" x14ac:dyDescent="0.4">
      <c r="A112" s="86"/>
      <c r="B112" s="92"/>
      <c r="C112" s="93"/>
      <c r="D112" s="93"/>
    </row>
    <row r="113" spans="1:4" x14ac:dyDescent="0.4">
      <c r="A113" s="86"/>
      <c r="B113" s="92"/>
      <c r="C113" s="93"/>
      <c r="D113" s="93"/>
    </row>
    <row r="114" spans="1:4" x14ac:dyDescent="0.4">
      <c r="A114" s="86"/>
      <c r="B114" s="92"/>
      <c r="C114" s="93"/>
      <c r="D114" s="93"/>
    </row>
    <row r="115" spans="1:4" x14ac:dyDescent="0.4">
      <c r="A115" s="86"/>
      <c r="B115" s="92"/>
      <c r="C115" s="93"/>
      <c r="D115" s="93"/>
    </row>
    <row r="116" spans="1:4" x14ac:dyDescent="0.4">
      <c r="A116" s="86"/>
      <c r="B116" s="92"/>
      <c r="C116" s="93"/>
      <c r="D116" s="93"/>
    </row>
    <row r="117" spans="1:4" x14ac:dyDescent="0.4">
      <c r="A117" s="86"/>
      <c r="B117" s="92"/>
      <c r="C117" s="93"/>
      <c r="D117" s="93"/>
    </row>
    <row r="118" spans="1:4" x14ac:dyDescent="0.4">
      <c r="A118" s="86"/>
      <c r="B118" s="92"/>
      <c r="C118" s="93"/>
      <c r="D118" s="93"/>
    </row>
    <row r="119" spans="1:4" x14ac:dyDescent="0.4">
      <c r="A119" s="86"/>
      <c r="B119" s="92"/>
      <c r="C119" s="93"/>
      <c r="D119" s="93"/>
    </row>
    <row r="120" spans="1:4" x14ac:dyDescent="0.4">
      <c r="A120" s="86"/>
      <c r="B120" s="92"/>
      <c r="C120" s="93"/>
      <c r="D120" s="93"/>
    </row>
    <row r="121" spans="1:4" x14ac:dyDescent="0.4">
      <c r="A121" s="86"/>
      <c r="B121" s="92"/>
      <c r="C121" s="93"/>
      <c r="D121" s="93"/>
    </row>
    <row r="122" spans="1:4" x14ac:dyDescent="0.4">
      <c r="A122" s="86"/>
      <c r="B122" s="92"/>
      <c r="C122" s="93"/>
      <c r="D122" s="93"/>
    </row>
    <row r="123" spans="1:4" x14ac:dyDescent="0.4">
      <c r="A123" s="86"/>
      <c r="B123" s="92"/>
      <c r="C123" s="93"/>
      <c r="D123" s="93"/>
    </row>
    <row r="124" spans="1:4" x14ac:dyDescent="0.4">
      <c r="A124" s="86"/>
      <c r="B124" s="92"/>
      <c r="C124" s="93"/>
      <c r="D124" s="93"/>
    </row>
    <row r="125" spans="1:4" x14ac:dyDescent="0.4">
      <c r="A125" s="86"/>
      <c r="B125" s="92"/>
      <c r="C125" s="93"/>
      <c r="D125" s="93"/>
    </row>
    <row r="126" spans="1:4" x14ac:dyDescent="0.4">
      <c r="A126" s="86"/>
      <c r="B126" s="92"/>
      <c r="C126" s="93"/>
      <c r="D126" s="93"/>
    </row>
    <row r="127" spans="1:4" x14ac:dyDescent="0.4">
      <c r="A127" s="86"/>
      <c r="B127" s="92"/>
      <c r="C127" s="93"/>
      <c r="D127" s="93"/>
    </row>
    <row r="128" spans="1:4" x14ac:dyDescent="0.4">
      <c r="A128" s="86"/>
      <c r="B128" s="92"/>
      <c r="C128" s="93"/>
      <c r="D128" s="93"/>
    </row>
    <row r="129" spans="1:4" x14ac:dyDescent="0.4">
      <c r="A129" s="86"/>
      <c r="B129" s="92"/>
      <c r="C129" s="93"/>
      <c r="D129" s="93"/>
    </row>
    <row r="130" spans="1:4" x14ac:dyDescent="0.4">
      <c r="A130" s="86"/>
      <c r="B130" s="92"/>
      <c r="C130" s="93"/>
      <c r="D130" s="93"/>
    </row>
    <row r="131" spans="1:4" x14ac:dyDescent="0.4">
      <c r="A131" s="86"/>
      <c r="B131" s="92"/>
      <c r="C131" s="93"/>
      <c r="D131" s="93"/>
    </row>
    <row r="132" spans="1:4" x14ac:dyDescent="0.4">
      <c r="A132" s="86"/>
      <c r="B132" s="92"/>
      <c r="C132" s="93"/>
      <c r="D132" s="93"/>
    </row>
    <row r="133" spans="1:4" x14ac:dyDescent="0.4">
      <c r="A133" s="86"/>
      <c r="B133" s="92"/>
      <c r="C133" s="93"/>
      <c r="D133" s="93"/>
    </row>
    <row r="134" spans="1:4" x14ac:dyDescent="0.4">
      <c r="A134" s="86"/>
      <c r="B134" s="92"/>
      <c r="C134" s="93"/>
      <c r="D134" s="93"/>
    </row>
    <row r="135" spans="1:4" x14ac:dyDescent="0.4">
      <c r="A135" s="86"/>
      <c r="B135" s="92"/>
      <c r="C135" s="93"/>
      <c r="D135" s="93"/>
    </row>
    <row r="136" spans="1:4" x14ac:dyDescent="0.4">
      <c r="A136" s="86"/>
      <c r="B136" s="92"/>
      <c r="C136" s="93"/>
      <c r="D136" s="93"/>
    </row>
    <row r="137" spans="1:4" x14ac:dyDescent="0.4">
      <c r="A137" s="86"/>
      <c r="B137" s="92"/>
      <c r="C137" s="93"/>
      <c r="D137" s="93"/>
    </row>
    <row r="138" spans="1:4" x14ac:dyDescent="0.4">
      <c r="A138" s="86"/>
      <c r="B138" s="92"/>
      <c r="C138" s="93"/>
      <c r="D138" s="93"/>
    </row>
    <row r="139" spans="1:4" x14ac:dyDescent="0.4">
      <c r="A139" s="86"/>
      <c r="B139" s="92"/>
      <c r="C139" s="93"/>
      <c r="D139" s="93"/>
    </row>
    <row r="140" spans="1:4" x14ac:dyDescent="0.4">
      <c r="A140" s="86"/>
      <c r="B140" s="92"/>
      <c r="C140" s="93"/>
      <c r="D140" s="93"/>
    </row>
    <row r="141" spans="1:4" x14ac:dyDescent="0.4">
      <c r="A141" s="86"/>
      <c r="B141" s="92"/>
      <c r="C141" s="93"/>
      <c r="D141" s="93"/>
    </row>
    <row r="142" spans="1:4" x14ac:dyDescent="0.4">
      <c r="A142" s="86"/>
      <c r="B142" s="92"/>
      <c r="C142" s="93"/>
      <c r="D142" s="93"/>
    </row>
    <row r="143" spans="1:4" x14ac:dyDescent="0.4">
      <c r="A143" s="86"/>
      <c r="B143" s="92"/>
      <c r="C143" s="93"/>
      <c r="D143" s="93"/>
    </row>
    <row r="144" spans="1:4" x14ac:dyDescent="0.4">
      <c r="A144" s="86"/>
      <c r="B144" s="92"/>
      <c r="C144" s="93"/>
      <c r="D144" s="93"/>
    </row>
    <row r="145" spans="1:4" x14ac:dyDescent="0.4">
      <c r="A145" s="86"/>
      <c r="B145" s="92"/>
      <c r="C145" s="93"/>
      <c r="D145" s="93"/>
    </row>
    <row r="146" spans="1:4" x14ac:dyDescent="0.4">
      <c r="A146" s="86"/>
      <c r="B146" s="92"/>
      <c r="C146" s="93"/>
      <c r="D146" s="93"/>
    </row>
    <row r="147" spans="1:4" x14ac:dyDescent="0.4">
      <c r="A147" s="86"/>
      <c r="B147" s="92"/>
      <c r="C147" s="93"/>
      <c r="D147" s="93"/>
    </row>
    <row r="148" spans="1:4" x14ac:dyDescent="0.4">
      <c r="A148" s="86"/>
      <c r="B148" s="92"/>
      <c r="C148" s="93"/>
      <c r="D148" s="93"/>
    </row>
    <row r="149" spans="1:4" x14ac:dyDescent="0.4">
      <c r="A149" s="86"/>
      <c r="B149" s="92"/>
      <c r="C149" s="93"/>
      <c r="D149" s="93"/>
    </row>
    <row r="150" spans="1:4" x14ac:dyDescent="0.4">
      <c r="A150" s="86"/>
      <c r="B150" s="92"/>
      <c r="C150" s="93"/>
      <c r="D150" s="93"/>
    </row>
    <row r="151" spans="1:4" x14ac:dyDescent="0.4">
      <c r="A151" s="86"/>
      <c r="B151" s="92"/>
      <c r="C151" s="93"/>
      <c r="D151" s="93"/>
    </row>
    <row r="152" spans="1:4" x14ac:dyDescent="0.4">
      <c r="A152" s="86"/>
      <c r="B152" s="92"/>
      <c r="C152" s="93"/>
      <c r="D152" s="93"/>
    </row>
    <row r="153" spans="1:4" x14ac:dyDescent="0.4">
      <c r="A153" s="86"/>
      <c r="B153" s="92"/>
      <c r="C153" s="93"/>
      <c r="D153" s="93"/>
    </row>
    <row r="154" spans="1:4" x14ac:dyDescent="0.4">
      <c r="A154" s="86"/>
      <c r="B154" s="92"/>
      <c r="C154" s="93"/>
      <c r="D154" s="93"/>
    </row>
    <row r="155" spans="1:4" x14ac:dyDescent="0.4">
      <c r="A155" s="86"/>
      <c r="B155" s="92"/>
      <c r="C155" s="93"/>
      <c r="D155" s="93"/>
    </row>
    <row r="156" spans="1:4" x14ac:dyDescent="0.4">
      <c r="A156" s="86"/>
      <c r="B156" s="92"/>
      <c r="C156" s="93"/>
      <c r="D156" s="93"/>
    </row>
    <row r="157" spans="1:4" x14ac:dyDescent="0.4">
      <c r="A157" s="86"/>
      <c r="B157" s="92"/>
      <c r="C157" s="93"/>
      <c r="D157" s="93"/>
    </row>
    <row r="158" spans="1:4" x14ac:dyDescent="0.4">
      <c r="A158" s="86"/>
      <c r="B158" s="92"/>
      <c r="C158" s="93"/>
      <c r="D158" s="93"/>
    </row>
    <row r="159" spans="1:4" x14ac:dyDescent="0.4">
      <c r="A159" s="86"/>
      <c r="B159" s="92"/>
      <c r="C159" s="93"/>
      <c r="D159" s="93"/>
    </row>
    <row r="160" spans="1:4" x14ac:dyDescent="0.4">
      <c r="A160" s="86"/>
      <c r="B160" s="92"/>
      <c r="C160" s="93"/>
      <c r="D160" s="93"/>
    </row>
    <row r="161" spans="1:4" x14ac:dyDescent="0.4">
      <c r="A161" s="86"/>
      <c r="B161" s="92"/>
      <c r="C161" s="93"/>
      <c r="D161" s="93"/>
    </row>
    <row r="162" spans="1:4" x14ac:dyDescent="0.4">
      <c r="A162" s="86"/>
      <c r="B162" s="92"/>
      <c r="C162" s="93"/>
      <c r="D162" s="93"/>
    </row>
    <row r="163" spans="1:4" x14ac:dyDescent="0.4">
      <c r="A163" s="86"/>
      <c r="B163" s="92"/>
      <c r="C163" s="93"/>
      <c r="D163" s="93"/>
    </row>
    <row r="164" spans="1:4" x14ac:dyDescent="0.4">
      <c r="A164" s="86"/>
      <c r="B164" s="92"/>
      <c r="C164" s="93"/>
      <c r="D164" s="93"/>
    </row>
    <row r="165" spans="1:4" x14ac:dyDescent="0.4">
      <c r="A165" s="86"/>
      <c r="B165" s="92"/>
      <c r="C165" s="93"/>
      <c r="D165" s="93"/>
    </row>
    <row r="166" spans="1:4" x14ac:dyDescent="0.4">
      <c r="A166" s="86"/>
      <c r="B166" s="92"/>
      <c r="C166" s="93"/>
      <c r="D166" s="93"/>
    </row>
    <row r="167" spans="1:4" x14ac:dyDescent="0.4">
      <c r="A167" s="86"/>
      <c r="B167" s="92"/>
      <c r="C167" s="93"/>
      <c r="D167" s="93"/>
    </row>
    <row r="168" spans="1:4" x14ac:dyDescent="0.4">
      <c r="A168" s="86"/>
      <c r="B168" s="92"/>
      <c r="C168" s="93"/>
      <c r="D168" s="93"/>
    </row>
    <row r="169" spans="1:4" x14ac:dyDescent="0.4">
      <c r="A169" s="86"/>
      <c r="B169" s="92"/>
      <c r="C169" s="93"/>
      <c r="D169" s="93"/>
    </row>
    <row r="170" spans="1:4" x14ac:dyDescent="0.4">
      <c r="A170" s="86"/>
      <c r="B170" s="92"/>
      <c r="C170" s="93"/>
      <c r="D170" s="93"/>
    </row>
    <row r="171" spans="1:4" x14ac:dyDescent="0.4">
      <c r="A171" s="86"/>
      <c r="B171" s="92"/>
      <c r="C171" s="93"/>
      <c r="D171" s="93"/>
    </row>
    <row r="172" spans="1:4" x14ac:dyDescent="0.4">
      <c r="A172" s="86"/>
      <c r="B172" s="92"/>
      <c r="C172" s="93"/>
      <c r="D172" s="93"/>
    </row>
    <row r="173" spans="1:4" x14ac:dyDescent="0.4">
      <c r="A173" s="86"/>
      <c r="B173" s="92"/>
      <c r="C173" s="93"/>
      <c r="D173" s="93"/>
    </row>
    <row r="174" spans="1:4" x14ac:dyDescent="0.4">
      <c r="A174" s="86"/>
      <c r="B174" s="92"/>
      <c r="C174" s="93"/>
      <c r="D174" s="93"/>
    </row>
    <row r="175" spans="1:4" x14ac:dyDescent="0.4">
      <c r="A175" s="86"/>
      <c r="B175" s="92"/>
      <c r="C175" s="93"/>
      <c r="D175" s="93"/>
    </row>
    <row r="176" spans="1:4" x14ac:dyDescent="0.4">
      <c r="A176" s="86"/>
      <c r="B176" s="92"/>
      <c r="C176" s="93"/>
      <c r="D176" s="93"/>
    </row>
    <row r="177" spans="1:4" x14ac:dyDescent="0.4">
      <c r="A177" s="86"/>
      <c r="B177" s="92"/>
      <c r="C177" s="93"/>
      <c r="D177" s="93"/>
    </row>
    <row r="178" spans="1:4" x14ac:dyDescent="0.4">
      <c r="A178" s="86"/>
      <c r="B178" s="92"/>
      <c r="C178" s="93"/>
      <c r="D178" s="93"/>
    </row>
    <row r="179" spans="1:4" x14ac:dyDescent="0.4">
      <c r="A179" s="86"/>
      <c r="B179" s="92"/>
      <c r="C179" s="93"/>
      <c r="D179" s="93"/>
    </row>
    <row r="180" spans="1:4" x14ac:dyDescent="0.4">
      <c r="A180" s="86"/>
      <c r="B180" s="92"/>
      <c r="C180" s="93"/>
      <c r="D180" s="93"/>
    </row>
    <row r="181" spans="1:4" x14ac:dyDescent="0.4">
      <c r="A181" s="86"/>
      <c r="B181" s="92"/>
      <c r="C181" s="93"/>
      <c r="D181" s="93"/>
    </row>
    <row r="182" spans="1:4" x14ac:dyDescent="0.4">
      <c r="A182" s="86"/>
      <c r="B182" s="92"/>
      <c r="C182" s="93"/>
      <c r="D182" s="93"/>
    </row>
    <row r="183" spans="1:4" x14ac:dyDescent="0.4">
      <c r="A183" s="86"/>
      <c r="B183" s="92"/>
      <c r="C183" s="93"/>
      <c r="D183" s="93"/>
    </row>
    <row r="184" spans="1:4" x14ac:dyDescent="0.4">
      <c r="A184" s="86"/>
      <c r="B184" s="92"/>
      <c r="C184" s="93"/>
      <c r="D184" s="93"/>
    </row>
    <row r="185" spans="1:4" x14ac:dyDescent="0.4">
      <c r="A185" s="86"/>
      <c r="B185" s="92"/>
      <c r="C185" s="93"/>
      <c r="D185" s="93"/>
    </row>
    <row r="186" spans="1:4" x14ac:dyDescent="0.4">
      <c r="A186" s="86"/>
      <c r="B186" s="92"/>
      <c r="C186" s="93"/>
      <c r="D186" s="93"/>
    </row>
    <row r="187" spans="1:4" x14ac:dyDescent="0.4">
      <c r="A187" s="86"/>
      <c r="B187" s="92"/>
      <c r="C187" s="93"/>
      <c r="D187" s="93"/>
    </row>
    <row r="188" spans="1:4" x14ac:dyDescent="0.4">
      <c r="A188" s="86"/>
      <c r="B188" s="92"/>
      <c r="C188" s="93"/>
      <c r="D188" s="93"/>
    </row>
    <row r="189" spans="1:4" x14ac:dyDescent="0.4">
      <c r="A189" s="86"/>
      <c r="B189" s="92"/>
      <c r="C189" s="93"/>
      <c r="D189" s="93"/>
    </row>
    <row r="190" spans="1:4" x14ac:dyDescent="0.4">
      <c r="A190" s="86"/>
      <c r="B190" s="92"/>
      <c r="C190" s="93"/>
      <c r="D190" s="93"/>
    </row>
    <row r="191" spans="1:4" x14ac:dyDescent="0.4">
      <c r="A191" s="86"/>
      <c r="B191" s="92"/>
      <c r="C191" s="93"/>
      <c r="D191" s="93"/>
    </row>
    <row r="192" spans="1:4" x14ac:dyDescent="0.4">
      <c r="A192" s="86"/>
      <c r="B192" s="92"/>
      <c r="C192" s="93"/>
      <c r="D192" s="93"/>
    </row>
    <row r="193" spans="1:4" x14ac:dyDescent="0.4">
      <c r="A193" s="86"/>
      <c r="B193" s="92"/>
      <c r="C193" s="93"/>
      <c r="D193" s="93"/>
    </row>
    <row r="194" spans="1:4" x14ac:dyDescent="0.4">
      <c r="A194" s="86"/>
      <c r="B194" s="92"/>
      <c r="C194" s="93"/>
      <c r="D194" s="93"/>
    </row>
    <row r="195" spans="1:4" x14ac:dyDescent="0.4">
      <c r="A195" s="86"/>
      <c r="B195" s="92"/>
      <c r="C195" s="93"/>
      <c r="D195" s="93"/>
    </row>
    <row r="196" spans="1:4" x14ac:dyDescent="0.4">
      <c r="A196" s="86"/>
      <c r="B196" s="92"/>
      <c r="C196" s="93"/>
      <c r="D196" s="93"/>
    </row>
    <row r="197" spans="1:4" x14ac:dyDescent="0.4">
      <c r="A197" s="86"/>
      <c r="B197" s="92"/>
      <c r="C197" s="93"/>
      <c r="D197" s="93"/>
    </row>
    <row r="198" spans="1:4" x14ac:dyDescent="0.4">
      <c r="A198" s="86"/>
      <c r="B198" s="92"/>
      <c r="C198" s="93"/>
      <c r="D198" s="93"/>
    </row>
    <row r="199" spans="1:4" x14ac:dyDescent="0.4">
      <c r="A199" s="86"/>
      <c r="B199" s="92"/>
      <c r="C199" s="93"/>
      <c r="D199" s="93"/>
    </row>
    <row r="200" spans="1:4" x14ac:dyDescent="0.4">
      <c r="A200" s="86"/>
      <c r="B200" s="92"/>
      <c r="C200" s="93"/>
      <c r="D200" s="93"/>
    </row>
    <row r="201" spans="1:4" x14ac:dyDescent="0.4">
      <c r="A201" s="86"/>
      <c r="B201" s="92"/>
      <c r="C201" s="93"/>
      <c r="D201" s="93"/>
    </row>
    <row r="202" spans="1:4" x14ac:dyDescent="0.4">
      <c r="A202" s="86"/>
      <c r="B202" s="92"/>
      <c r="C202" s="93"/>
      <c r="D202" s="93"/>
    </row>
    <row r="203" spans="1:4" x14ac:dyDescent="0.4">
      <c r="A203" s="86"/>
      <c r="B203" s="92"/>
      <c r="C203" s="93"/>
      <c r="D203" s="93"/>
    </row>
    <row r="204" spans="1:4" x14ac:dyDescent="0.4">
      <c r="A204" s="86"/>
      <c r="B204" s="92"/>
      <c r="C204" s="93"/>
      <c r="D204" s="93"/>
    </row>
    <row r="205" spans="1:4" x14ac:dyDescent="0.4">
      <c r="A205" s="86"/>
      <c r="B205" s="92"/>
      <c r="C205" s="93"/>
      <c r="D205" s="93"/>
    </row>
    <row r="206" spans="1:4" x14ac:dyDescent="0.4">
      <c r="A206" s="86"/>
      <c r="B206" s="92"/>
      <c r="C206" s="93"/>
      <c r="D206" s="93"/>
    </row>
    <row r="207" spans="1:4" x14ac:dyDescent="0.4">
      <c r="A207" s="86"/>
      <c r="B207" s="92"/>
      <c r="C207" s="93"/>
      <c r="D207" s="93"/>
    </row>
    <row r="208" spans="1:4" x14ac:dyDescent="0.4">
      <c r="A208" s="84"/>
      <c r="B208" s="92"/>
      <c r="C208" s="92"/>
      <c r="D208" s="92"/>
    </row>
    <row r="209" spans="1:8" x14ac:dyDescent="0.4">
      <c r="A209" s="84"/>
      <c r="B209" s="94" t="s">
        <v>80</v>
      </c>
      <c r="C209" s="94" t="s">
        <v>120</v>
      </c>
      <c r="D209" s="95" t="s">
        <v>80</v>
      </c>
      <c r="E209" s="95" t="s">
        <v>120</v>
      </c>
    </row>
    <row r="210" spans="1:8" x14ac:dyDescent="0.4">
      <c r="A210" s="84"/>
      <c r="B210" s="96" t="s">
        <v>82</v>
      </c>
      <c r="C210" s="96" t="s">
        <v>52</v>
      </c>
      <c r="D210" s="29" t="s">
        <v>82</v>
      </c>
      <c r="F210" s="29" t="str">
        <f>IF(NOT(ISBLANK(D210)),D210,IF(NOT(ISBLANK(E210)),"     "&amp;E210,FALSE))</f>
        <v>Afectación Económica o presupuestal</v>
      </c>
      <c r="G210" s="29" t="s">
        <v>82</v>
      </c>
      <c r="H210" s="29" t="str">
        <f>IF(NOT(ISERROR(MATCH(G210,_xlfn.ANCHORARRAY(B221),0))),F223&amp;"Por favor no seleccionar los criterios de impacto",G210)</f>
        <v>❌Por favor no seleccionar los criterios de impacto</v>
      </c>
    </row>
    <row r="211" spans="1:8" x14ac:dyDescent="0.4">
      <c r="A211" s="84"/>
      <c r="B211" s="96" t="s">
        <v>82</v>
      </c>
      <c r="C211" s="96" t="s">
        <v>84</v>
      </c>
      <c r="E211" s="29" t="s">
        <v>52</v>
      </c>
      <c r="F211" s="29" t="str">
        <f t="shared" ref="F211:F221" si="0">IF(NOT(ISBLANK(D211)),D211,IF(NOT(ISBLANK(E211)),"     "&amp;E211,FALSE))</f>
        <v xml:space="preserve">     Afectación menor a 10 SMLMV .</v>
      </c>
    </row>
    <row r="212" spans="1:8" x14ac:dyDescent="0.4">
      <c r="A212" s="84"/>
      <c r="B212" s="96" t="s">
        <v>82</v>
      </c>
      <c r="C212" s="96" t="s">
        <v>85</v>
      </c>
      <c r="E212" s="29" t="s">
        <v>84</v>
      </c>
      <c r="F212" s="29" t="str">
        <f t="shared" si="0"/>
        <v xml:space="preserve">     Entre 10 y 50 SMLMV </v>
      </c>
    </row>
    <row r="213" spans="1:8" x14ac:dyDescent="0.4">
      <c r="A213" s="84"/>
      <c r="B213" s="96" t="s">
        <v>82</v>
      </c>
      <c r="C213" s="96" t="s">
        <v>86</v>
      </c>
      <c r="E213" s="29" t="s">
        <v>85</v>
      </c>
      <c r="F213" s="29" t="str">
        <f t="shared" si="0"/>
        <v xml:space="preserve">     Entre 50 y 100 SMLMV </v>
      </c>
    </row>
    <row r="214" spans="1:8" x14ac:dyDescent="0.4">
      <c r="A214" s="84"/>
      <c r="B214" s="96" t="s">
        <v>82</v>
      </c>
      <c r="C214" s="96" t="s">
        <v>87</v>
      </c>
      <c r="E214" s="29" t="s">
        <v>86</v>
      </c>
      <c r="F214" s="29" t="str">
        <f t="shared" si="0"/>
        <v xml:space="preserve">     Entre 100 y 500 SMLMV </v>
      </c>
    </row>
    <row r="215" spans="1:8" x14ac:dyDescent="0.4">
      <c r="A215" s="84"/>
      <c r="B215" s="96" t="s">
        <v>51</v>
      </c>
      <c r="C215" s="96" t="s">
        <v>88</v>
      </c>
      <c r="E215" s="29" t="s">
        <v>87</v>
      </c>
      <c r="F215" s="29" t="str">
        <f t="shared" si="0"/>
        <v xml:space="preserve">     Mayor a 500 SMLMV </v>
      </c>
    </row>
    <row r="216" spans="1:8" x14ac:dyDescent="0.4">
      <c r="A216" s="84"/>
      <c r="B216" s="96" t="s">
        <v>51</v>
      </c>
      <c r="C216" s="96" t="s">
        <v>89</v>
      </c>
      <c r="D216" s="29" t="s">
        <v>51</v>
      </c>
      <c r="F216" s="29" t="str">
        <f t="shared" si="0"/>
        <v>Pérdida Reputacional</v>
      </c>
    </row>
    <row r="217" spans="1:8" x14ac:dyDescent="0.4">
      <c r="A217" s="84"/>
      <c r="B217" s="96" t="s">
        <v>51</v>
      </c>
      <c r="C217" s="96" t="s">
        <v>91</v>
      </c>
      <c r="E217" s="29" t="s">
        <v>88</v>
      </c>
      <c r="F217" s="29" t="str">
        <f t="shared" si="0"/>
        <v xml:space="preserve">     El riesgo afecta la imagen de alguna área de la organización</v>
      </c>
    </row>
    <row r="218" spans="1:8" x14ac:dyDescent="0.4">
      <c r="A218" s="84"/>
      <c r="B218" s="96" t="s">
        <v>51</v>
      </c>
      <c r="C218" s="96" t="s">
        <v>90</v>
      </c>
      <c r="E218" s="29" t="s">
        <v>89</v>
      </c>
      <c r="F218" s="29" t="str">
        <f t="shared" si="0"/>
        <v xml:space="preserve">     El riesgo afecta la imagen de la entidad internamente, de conocimiento general, nivel interno, de junta dircetiva y accionistas y/o de provedores</v>
      </c>
    </row>
    <row r="219" spans="1:8" x14ac:dyDescent="0.4">
      <c r="A219" s="84"/>
      <c r="B219" s="96" t="s">
        <v>51</v>
      </c>
      <c r="C219" s="96" t="s">
        <v>99</v>
      </c>
      <c r="E219" s="29" t="s">
        <v>91</v>
      </c>
      <c r="F219" s="29" t="str">
        <f t="shared" si="0"/>
        <v xml:space="preserve">     El riesgo afecta la imagen de la entidad con algunos usuarios de relevancia frente al logro de los objetivos</v>
      </c>
    </row>
    <row r="220" spans="1:8" x14ac:dyDescent="0.4">
      <c r="A220" s="84"/>
      <c r="B220" s="96"/>
      <c r="C220" s="96"/>
      <c r="E220" s="29" t="s">
        <v>90</v>
      </c>
      <c r="F220" s="29" t="str">
        <f t="shared" si="0"/>
        <v xml:space="preserve">     El riesgo afecta la imagen de de la entidad con efecto publicitario sostenido a nivel de sector administrativo, nivel departamental o municipal</v>
      </c>
    </row>
    <row r="221" spans="1:8" x14ac:dyDescent="0.4">
      <c r="A221" s="84"/>
      <c r="B221" s="96" t="str" cm="1">
        <f t="array" ref="B221:B223">_xlfn.UNIQUE(Tabla1[[#All],[Criterios]])</f>
        <v>Criterios</v>
      </c>
      <c r="C221" s="96"/>
      <c r="E221" s="29" t="s">
        <v>99</v>
      </c>
      <c r="F221" s="29" t="str">
        <f t="shared" si="0"/>
        <v xml:space="preserve">     El riesgo afecta la imagen de la entidad a nivel nacional, con efecto publicitarios sostenible a nivel país</v>
      </c>
    </row>
    <row r="222" spans="1:8" x14ac:dyDescent="0.4">
      <c r="A222" s="84"/>
      <c r="B222" s="96" t="str">
        <v>Afectación Económica o presupuestal</v>
      </c>
      <c r="C222" s="96"/>
    </row>
    <row r="223" spans="1:8" x14ac:dyDescent="0.4">
      <c r="B223" s="96" t="str">
        <v>Pérdida Reputacional</v>
      </c>
      <c r="C223" s="96"/>
      <c r="F223" s="97" t="s">
        <v>122</v>
      </c>
    </row>
    <row r="224" spans="1:8" x14ac:dyDescent="0.4">
      <c r="B224" s="98"/>
      <c r="C224" s="98"/>
      <c r="F224" s="97" t="s">
        <v>123</v>
      </c>
    </row>
    <row r="225" spans="2:4" x14ac:dyDescent="0.4">
      <c r="B225" s="98"/>
      <c r="C225" s="98"/>
    </row>
    <row r="226" spans="2:4" x14ac:dyDescent="0.4">
      <c r="B226" s="98"/>
      <c r="C226" s="98"/>
    </row>
    <row r="227" spans="2:4" x14ac:dyDescent="0.4">
      <c r="B227" s="98"/>
      <c r="C227" s="98"/>
      <c r="D227" s="98"/>
    </row>
    <row r="228" spans="2:4" x14ac:dyDescent="0.4">
      <c r="B228" s="98"/>
      <c r="C228" s="98"/>
      <c r="D228" s="98"/>
    </row>
    <row r="229" spans="2:4" x14ac:dyDescent="0.4">
      <c r="B229" s="98"/>
      <c r="C229" s="98"/>
      <c r="D229" s="98"/>
    </row>
    <row r="230" spans="2:4" x14ac:dyDescent="0.4">
      <c r="B230" s="98"/>
      <c r="C230" s="98"/>
      <c r="D230" s="98"/>
    </row>
    <row r="231" spans="2:4" x14ac:dyDescent="0.4">
      <c r="B231" s="98"/>
      <c r="C231" s="98"/>
      <c r="D231" s="98"/>
    </row>
    <row r="232" spans="2:4" x14ac:dyDescent="0.4">
      <c r="B232" s="98"/>
      <c r="C232" s="98"/>
      <c r="D232" s="98"/>
    </row>
  </sheetData>
  <mergeCells count="1">
    <mergeCell ref="B1:D1"/>
  </mergeCells>
  <dataValidations disablePrompts="1" count="1">
    <dataValidation type="list" allowBlank="1" showInputMessage="1" showErrorMessage="1" sqref="G210" xr:uid="{00000000-0002-0000-0500-000000000000}">
      <formula1>$F$210:$F$221</formula1>
    </dataValidation>
  </dataValidations>
  <pageMargins left="0.7" right="0.7" top="0.75" bottom="0.75" header="0.3" footer="0.3"/>
  <pageSetup orientation="portrait" r:id="rId2"/>
  <tableParts count="1">
    <tablePart r:id="rId3"/>
  </tableParts>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dimension ref="A1:G37"/>
  <sheetViews>
    <sheetView zoomScale="70" zoomScaleNormal="70" workbookViewId="0">
      <selection activeCell="E27" sqref="E27"/>
    </sheetView>
  </sheetViews>
  <sheetFormatPr baseColWidth="10" defaultRowHeight="15" x14ac:dyDescent="0.25"/>
  <cols>
    <col min="1" max="1" width="12.28515625" style="173" customWidth="1"/>
    <col min="2" max="2" width="8.85546875" style="14" bestFit="1" customWidth="1"/>
    <col min="3" max="3" width="44.85546875" style="14" customWidth="1"/>
    <col min="4" max="4" width="91.28515625" style="14" customWidth="1"/>
    <col min="5" max="5" width="29.85546875" style="14" bestFit="1" customWidth="1"/>
    <col min="6" max="16384" width="11.42578125" style="14"/>
  </cols>
  <sheetData>
    <row r="1" spans="1:7" ht="18" x14ac:dyDescent="0.25">
      <c r="A1" s="475" t="s">
        <v>389</v>
      </c>
      <c r="B1" s="475"/>
      <c r="C1" s="475"/>
      <c r="D1" s="475"/>
      <c r="E1" s="475"/>
      <c r="F1" s="475"/>
    </row>
    <row r="2" spans="1:7" ht="18" x14ac:dyDescent="0.25">
      <c r="A2" s="475" t="s">
        <v>390</v>
      </c>
      <c r="B2" s="475"/>
      <c r="C2" s="475"/>
      <c r="D2" s="475"/>
      <c r="E2" s="475"/>
      <c r="F2" s="475"/>
    </row>
    <row r="3" spans="1:7" ht="18" x14ac:dyDescent="0.25">
      <c r="A3" s="476" t="s">
        <v>391</v>
      </c>
      <c r="B3" s="476"/>
      <c r="C3" s="476"/>
      <c r="D3" s="476"/>
      <c r="E3" s="476"/>
      <c r="F3" s="476"/>
    </row>
    <row r="4" spans="1:7" ht="18" x14ac:dyDescent="0.25">
      <c r="A4" s="477" t="s">
        <v>392</v>
      </c>
      <c r="B4" s="477"/>
      <c r="C4" s="477"/>
      <c r="D4" s="477"/>
      <c r="E4" s="477"/>
      <c r="F4" s="477"/>
    </row>
    <row r="5" spans="1:7" ht="15.75" x14ac:dyDescent="0.25">
      <c r="A5" s="157" t="s">
        <v>393</v>
      </c>
      <c r="B5" s="157" t="s">
        <v>394</v>
      </c>
      <c r="C5" s="157" t="s">
        <v>395</v>
      </c>
      <c r="D5" s="157" t="s">
        <v>396</v>
      </c>
      <c r="E5" s="157" t="s">
        <v>397</v>
      </c>
      <c r="G5" s="158"/>
    </row>
    <row r="6" spans="1:7" x14ac:dyDescent="0.25">
      <c r="A6" s="159"/>
      <c r="B6" s="160"/>
      <c r="C6" s="161"/>
      <c r="D6" s="162"/>
      <c r="E6" s="163"/>
    </row>
    <row r="7" spans="1:7" x14ac:dyDescent="0.25">
      <c r="A7" s="159"/>
      <c r="B7" s="160"/>
      <c r="C7" s="161"/>
      <c r="D7" s="162"/>
      <c r="E7" s="164"/>
    </row>
    <row r="8" spans="1:7" x14ac:dyDescent="0.25">
      <c r="A8" s="159"/>
      <c r="B8" s="160"/>
      <c r="C8" s="165"/>
      <c r="D8" s="166"/>
      <c r="E8" s="164"/>
    </row>
    <row r="9" spans="1:7" x14ac:dyDescent="0.25">
      <c r="A9" s="159"/>
      <c r="B9" s="160"/>
      <c r="C9" s="165"/>
      <c r="D9" s="166"/>
      <c r="E9" s="164"/>
    </row>
    <row r="10" spans="1:7" x14ac:dyDescent="0.25">
      <c r="A10" s="159"/>
      <c r="B10" s="160"/>
      <c r="C10" s="165"/>
      <c r="D10" s="166"/>
      <c r="E10" s="164"/>
    </row>
    <row r="11" spans="1:7" x14ac:dyDescent="0.25">
      <c r="A11" s="159"/>
      <c r="B11" s="160"/>
      <c r="C11" s="167"/>
      <c r="D11" s="166"/>
      <c r="E11" s="164"/>
    </row>
    <row r="12" spans="1:7" x14ac:dyDescent="0.25">
      <c r="A12" s="159"/>
      <c r="B12" s="160"/>
      <c r="C12" s="167"/>
      <c r="D12" s="166"/>
      <c r="E12" s="164"/>
    </row>
    <row r="13" spans="1:7" x14ac:dyDescent="0.25">
      <c r="A13" s="159"/>
      <c r="B13" s="160"/>
      <c r="C13" s="167"/>
      <c r="D13" s="166"/>
      <c r="E13" s="164"/>
    </row>
    <row r="14" spans="1:7" x14ac:dyDescent="0.25">
      <c r="A14" s="159"/>
      <c r="B14" s="160"/>
      <c r="C14" s="167"/>
      <c r="D14" s="166"/>
      <c r="E14" s="164"/>
    </row>
    <row r="15" spans="1:7" x14ac:dyDescent="0.25">
      <c r="A15" s="159"/>
      <c r="B15" s="160"/>
      <c r="C15" s="167"/>
      <c r="D15" s="166"/>
      <c r="E15" s="164"/>
    </row>
    <row r="16" spans="1:7" x14ac:dyDescent="0.25">
      <c r="A16" s="159"/>
      <c r="B16" s="160"/>
      <c r="C16" s="167"/>
      <c r="D16" s="166"/>
      <c r="E16" s="164"/>
    </row>
    <row r="17" spans="1:5" x14ac:dyDescent="0.25">
      <c r="A17" s="159"/>
      <c r="B17" s="160"/>
      <c r="C17" s="168"/>
      <c r="D17" s="166"/>
      <c r="E17" s="164"/>
    </row>
    <row r="18" spans="1:5" x14ac:dyDescent="0.25">
      <c r="A18" s="159"/>
      <c r="B18" s="160"/>
      <c r="C18" s="168"/>
      <c r="D18" s="166"/>
      <c r="E18" s="164"/>
    </row>
    <row r="19" spans="1:5" x14ac:dyDescent="0.25">
      <c r="A19" s="159"/>
      <c r="B19" s="160"/>
      <c r="C19" s="168"/>
      <c r="D19" s="166"/>
      <c r="E19" s="164"/>
    </row>
    <row r="20" spans="1:5" x14ac:dyDescent="0.25">
      <c r="A20" s="159"/>
      <c r="B20" s="160"/>
      <c r="C20" s="168"/>
      <c r="D20" s="166"/>
      <c r="E20" s="164"/>
    </row>
    <row r="21" spans="1:5" x14ac:dyDescent="0.25">
      <c r="A21" s="159"/>
      <c r="B21" s="160"/>
      <c r="C21" s="168"/>
      <c r="D21" s="166"/>
      <c r="E21" s="164"/>
    </row>
    <row r="22" spans="1:5" x14ac:dyDescent="0.25">
      <c r="A22" s="159"/>
      <c r="B22" s="160"/>
      <c r="C22" s="165"/>
      <c r="D22" s="166"/>
      <c r="E22" s="164"/>
    </row>
    <row r="23" spans="1:5" x14ac:dyDescent="0.25">
      <c r="A23" s="159"/>
      <c r="B23" s="160"/>
      <c r="C23" s="165"/>
      <c r="D23" s="166"/>
      <c r="E23" s="164"/>
    </row>
    <row r="24" spans="1:5" x14ac:dyDescent="0.25">
      <c r="A24" s="159"/>
      <c r="B24" s="160"/>
      <c r="C24" s="165"/>
      <c r="D24" s="166"/>
      <c r="E24" s="164"/>
    </row>
    <row r="25" spans="1:5" x14ac:dyDescent="0.25">
      <c r="A25" s="159"/>
      <c r="B25" s="160"/>
      <c r="C25" s="165"/>
      <c r="D25" s="166"/>
      <c r="E25" s="164"/>
    </row>
    <row r="26" spans="1:5" x14ac:dyDescent="0.25">
      <c r="A26" s="159"/>
      <c r="B26" s="160"/>
      <c r="C26" s="165"/>
      <c r="D26" s="166"/>
      <c r="E26" s="164"/>
    </row>
    <row r="27" spans="1:5" x14ac:dyDescent="0.25">
      <c r="A27" s="159"/>
      <c r="B27" s="160"/>
      <c r="C27" s="165"/>
      <c r="D27" s="166"/>
      <c r="E27" s="164"/>
    </row>
    <row r="28" spans="1:5" x14ac:dyDescent="0.25">
      <c r="A28" s="159"/>
      <c r="B28" s="160"/>
      <c r="C28" s="165"/>
      <c r="D28" s="166"/>
      <c r="E28" s="164"/>
    </row>
    <row r="29" spans="1:5" x14ac:dyDescent="0.25">
      <c r="A29" s="159"/>
      <c r="B29" s="160"/>
      <c r="C29" s="165"/>
      <c r="D29" s="166"/>
      <c r="E29" s="164"/>
    </row>
    <row r="30" spans="1:5" x14ac:dyDescent="0.25">
      <c r="A30" s="159"/>
      <c r="B30" s="160"/>
      <c r="C30" s="165"/>
      <c r="D30" s="166"/>
      <c r="E30" s="164"/>
    </row>
    <row r="31" spans="1:5" x14ac:dyDescent="0.25">
      <c r="A31" s="159"/>
      <c r="B31" s="160"/>
      <c r="C31" s="167"/>
      <c r="D31" s="166"/>
      <c r="E31" s="164"/>
    </row>
    <row r="32" spans="1:5" x14ac:dyDescent="0.25">
      <c r="A32" s="159"/>
      <c r="B32" s="160"/>
      <c r="C32" s="167"/>
      <c r="D32" s="166"/>
      <c r="E32" s="164"/>
    </row>
    <row r="33" spans="1:5" x14ac:dyDescent="0.25">
      <c r="A33" s="159"/>
      <c r="B33" s="160"/>
      <c r="C33" s="167"/>
      <c r="D33" s="166"/>
      <c r="E33" s="164"/>
    </row>
    <row r="34" spans="1:5" x14ac:dyDescent="0.25">
      <c r="A34" s="159"/>
      <c r="B34" s="160"/>
      <c r="C34" s="167"/>
      <c r="D34" s="166"/>
      <c r="E34" s="164"/>
    </row>
    <row r="35" spans="1:5" x14ac:dyDescent="0.25">
      <c r="A35" s="169"/>
      <c r="B35" s="170"/>
      <c r="C35" s="167"/>
      <c r="D35" s="171"/>
      <c r="E35" s="172"/>
    </row>
    <row r="36" spans="1:5" x14ac:dyDescent="0.25">
      <c r="A36" s="169"/>
      <c r="B36" s="170"/>
      <c r="C36" s="167"/>
      <c r="D36" s="171"/>
      <c r="E36" s="172"/>
    </row>
    <row r="37" spans="1:5" x14ac:dyDescent="0.25">
      <c r="A37" s="169"/>
      <c r="B37" s="170"/>
      <c r="C37" s="167"/>
      <c r="D37" s="171"/>
      <c r="E37" s="172"/>
    </row>
  </sheetData>
  <mergeCells count="4">
    <mergeCell ref="A1:F1"/>
    <mergeCell ref="A2:F2"/>
    <mergeCell ref="A3:F3"/>
    <mergeCell ref="A4:F4"/>
  </mergeCells>
  <pageMargins left="0.7" right="0.7" top="0.75" bottom="0.75" header="0.3" footer="0.3"/>
  <drawing r:id="rId1"/>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sheetPr codeName="Hoja3"/>
  <dimension ref="A1:O72"/>
  <sheetViews>
    <sheetView topLeftCell="A38" workbookViewId="0">
      <selection activeCell="B42" sqref="B42"/>
    </sheetView>
  </sheetViews>
  <sheetFormatPr baseColWidth="10" defaultRowHeight="15" x14ac:dyDescent="0.25"/>
  <cols>
    <col min="1" max="1" width="24.28515625" bestFit="1" customWidth="1"/>
    <col min="2" max="2" width="46.5703125" customWidth="1"/>
    <col min="8" max="8" width="57.42578125" customWidth="1"/>
    <col min="9" max="9" width="27.140625" bestFit="1" customWidth="1"/>
    <col min="10" max="10" width="14.42578125" customWidth="1"/>
    <col min="12" max="12" width="90.28515625" bestFit="1" customWidth="1"/>
    <col min="13" max="13" width="5" bestFit="1" customWidth="1"/>
    <col min="15" max="15" width="27.28515625" customWidth="1"/>
  </cols>
  <sheetData>
    <row r="1" spans="1:15" x14ac:dyDescent="0.25">
      <c r="A1" t="s">
        <v>151</v>
      </c>
      <c r="C1" t="s">
        <v>152</v>
      </c>
      <c r="H1" t="s">
        <v>151</v>
      </c>
      <c r="I1" t="s">
        <v>154</v>
      </c>
      <c r="J1" t="s">
        <v>4</v>
      </c>
      <c r="L1" t="s">
        <v>46</v>
      </c>
      <c r="N1" t="s">
        <v>3</v>
      </c>
    </row>
    <row r="2" spans="1:15" ht="25.5" x14ac:dyDescent="0.25">
      <c r="A2" t="s">
        <v>112</v>
      </c>
      <c r="C2" t="s">
        <v>305</v>
      </c>
      <c r="H2" t="s">
        <v>133</v>
      </c>
      <c r="I2" s="5" t="s">
        <v>153</v>
      </c>
      <c r="J2" s="30">
        <v>0.2</v>
      </c>
      <c r="L2" t="s">
        <v>93</v>
      </c>
      <c r="M2">
        <v>2</v>
      </c>
      <c r="N2" s="28">
        <v>0.2</v>
      </c>
      <c r="O2" s="5" t="s">
        <v>45</v>
      </c>
    </row>
    <row r="3" spans="1:15" ht="25.5" x14ac:dyDescent="0.25">
      <c r="A3" t="s">
        <v>260</v>
      </c>
      <c r="C3" t="s">
        <v>261</v>
      </c>
      <c r="H3" t="s">
        <v>84</v>
      </c>
      <c r="I3" s="8" t="s">
        <v>77</v>
      </c>
      <c r="J3" s="31">
        <v>0.4</v>
      </c>
      <c r="L3" t="s">
        <v>94</v>
      </c>
      <c r="M3">
        <v>24</v>
      </c>
      <c r="N3" s="28">
        <v>0.4</v>
      </c>
      <c r="O3" s="8" t="s">
        <v>47</v>
      </c>
    </row>
    <row r="4" spans="1:15" ht="25.5" x14ac:dyDescent="0.25">
      <c r="A4" t="s">
        <v>113</v>
      </c>
      <c r="C4" t="s">
        <v>108</v>
      </c>
      <c r="H4" t="s">
        <v>85</v>
      </c>
      <c r="I4" s="11" t="s">
        <v>74</v>
      </c>
      <c r="J4" s="32">
        <v>0.6</v>
      </c>
      <c r="L4" t="s">
        <v>95</v>
      </c>
      <c r="M4">
        <v>500</v>
      </c>
      <c r="N4" s="28">
        <v>0.6</v>
      </c>
      <c r="O4" s="11" t="s">
        <v>98</v>
      </c>
    </row>
    <row r="5" spans="1:15" ht="25.5" x14ac:dyDescent="0.25">
      <c r="C5" t="s">
        <v>264</v>
      </c>
      <c r="H5" t="s">
        <v>86</v>
      </c>
      <c r="I5" s="12" t="s">
        <v>6</v>
      </c>
      <c r="J5" s="33">
        <v>0.8</v>
      </c>
      <c r="L5" t="s">
        <v>96</v>
      </c>
      <c r="M5">
        <v>5000</v>
      </c>
      <c r="N5" s="28">
        <v>0.8</v>
      </c>
      <c r="O5" s="12" t="s">
        <v>5</v>
      </c>
    </row>
    <row r="6" spans="1:15" ht="25.5" x14ac:dyDescent="0.25">
      <c r="H6" t="s">
        <v>87</v>
      </c>
      <c r="I6" s="13" t="s">
        <v>78</v>
      </c>
      <c r="J6" s="34">
        <v>1</v>
      </c>
      <c r="L6" t="s">
        <v>97</v>
      </c>
      <c r="M6">
        <v>5000</v>
      </c>
      <c r="N6" s="28">
        <v>1</v>
      </c>
      <c r="O6" s="13" t="s">
        <v>48</v>
      </c>
    </row>
    <row r="7" spans="1:15" ht="25.5" x14ac:dyDescent="0.25">
      <c r="H7" t="s">
        <v>88</v>
      </c>
      <c r="I7" s="5" t="s">
        <v>153</v>
      </c>
      <c r="J7" s="30">
        <v>0.2</v>
      </c>
    </row>
    <row r="8" spans="1:15" ht="25.5" x14ac:dyDescent="0.25">
      <c r="A8" t="s">
        <v>3</v>
      </c>
      <c r="H8" t="s">
        <v>262</v>
      </c>
      <c r="I8" s="8" t="s">
        <v>77</v>
      </c>
      <c r="J8" s="31">
        <v>0.4</v>
      </c>
    </row>
    <row r="9" spans="1:15" ht="25.5" x14ac:dyDescent="0.25">
      <c r="A9" t="s">
        <v>1</v>
      </c>
      <c r="H9" t="s">
        <v>91</v>
      </c>
      <c r="I9" s="11" t="s">
        <v>74</v>
      </c>
      <c r="J9" s="32">
        <v>0.6</v>
      </c>
    </row>
    <row r="10" spans="1:15" ht="25.5" x14ac:dyDescent="0.25">
      <c r="A10" t="s">
        <v>158</v>
      </c>
      <c r="H10" t="s">
        <v>263</v>
      </c>
      <c r="I10" s="12" t="s">
        <v>6</v>
      </c>
      <c r="J10" s="33">
        <v>0.8</v>
      </c>
    </row>
    <row r="11" spans="1:15" ht="25.5" x14ac:dyDescent="0.25">
      <c r="H11" t="s">
        <v>99</v>
      </c>
      <c r="I11" s="13" t="s">
        <v>78</v>
      </c>
      <c r="J11" s="34">
        <v>1</v>
      </c>
    </row>
    <row r="12" spans="1:15" ht="26.25" x14ac:dyDescent="0.4">
      <c r="I12" s="29"/>
    </row>
    <row r="15" spans="1:15" x14ac:dyDescent="0.25">
      <c r="A15" s="35" t="s">
        <v>158</v>
      </c>
      <c r="B15" s="35"/>
    </row>
    <row r="16" spans="1:15" x14ac:dyDescent="0.25">
      <c r="A16" t="s">
        <v>13</v>
      </c>
      <c r="B16" s="36" t="s">
        <v>3</v>
      </c>
    </row>
    <row r="17" spans="1:12" x14ac:dyDescent="0.25">
      <c r="A17" t="s">
        <v>14</v>
      </c>
      <c r="B17" s="36" t="s">
        <v>3</v>
      </c>
      <c r="I17" s="38" t="s">
        <v>151</v>
      </c>
      <c r="J17" s="38" t="s">
        <v>155</v>
      </c>
      <c r="K17" t="s">
        <v>156</v>
      </c>
      <c r="L17" t="s">
        <v>157</v>
      </c>
    </row>
    <row r="18" spans="1:12" ht="25.5" x14ac:dyDescent="0.25">
      <c r="A18" t="s">
        <v>15</v>
      </c>
      <c r="B18" s="36" t="s">
        <v>1</v>
      </c>
      <c r="I18" s="5" t="s">
        <v>153</v>
      </c>
      <c r="J18" s="5" t="s">
        <v>45</v>
      </c>
      <c r="K18" t="str">
        <f>CONCATENATE(I18,J18)</f>
        <v>LeveMuy Baja</v>
      </c>
      <c r="L18" t="s">
        <v>75</v>
      </c>
    </row>
    <row r="19" spans="1:12" ht="25.5" x14ac:dyDescent="0.25">
      <c r="B19" s="36"/>
      <c r="I19" s="5" t="s">
        <v>153</v>
      </c>
      <c r="J19" s="8" t="s">
        <v>47</v>
      </c>
      <c r="K19" t="str">
        <f t="shared" ref="K19:K42" si="0">CONCATENATE(I19,J19)</f>
        <v>LeveBaja</v>
      </c>
      <c r="L19" t="s">
        <v>75</v>
      </c>
    </row>
    <row r="20" spans="1:12" ht="25.5" x14ac:dyDescent="0.25">
      <c r="B20" s="36"/>
      <c r="I20" s="5" t="s">
        <v>153</v>
      </c>
      <c r="J20" s="11" t="s">
        <v>98</v>
      </c>
      <c r="K20" t="str">
        <f t="shared" si="0"/>
        <v>LeveMedia</v>
      </c>
      <c r="L20" t="s">
        <v>74</v>
      </c>
    </row>
    <row r="21" spans="1:12" ht="25.5" x14ac:dyDescent="0.25">
      <c r="A21" s="35" t="s">
        <v>163</v>
      </c>
      <c r="B21" s="36"/>
      <c r="I21" s="5" t="s">
        <v>153</v>
      </c>
      <c r="J21" s="12" t="s">
        <v>5</v>
      </c>
      <c r="K21" t="str">
        <f t="shared" si="0"/>
        <v>LeveAlta</v>
      </c>
      <c r="L21" t="s">
        <v>74</v>
      </c>
    </row>
    <row r="22" spans="1:12" ht="25.5" x14ac:dyDescent="0.25">
      <c r="A22" t="s">
        <v>306</v>
      </c>
      <c r="B22" s="36"/>
      <c r="I22" s="5" t="s">
        <v>153</v>
      </c>
      <c r="J22" s="13" t="s">
        <v>48</v>
      </c>
      <c r="K22" t="str">
        <f t="shared" si="0"/>
        <v>LeveMuy Alta</v>
      </c>
      <c r="L22" t="s">
        <v>73</v>
      </c>
    </row>
    <row r="23" spans="1:12" ht="25.5" x14ac:dyDescent="0.25">
      <c r="A23" t="s">
        <v>31</v>
      </c>
      <c r="B23" s="36"/>
      <c r="I23" s="8" t="s">
        <v>77</v>
      </c>
      <c r="J23" s="5" t="s">
        <v>45</v>
      </c>
      <c r="K23" t="str">
        <f t="shared" si="0"/>
        <v>MenorMuy Baja</v>
      </c>
      <c r="L23" t="s">
        <v>75</v>
      </c>
    </row>
    <row r="24" spans="1:12" ht="25.5" x14ac:dyDescent="0.25">
      <c r="A24" t="s">
        <v>164</v>
      </c>
      <c r="B24" s="36"/>
      <c r="I24" s="8" t="s">
        <v>77</v>
      </c>
      <c r="J24" s="8" t="s">
        <v>47</v>
      </c>
      <c r="K24" t="str">
        <f t="shared" si="0"/>
        <v>MenorBaja</v>
      </c>
      <c r="L24" t="s">
        <v>74</v>
      </c>
    </row>
    <row r="25" spans="1:12" ht="25.5" x14ac:dyDescent="0.25">
      <c r="A25" t="s">
        <v>307</v>
      </c>
      <c r="B25" s="36"/>
      <c r="I25" s="8" t="s">
        <v>77</v>
      </c>
      <c r="J25" s="11" t="s">
        <v>98</v>
      </c>
      <c r="K25" t="str">
        <f t="shared" si="0"/>
        <v>MenorMedia</v>
      </c>
      <c r="L25" t="s">
        <v>74</v>
      </c>
    </row>
    <row r="26" spans="1:12" ht="25.5" x14ac:dyDescent="0.25">
      <c r="B26" s="36"/>
      <c r="I26" s="8" t="s">
        <v>77</v>
      </c>
      <c r="J26" s="12" t="s">
        <v>5</v>
      </c>
      <c r="K26" t="str">
        <f t="shared" si="0"/>
        <v>MenorAlta</v>
      </c>
      <c r="L26" t="s">
        <v>74</v>
      </c>
    </row>
    <row r="27" spans="1:12" ht="25.5" x14ac:dyDescent="0.25">
      <c r="B27" s="36"/>
      <c r="I27" s="8" t="s">
        <v>77</v>
      </c>
      <c r="J27" s="13" t="s">
        <v>48</v>
      </c>
      <c r="K27" t="str">
        <f t="shared" si="0"/>
        <v>MenorMuy Alta</v>
      </c>
      <c r="L27" t="s">
        <v>73</v>
      </c>
    </row>
    <row r="28" spans="1:12" ht="25.5" x14ac:dyDescent="0.25">
      <c r="B28" s="36"/>
      <c r="I28" s="11" t="s">
        <v>74</v>
      </c>
      <c r="J28" s="5" t="s">
        <v>45</v>
      </c>
      <c r="K28" t="str">
        <f t="shared" si="0"/>
        <v>ModeradoMuy Baja</v>
      </c>
      <c r="L28" t="s">
        <v>74</v>
      </c>
    </row>
    <row r="29" spans="1:12" ht="26.25" thickBot="1" x14ac:dyDescent="0.3">
      <c r="B29" s="36"/>
      <c r="I29" s="11" t="s">
        <v>74</v>
      </c>
      <c r="J29" s="8" t="s">
        <v>47</v>
      </c>
      <c r="K29" t="str">
        <f t="shared" si="0"/>
        <v>ModeradoBaja</v>
      </c>
      <c r="L29" t="s">
        <v>74</v>
      </c>
    </row>
    <row r="30" spans="1:12" ht="33.75" thickBot="1" x14ac:dyDescent="0.35">
      <c r="A30" s="46" t="s">
        <v>167</v>
      </c>
      <c r="B30" s="46" t="s">
        <v>168</v>
      </c>
      <c r="C30" s="101" t="s">
        <v>189</v>
      </c>
      <c r="I30" s="11" t="s">
        <v>74</v>
      </c>
      <c r="J30" s="11" t="s">
        <v>98</v>
      </c>
      <c r="K30" t="str">
        <f t="shared" si="0"/>
        <v>ModeradoMedia</v>
      </c>
      <c r="L30" t="s">
        <v>74</v>
      </c>
    </row>
    <row r="31" spans="1:12" ht="176.25" thickBot="1" x14ac:dyDescent="0.3">
      <c r="A31" s="47" t="s">
        <v>169</v>
      </c>
      <c r="B31" s="48" t="s">
        <v>308</v>
      </c>
      <c r="C31" s="58" t="s">
        <v>190</v>
      </c>
      <c r="I31" s="11" t="s">
        <v>74</v>
      </c>
      <c r="J31" s="12" t="s">
        <v>5</v>
      </c>
      <c r="K31" t="str">
        <f t="shared" si="0"/>
        <v>ModeradoAlta</v>
      </c>
      <c r="L31" t="s">
        <v>73</v>
      </c>
    </row>
    <row r="32" spans="1:12" ht="41.25" thickBot="1" x14ac:dyDescent="0.3">
      <c r="A32" s="47" t="s">
        <v>265</v>
      </c>
      <c r="B32" s="48" t="s">
        <v>266</v>
      </c>
      <c r="C32" s="58" t="s">
        <v>190</v>
      </c>
      <c r="I32" s="11" t="s">
        <v>74</v>
      </c>
      <c r="J32" s="13" t="s">
        <v>48</v>
      </c>
      <c r="K32" t="str">
        <f t="shared" si="0"/>
        <v>ModeradoMuy Alta</v>
      </c>
      <c r="L32" t="s">
        <v>73</v>
      </c>
    </row>
    <row r="33" spans="1:12" ht="149.25" thickBot="1" x14ac:dyDescent="0.3">
      <c r="A33" s="49" t="s">
        <v>170</v>
      </c>
      <c r="B33" s="48" t="s">
        <v>309</v>
      </c>
      <c r="C33" s="58" t="s">
        <v>191</v>
      </c>
      <c r="I33" s="12" t="s">
        <v>6</v>
      </c>
      <c r="J33" s="5" t="s">
        <v>45</v>
      </c>
      <c r="K33" t="str">
        <f t="shared" si="0"/>
        <v>MayorMuy Baja</v>
      </c>
      <c r="L33" t="s">
        <v>73</v>
      </c>
    </row>
    <row r="34" spans="1:12" ht="95.25" thickBot="1" x14ac:dyDescent="0.3">
      <c r="A34" s="49" t="s">
        <v>171</v>
      </c>
      <c r="B34" s="48" t="s">
        <v>310</v>
      </c>
      <c r="C34" s="58" t="s">
        <v>192</v>
      </c>
      <c r="I34" s="12" t="s">
        <v>6</v>
      </c>
      <c r="J34" s="8" t="s">
        <v>47</v>
      </c>
      <c r="K34" t="str">
        <f t="shared" si="0"/>
        <v>MayorBaja</v>
      </c>
      <c r="L34" t="s">
        <v>73</v>
      </c>
    </row>
    <row r="35" spans="1:12" ht="95.25" thickBot="1" x14ac:dyDescent="0.3">
      <c r="A35" s="49" t="s">
        <v>267</v>
      </c>
      <c r="B35" s="48" t="s">
        <v>311</v>
      </c>
      <c r="C35" s="58" t="s">
        <v>193</v>
      </c>
      <c r="I35" s="12" t="s">
        <v>6</v>
      </c>
      <c r="J35" s="11" t="s">
        <v>98</v>
      </c>
      <c r="K35" t="str">
        <f t="shared" si="0"/>
        <v>MayorMedia</v>
      </c>
      <c r="L35" t="s">
        <v>73</v>
      </c>
    </row>
    <row r="36" spans="1:12" ht="54.75" thickBot="1" x14ac:dyDescent="0.3">
      <c r="A36" s="49" t="s">
        <v>268</v>
      </c>
      <c r="B36" s="48" t="s">
        <v>269</v>
      </c>
      <c r="C36" s="58" t="s">
        <v>193</v>
      </c>
      <c r="I36" s="12" t="s">
        <v>6</v>
      </c>
      <c r="J36" s="12" t="s">
        <v>5</v>
      </c>
      <c r="K36" t="str">
        <f t="shared" si="0"/>
        <v>MayorAlta</v>
      </c>
      <c r="L36" t="s">
        <v>73</v>
      </c>
    </row>
    <row r="37" spans="1:12" ht="135.75" thickBot="1" x14ac:dyDescent="0.3">
      <c r="A37" s="49" t="s">
        <v>172</v>
      </c>
      <c r="B37" s="48" t="s">
        <v>312</v>
      </c>
      <c r="C37" s="59" t="s">
        <v>194</v>
      </c>
      <c r="I37" s="12" t="s">
        <v>6</v>
      </c>
      <c r="J37" s="13" t="s">
        <v>48</v>
      </c>
      <c r="K37" t="str">
        <f t="shared" si="0"/>
        <v>MayorMuy Alta</v>
      </c>
      <c r="L37" t="s">
        <v>73</v>
      </c>
    </row>
    <row r="38" spans="1:12" ht="41.25" thickBot="1" x14ac:dyDescent="0.3">
      <c r="A38" s="49" t="s">
        <v>270</v>
      </c>
      <c r="B38" s="48" t="s">
        <v>271</v>
      </c>
      <c r="C38" s="59" t="s">
        <v>194</v>
      </c>
      <c r="I38" s="13" t="s">
        <v>78</v>
      </c>
      <c r="J38" s="5" t="s">
        <v>45</v>
      </c>
      <c r="K38" t="str">
        <f t="shared" si="0"/>
        <v>CatastróficoMuy Baja</v>
      </c>
      <c r="L38" t="s">
        <v>72</v>
      </c>
    </row>
    <row r="39" spans="1:12" ht="108.75" thickBot="1" x14ac:dyDescent="0.3">
      <c r="A39" s="49" t="s">
        <v>173</v>
      </c>
      <c r="B39" s="48" t="s">
        <v>313</v>
      </c>
      <c r="C39" s="59" t="s">
        <v>195</v>
      </c>
      <c r="I39" s="13" t="s">
        <v>78</v>
      </c>
      <c r="J39" s="8" t="s">
        <v>47</v>
      </c>
      <c r="K39" t="str">
        <f t="shared" si="0"/>
        <v>CatastróficoBaja</v>
      </c>
      <c r="L39" t="s">
        <v>72</v>
      </c>
    </row>
    <row r="40" spans="1:12" ht="27.75" thickBot="1" x14ac:dyDescent="0.3">
      <c r="A40" s="49" t="s">
        <v>272</v>
      </c>
      <c r="B40" s="48" t="s">
        <v>273</v>
      </c>
      <c r="C40" s="59" t="s">
        <v>195</v>
      </c>
      <c r="I40" s="13" t="s">
        <v>78</v>
      </c>
      <c r="J40" s="11" t="s">
        <v>98</v>
      </c>
      <c r="K40" t="str">
        <f t="shared" si="0"/>
        <v>CatastróficoMedia</v>
      </c>
      <c r="L40" t="s">
        <v>72</v>
      </c>
    </row>
    <row r="41" spans="1:12" ht="162.75" thickBot="1" x14ac:dyDescent="0.3">
      <c r="A41" s="49" t="s">
        <v>174</v>
      </c>
      <c r="B41" s="48" t="s">
        <v>387</v>
      </c>
      <c r="C41" s="59" t="s">
        <v>196</v>
      </c>
      <c r="I41" s="13" t="s">
        <v>78</v>
      </c>
      <c r="J41" s="12" t="s">
        <v>5</v>
      </c>
      <c r="K41" t="str">
        <f t="shared" si="0"/>
        <v>CatastróficoAlta</v>
      </c>
      <c r="L41" t="s">
        <v>72</v>
      </c>
    </row>
    <row r="42" spans="1:12" ht="81.75" thickBot="1" x14ac:dyDescent="0.3">
      <c r="A42" s="102" t="s">
        <v>274</v>
      </c>
      <c r="B42" s="103" t="s">
        <v>275</v>
      </c>
      <c r="C42" s="59" t="s">
        <v>196</v>
      </c>
      <c r="I42" s="13" t="s">
        <v>78</v>
      </c>
      <c r="J42" s="13" t="s">
        <v>48</v>
      </c>
      <c r="K42" t="str">
        <f t="shared" si="0"/>
        <v>CatastróficoMuy Alta</v>
      </c>
      <c r="L42" t="s">
        <v>72</v>
      </c>
    </row>
    <row r="43" spans="1:12" ht="162.75" thickBot="1" x14ac:dyDescent="0.3">
      <c r="A43" s="49" t="s">
        <v>175</v>
      </c>
      <c r="B43" s="48" t="s">
        <v>314</v>
      </c>
      <c r="C43" s="59" t="s">
        <v>197</v>
      </c>
      <c r="I43" s="37"/>
    </row>
    <row r="44" spans="1:12" ht="81.75" thickBot="1" x14ac:dyDescent="0.3">
      <c r="A44" s="49" t="s">
        <v>176</v>
      </c>
      <c r="B44" s="48" t="s">
        <v>177</v>
      </c>
      <c r="C44" s="59" t="s">
        <v>198</v>
      </c>
      <c r="I44" s="14"/>
    </row>
    <row r="45" spans="1:12" ht="108.75" thickBot="1" x14ac:dyDescent="0.3">
      <c r="A45" s="49" t="s">
        <v>178</v>
      </c>
      <c r="B45" s="48" t="s">
        <v>315</v>
      </c>
      <c r="C45" s="59" t="s">
        <v>199</v>
      </c>
      <c r="I45" s="14"/>
    </row>
    <row r="46" spans="1:12" ht="54.75" thickBot="1" x14ac:dyDescent="0.3">
      <c r="A46" s="49" t="s">
        <v>179</v>
      </c>
      <c r="B46" s="48" t="s">
        <v>180</v>
      </c>
      <c r="C46" s="59" t="s">
        <v>198</v>
      </c>
      <c r="I46" s="14"/>
    </row>
    <row r="47" spans="1:12" ht="122.25" thickBot="1" x14ac:dyDescent="0.3">
      <c r="A47" s="49" t="s">
        <v>181</v>
      </c>
      <c r="B47" s="48" t="s">
        <v>182</v>
      </c>
      <c r="C47" s="59" t="s">
        <v>198</v>
      </c>
    </row>
    <row r="48" spans="1:12" ht="135.75" thickBot="1" x14ac:dyDescent="0.3">
      <c r="A48" s="49" t="s">
        <v>183</v>
      </c>
      <c r="B48" s="48" t="s">
        <v>316</v>
      </c>
      <c r="C48" s="59" t="s">
        <v>197</v>
      </c>
    </row>
    <row r="49" spans="1:3" ht="135.75" thickBot="1" x14ac:dyDescent="0.3">
      <c r="A49" s="49" t="s">
        <v>184</v>
      </c>
      <c r="B49" s="48" t="s">
        <v>317</v>
      </c>
      <c r="C49" s="59" t="s">
        <v>200</v>
      </c>
    </row>
    <row r="50" spans="1:3" ht="54" thickBot="1" x14ac:dyDescent="0.3">
      <c r="A50" s="49" t="s">
        <v>276</v>
      </c>
      <c r="B50" s="48" t="s">
        <v>266</v>
      </c>
      <c r="C50" s="59" t="s">
        <v>200</v>
      </c>
    </row>
    <row r="51" spans="1:3" ht="149.25" thickBot="1" x14ac:dyDescent="0.3">
      <c r="A51" s="49" t="s">
        <v>185</v>
      </c>
      <c r="B51" s="48" t="s">
        <v>318</v>
      </c>
      <c r="C51" s="59" t="s">
        <v>197</v>
      </c>
    </row>
    <row r="52" spans="1:3" ht="162.75" thickBot="1" x14ac:dyDescent="0.3">
      <c r="A52" s="49" t="s">
        <v>186</v>
      </c>
      <c r="B52" s="48" t="s">
        <v>187</v>
      </c>
      <c r="C52" s="59" t="s">
        <v>201</v>
      </c>
    </row>
    <row r="58" spans="1:3" x14ac:dyDescent="0.25">
      <c r="A58" t="s">
        <v>236</v>
      </c>
    </row>
    <row r="59" spans="1:3" x14ac:dyDescent="0.25">
      <c r="A59" t="s">
        <v>237</v>
      </c>
    </row>
    <row r="60" spans="1:3" x14ac:dyDescent="0.25">
      <c r="A60" t="s">
        <v>238</v>
      </c>
    </row>
    <row r="62" spans="1:3" ht="15.75" thickBot="1" x14ac:dyDescent="0.3"/>
    <row r="63" spans="1:3" ht="29.25" thickBot="1" x14ac:dyDescent="0.3">
      <c r="A63" s="104" t="s">
        <v>319</v>
      </c>
    </row>
    <row r="64" spans="1:3" ht="16.5" x14ac:dyDescent="0.25">
      <c r="A64" s="105" t="s">
        <v>320</v>
      </c>
    </row>
    <row r="65" spans="1:1" ht="16.5" x14ac:dyDescent="0.25">
      <c r="A65" s="105" t="s">
        <v>321</v>
      </c>
    </row>
    <row r="66" spans="1:1" ht="16.5" x14ac:dyDescent="0.25">
      <c r="A66" s="105" t="s">
        <v>322</v>
      </c>
    </row>
    <row r="67" spans="1:1" ht="16.5" x14ac:dyDescent="0.25">
      <c r="A67" s="105" t="s">
        <v>323</v>
      </c>
    </row>
    <row r="68" spans="1:1" ht="16.5" x14ac:dyDescent="0.25">
      <c r="A68" s="105" t="s">
        <v>324</v>
      </c>
    </row>
    <row r="69" spans="1:1" ht="16.5" x14ac:dyDescent="0.25">
      <c r="A69" s="105" t="s">
        <v>325</v>
      </c>
    </row>
    <row r="70" spans="1:1" ht="16.5" x14ac:dyDescent="0.3">
      <c r="A70" s="101" t="s">
        <v>326</v>
      </c>
    </row>
    <row r="71" spans="1:1" ht="16.5" x14ac:dyDescent="0.25">
      <c r="A71" s="105" t="s">
        <v>327</v>
      </c>
    </row>
    <row r="72" spans="1:1" ht="33" x14ac:dyDescent="0.3">
      <c r="A72" s="106" t="s">
        <v>328</v>
      </c>
    </row>
  </sheetData>
  <pageMargins left="0.7" right="0.7" top="0.75" bottom="0.75" header="0.3" footer="0.3"/>
  <pageSetup paperSize="9" orientation="portrait"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dimension ref="A1:T1000"/>
  <sheetViews>
    <sheetView topLeftCell="A37" workbookViewId="0">
      <selection activeCell="F58" sqref="F58"/>
    </sheetView>
  </sheetViews>
  <sheetFormatPr baseColWidth="10" defaultColWidth="14.42578125" defaultRowHeight="15" x14ac:dyDescent="0.25"/>
  <cols>
    <col min="1" max="1" width="11.42578125" customWidth="1"/>
    <col min="2" max="4" width="33.7109375" customWidth="1"/>
    <col min="5" max="5" width="11.42578125" customWidth="1"/>
    <col min="6" max="6" width="13.85546875" customWidth="1"/>
    <col min="7" max="7" width="20.5703125" customWidth="1"/>
    <col min="8" max="20" width="10.7109375" customWidth="1"/>
  </cols>
  <sheetData>
    <row r="1" spans="1:20" x14ac:dyDescent="0.25">
      <c r="A1" s="108"/>
      <c r="B1" s="108"/>
      <c r="C1" s="108"/>
      <c r="D1" s="108"/>
      <c r="E1" s="108"/>
      <c r="F1" s="108"/>
      <c r="G1" s="108"/>
      <c r="H1" s="108"/>
      <c r="I1" s="108"/>
      <c r="J1" s="108"/>
      <c r="K1" s="108"/>
      <c r="L1" s="108"/>
      <c r="M1" s="108"/>
      <c r="N1" s="108"/>
      <c r="O1" s="108"/>
      <c r="P1" s="108"/>
      <c r="Q1" s="108"/>
      <c r="R1" s="108"/>
      <c r="S1" s="108"/>
      <c r="T1" s="108"/>
    </row>
    <row r="2" spans="1:20" x14ac:dyDescent="0.25">
      <c r="A2" s="108"/>
      <c r="B2" s="108"/>
      <c r="C2" s="108"/>
      <c r="D2" s="108"/>
      <c r="E2" s="108"/>
      <c r="F2" s="108"/>
      <c r="G2" s="108"/>
      <c r="H2" s="108"/>
      <c r="I2" s="108"/>
      <c r="J2" s="108"/>
      <c r="K2" s="108"/>
      <c r="L2" s="108"/>
      <c r="M2" s="108"/>
      <c r="N2" s="108"/>
      <c r="O2" s="108"/>
      <c r="P2" s="108"/>
      <c r="Q2" s="108"/>
      <c r="R2" s="108"/>
      <c r="S2" s="108"/>
      <c r="T2" s="108"/>
    </row>
    <row r="3" spans="1:20" x14ac:dyDescent="0.25">
      <c r="A3" s="108"/>
      <c r="B3" s="108"/>
      <c r="C3" s="108"/>
      <c r="D3" s="108"/>
      <c r="E3" s="108"/>
      <c r="F3" s="108"/>
      <c r="G3" s="108"/>
      <c r="H3" s="108"/>
      <c r="I3" s="108"/>
      <c r="J3" s="108"/>
      <c r="K3" s="108"/>
      <c r="L3" s="108"/>
      <c r="M3" s="108"/>
      <c r="N3" s="108"/>
      <c r="O3" s="108"/>
      <c r="P3" s="108"/>
      <c r="Q3" s="108"/>
      <c r="R3" s="108"/>
      <c r="S3" s="108"/>
      <c r="T3" s="108"/>
    </row>
    <row r="4" spans="1:20" x14ac:dyDescent="0.25">
      <c r="A4" s="108"/>
      <c r="B4" s="108"/>
      <c r="C4" s="108"/>
      <c r="D4" s="108"/>
      <c r="E4" s="108"/>
      <c r="F4" s="108"/>
      <c r="G4" s="108"/>
      <c r="H4" s="108"/>
      <c r="I4" s="108"/>
      <c r="J4" s="108"/>
      <c r="K4" s="108"/>
      <c r="L4" s="108"/>
      <c r="M4" s="108"/>
      <c r="N4" s="108"/>
      <c r="O4" s="108"/>
      <c r="P4" s="108"/>
      <c r="Q4" s="108"/>
      <c r="R4" s="108"/>
      <c r="S4" s="108"/>
      <c r="T4" s="108"/>
    </row>
    <row r="5" spans="1:20" x14ac:dyDescent="0.25">
      <c r="A5" s="108"/>
      <c r="B5" s="108"/>
      <c r="C5" s="108"/>
      <c r="D5" s="108"/>
      <c r="E5" s="108"/>
      <c r="F5" s="108"/>
      <c r="G5" s="108"/>
      <c r="H5" s="108"/>
      <c r="I5" s="108"/>
      <c r="J5" s="108"/>
      <c r="K5" s="108"/>
      <c r="L5" s="108"/>
      <c r="M5" s="108"/>
      <c r="N5" s="108"/>
      <c r="O5" s="108"/>
      <c r="P5" s="108"/>
      <c r="Q5" s="108"/>
      <c r="R5" s="108"/>
      <c r="S5" s="108"/>
      <c r="T5" s="108"/>
    </row>
    <row r="6" spans="1:20" x14ac:dyDescent="0.25">
      <c r="A6" s="108"/>
      <c r="B6" s="108"/>
      <c r="C6" s="108"/>
      <c r="D6" s="108"/>
      <c r="E6" s="108"/>
      <c r="F6" s="108"/>
      <c r="G6" s="108"/>
      <c r="H6" s="108"/>
      <c r="I6" s="108"/>
      <c r="J6" s="108"/>
      <c r="K6" s="108"/>
      <c r="L6" s="108"/>
      <c r="M6" s="108"/>
      <c r="N6" s="108"/>
      <c r="O6" s="108"/>
      <c r="P6" s="108"/>
      <c r="Q6" s="108"/>
      <c r="R6" s="108"/>
      <c r="S6" s="108"/>
      <c r="T6" s="108"/>
    </row>
    <row r="7" spans="1:20" x14ac:dyDescent="0.25">
      <c r="A7" s="108"/>
      <c r="B7" s="108"/>
      <c r="C7" s="108"/>
      <c r="D7" s="108"/>
      <c r="E7" s="108"/>
      <c r="F7" s="108"/>
      <c r="G7" s="108"/>
      <c r="H7" s="108"/>
      <c r="I7" s="108"/>
      <c r="J7" s="108"/>
      <c r="K7" s="108"/>
      <c r="L7" s="108"/>
      <c r="M7" s="108"/>
      <c r="N7" s="108"/>
      <c r="O7" s="108"/>
      <c r="P7" s="108"/>
      <c r="Q7" s="108"/>
      <c r="R7" s="108"/>
      <c r="S7" s="108"/>
      <c r="T7" s="108"/>
    </row>
    <row r="8" spans="1:20" x14ac:dyDescent="0.25">
      <c r="A8" s="108"/>
      <c r="B8" s="108"/>
      <c r="C8" s="108"/>
      <c r="D8" s="108"/>
      <c r="E8" s="108"/>
      <c r="F8" s="108"/>
      <c r="G8" s="108"/>
      <c r="H8" s="108"/>
      <c r="I8" s="108"/>
      <c r="J8" s="108"/>
      <c r="K8" s="108"/>
      <c r="L8" s="108"/>
      <c r="M8" s="108"/>
      <c r="N8" s="108"/>
      <c r="O8" s="108"/>
      <c r="P8" s="108"/>
      <c r="Q8" s="108"/>
      <c r="R8" s="108"/>
      <c r="S8" s="108"/>
      <c r="T8" s="108"/>
    </row>
    <row r="9" spans="1:20" x14ac:dyDescent="0.25">
      <c r="A9" s="108"/>
      <c r="B9" s="108"/>
      <c r="C9" s="108"/>
      <c r="D9" s="108"/>
      <c r="E9" s="108"/>
      <c r="F9" s="108"/>
      <c r="G9" s="108"/>
      <c r="H9" s="108"/>
      <c r="I9" s="108"/>
      <c r="J9" s="108"/>
      <c r="K9" s="108"/>
      <c r="L9" s="108"/>
      <c r="M9" s="108"/>
      <c r="N9" s="108"/>
      <c r="O9" s="108"/>
      <c r="P9" s="108"/>
      <c r="Q9" s="108"/>
      <c r="R9" s="108"/>
      <c r="S9" s="108"/>
      <c r="T9" s="108"/>
    </row>
    <row r="10" spans="1:20" x14ac:dyDescent="0.25">
      <c r="A10" s="108"/>
      <c r="B10" s="108"/>
      <c r="C10" s="108"/>
      <c r="D10" s="108"/>
      <c r="E10" s="108"/>
      <c r="F10" s="108"/>
      <c r="G10" s="108"/>
      <c r="H10" s="108"/>
      <c r="I10" s="108"/>
      <c r="J10" s="108"/>
      <c r="K10" s="108"/>
      <c r="L10" s="108"/>
      <c r="M10" s="108"/>
      <c r="N10" s="108"/>
      <c r="O10" s="108"/>
      <c r="P10" s="108"/>
      <c r="Q10" s="108"/>
      <c r="R10" s="108"/>
      <c r="S10" s="108"/>
      <c r="T10" s="108"/>
    </row>
    <row r="11" spans="1:20" x14ac:dyDescent="0.25">
      <c r="A11" s="108"/>
      <c r="B11" s="108"/>
      <c r="C11" s="108"/>
      <c r="D11" s="108"/>
      <c r="E11" s="108"/>
      <c r="F11" s="108"/>
      <c r="G11" s="108"/>
      <c r="H11" s="108"/>
      <c r="I11" s="108"/>
      <c r="J11" s="108"/>
      <c r="K11" s="108"/>
      <c r="L11" s="108"/>
      <c r="M11" s="108"/>
      <c r="N11" s="108"/>
      <c r="O11" s="108"/>
      <c r="P11" s="108"/>
      <c r="Q11" s="108"/>
      <c r="R11" s="108"/>
      <c r="S11" s="108"/>
      <c r="T11" s="108"/>
    </row>
    <row r="12" spans="1:20" x14ac:dyDescent="0.25">
      <c r="A12" s="108"/>
      <c r="B12" s="108"/>
      <c r="C12" s="108"/>
      <c r="D12" s="108"/>
      <c r="E12" s="108"/>
      <c r="F12" s="108"/>
      <c r="G12" s="108"/>
      <c r="H12" s="108"/>
      <c r="I12" s="108"/>
      <c r="J12" s="108"/>
      <c r="K12" s="108"/>
      <c r="L12" s="108"/>
      <c r="M12" s="108"/>
      <c r="N12" s="108"/>
      <c r="O12" s="108"/>
      <c r="P12" s="108"/>
      <c r="Q12" s="108"/>
      <c r="R12" s="108"/>
      <c r="S12" s="108"/>
      <c r="T12" s="108"/>
    </row>
    <row r="13" spans="1:20" x14ac:dyDescent="0.25">
      <c r="A13" s="108"/>
      <c r="B13" s="108"/>
      <c r="C13" s="108"/>
      <c r="D13" s="108"/>
      <c r="E13" s="108"/>
      <c r="F13" s="108"/>
      <c r="G13" s="108"/>
      <c r="H13" s="108"/>
      <c r="I13" s="108"/>
      <c r="J13" s="108"/>
      <c r="K13" s="108"/>
      <c r="L13" s="108"/>
      <c r="M13" s="108"/>
      <c r="N13" s="108"/>
      <c r="O13" s="108"/>
      <c r="P13" s="108"/>
      <c r="Q13" s="108"/>
      <c r="R13" s="108"/>
      <c r="S13" s="108"/>
      <c r="T13" s="108"/>
    </row>
    <row r="14" spans="1:20" x14ac:dyDescent="0.25">
      <c r="A14" s="108"/>
      <c r="B14" s="108"/>
      <c r="C14" s="108"/>
      <c r="D14" s="108"/>
      <c r="E14" s="108"/>
      <c r="F14" s="108"/>
      <c r="G14" s="108"/>
      <c r="H14" s="108"/>
      <c r="I14" s="108"/>
      <c r="J14" s="108"/>
      <c r="K14" s="108"/>
      <c r="L14" s="108"/>
      <c r="M14" s="108"/>
      <c r="N14" s="108"/>
      <c r="O14" s="108"/>
      <c r="P14" s="108"/>
      <c r="Q14" s="108"/>
      <c r="R14" s="108"/>
      <c r="S14" s="108"/>
      <c r="T14" s="108"/>
    </row>
    <row r="15" spans="1:20" x14ac:dyDescent="0.25">
      <c r="A15" s="108"/>
      <c r="B15" s="108"/>
      <c r="C15" s="108"/>
      <c r="D15" s="108"/>
      <c r="E15" s="108"/>
      <c r="F15" s="108"/>
      <c r="G15" s="108"/>
      <c r="H15" s="108"/>
      <c r="I15" s="108"/>
      <c r="J15" s="108"/>
      <c r="K15" s="108"/>
      <c r="L15" s="108"/>
      <c r="M15" s="108"/>
      <c r="N15" s="108"/>
      <c r="O15" s="108"/>
      <c r="P15" s="108"/>
      <c r="Q15" s="108"/>
      <c r="R15" s="108"/>
      <c r="S15" s="108"/>
      <c r="T15" s="108"/>
    </row>
    <row r="16" spans="1:20" x14ac:dyDescent="0.25">
      <c r="A16" s="108"/>
      <c r="B16" s="108"/>
      <c r="C16" s="108"/>
      <c r="D16" s="108"/>
      <c r="E16" s="108"/>
      <c r="F16" s="108"/>
      <c r="G16" s="108"/>
      <c r="H16" s="108"/>
      <c r="I16" s="108"/>
      <c r="J16" s="108"/>
      <c r="K16" s="108"/>
      <c r="L16" s="108"/>
      <c r="M16" s="108"/>
      <c r="N16" s="108"/>
      <c r="O16" s="108"/>
      <c r="P16" s="108"/>
      <c r="Q16" s="108"/>
      <c r="R16" s="108"/>
      <c r="S16" s="108"/>
      <c r="T16" s="108"/>
    </row>
    <row r="17" spans="1:20" x14ac:dyDescent="0.25">
      <c r="A17" s="108"/>
      <c r="B17" s="108"/>
      <c r="C17" s="108"/>
      <c r="D17" s="108"/>
      <c r="E17" s="108"/>
      <c r="F17" s="108"/>
      <c r="G17" s="108"/>
      <c r="H17" s="108"/>
      <c r="I17" s="108"/>
      <c r="J17" s="108"/>
      <c r="K17" s="108"/>
      <c r="L17" s="108"/>
      <c r="M17" s="108"/>
      <c r="N17" s="108"/>
      <c r="O17" s="108"/>
      <c r="P17" s="108"/>
      <c r="Q17" s="108"/>
      <c r="R17" s="108"/>
      <c r="S17" s="108"/>
      <c r="T17" s="108"/>
    </row>
    <row r="18" spans="1:20" x14ac:dyDescent="0.25">
      <c r="A18" s="108"/>
      <c r="B18" s="108"/>
      <c r="C18" s="108"/>
      <c r="D18" s="108"/>
      <c r="E18" s="108"/>
      <c r="F18" s="108"/>
      <c r="G18" s="108"/>
      <c r="H18" s="108"/>
      <c r="I18" s="108"/>
      <c r="J18" s="108"/>
      <c r="K18" s="108"/>
      <c r="L18" s="108"/>
      <c r="M18" s="108"/>
      <c r="N18" s="108"/>
      <c r="O18" s="108"/>
      <c r="P18" s="108"/>
      <c r="Q18" s="108"/>
      <c r="R18" s="108"/>
      <c r="S18" s="108"/>
      <c r="T18" s="108"/>
    </row>
    <row r="19" spans="1:20" x14ac:dyDescent="0.25">
      <c r="A19" s="108"/>
      <c r="B19" s="108"/>
      <c r="C19" s="108"/>
      <c r="D19" s="108"/>
      <c r="E19" s="108"/>
      <c r="F19" s="108"/>
      <c r="G19" s="108"/>
      <c r="H19" s="108"/>
      <c r="I19" s="108"/>
      <c r="J19" s="108"/>
      <c r="K19" s="108"/>
      <c r="L19" s="108"/>
      <c r="M19" s="108"/>
      <c r="N19" s="108"/>
      <c r="O19" s="108"/>
      <c r="P19" s="108"/>
      <c r="Q19" s="108"/>
      <c r="R19" s="108"/>
      <c r="S19" s="108"/>
      <c r="T19" s="108"/>
    </row>
    <row r="20" spans="1:20" x14ac:dyDescent="0.25">
      <c r="A20" s="108"/>
      <c r="B20" s="108"/>
      <c r="C20" s="108"/>
      <c r="D20" s="108"/>
      <c r="E20" s="108"/>
      <c r="F20" s="108"/>
      <c r="G20" s="108"/>
      <c r="H20" s="108"/>
      <c r="I20" s="108"/>
      <c r="J20" s="108"/>
      <c r="K20" s="108"/>
      <c r="L20" s="108"/>
      <c r="M20" s="108"/>
      <c r="N20" s="108"/>
      <c r="O20" s="108"/>
      <c r="P20" s="108"/>
      <c r="Q20" s="108"/>
      <c r="R20" s="108"/>
      <c r="S20" s="108"/>
      <c r="T20" s="108"/>
    </row>
    <row r="21" spans="1:20" ht="15.75" customHeight="1" x14ac:dyDescent="0.25">
      <c r="A21" s="108"/>
      <c r="B21" s="108"/>
      <c r="C21" s="108"/>
      <c r="D21" s="108"/>
      <c r="E21" s="108"/>
      <c r="F21" s="108"/>
      <c r="G21" s="108"/>
      <c r="H21" s="108"/>
      <c r="I21" s="108"/>
      <c r="J21" s="108"/>
      <c r="K21" s="108"/>
      <c r="L21" s="108"/>
      <c r="M21" s="108"/>
      <c r="N21" s="108"/>
      <c r="O21" s="108"/>
      <c r="P21" s="108"/>
      <c r="Q21" s="108"/>
      <c r="R21" s="108"/>
      <c r="S21" s="108"/>
      <c r="T21" s="108"/>
    </row>
    <row r="22" spans="1:20" ht="15.75" customHeight="1" x14ac:dyDescent="0.25">
      <c r="A22" s="108"/>
      <c r="B22" s="108"/>
      <c r="C22" s="108"/>
      <c r="D22" s="108"/>
      <c r="E22" s="108"/>
      <c r="F22" s="108"/>
      <c r="G22" s="108"/>
      <c r="H22" s="108"/>
      <c r="I22" s="108"/>
      <c r="J22" s="108"/>
      <c r="K22" s="108"/>
      <c r="L22" s="108"/>
      <c r="M22" s="108"/>
      <c r="N22" s="108"/>
      <c r="O22" s="108"/>
      <c r="P22" s="108"/>
      <c r="Q22" s="108"/>
      <c r="R22" s="108"/>
      <c r="S22" s="108"/>
      <c r="T22" s="108"/>
    </row>
    <row r="23" spans="1:20" ht="15.75" customHeight="1" x14ac:dyDescent="0.25">
      <c r="A23" s="108"/>
      <c r="B23" s="108"/>
      <c r="C23" s="108"/>
      <c r="D23" s="108"/>
      <c r="E23" s="108"/>
      <c r="F23" s="108"/>
      <c r="G23" s="108"/>
      <c r="H23" s="108"/>
      <c r="I23" s="108"/>
      <c r="J23" s="108"/>
      <c r="K23" s="108"/>
      <c r="L23" s="108"/>
      <c r="M23" s="108"/>
      <c r="N23" s="108"/>
      <c r="O23" s="108"/>
      <c r="P23" s="108"/>
      <c r="Q23" s="108"/>
      <c r="R23" s="108"/>
      <c r="S23" s="108"/>
      <c r="T23" s="108"/>
    </row>
    <row r="24" spans="1:20" ht="15.75" customHeight="1" x14ac:dyDescent="0.25">
      <c r="A24" s="108"/>
      <c r="B24" s="108"/>
      <c r="C24" s="108"/>
      <c r="D24" s="108"/>
      <c r="E24" s="108"/>
      <c r="F24" s="108"/>
      <c r="G24" s="108"/>
      <c r="H24" s="108"/>
      <c r="I24" s="108"/>
      <c r="J24" s="108"/>
      <c r="K24" s="108"/>
      <c r="L24" s="108"/>
      <c r="M24" s="108"/>
      <c r="N24" s="108"/>
      <c r="O24" s="108"/>
      <c r="P24" s="108"/>
      <c r="Q24" s="108"/>
      <c r="R24" s="108"/>
      <c r="S24" s="108"/>
      <c r="T24" s="108"/>
    </row>
    <row r="25" spans="1:20" ht="15.75" customHeight="1" x14ac:dyDescent="0.25">
      <c r="A25" s="108"/>
      <c r="B25" s="108"/>
      <c r="C25" s="108"/>
      <c r="D25" s="108"/>
      <c r="E25" s="108"/>
      <c r="F25" s="108"/>
      <c r="G25" s="108"/>
      <c r="H25" s="108"/>
      <c r="I25" s="108"/>
      <c r="J25" s="108"/>
      <c r="K25" s="108"/>
      <c r="L25" s="108"/>
      <c r="M25" s="108"/>
      <c r="N25" s="108"/>
      <c r="O25" s="108"/>
      <c r="P25" s="108"/>
      <c r="Q25" s="108"/>
      <c r="R25" s="108"/>
      <c r="S25" s="108"/>
      <c r="T25" s="108"/>
    </row>
    <row r="26" spans="1:20" ht="15.75" customHeight="1" x14ac:dyDescent="0.25">
      <c r="A26" s="108"/>
      <c r="B26" s="108"/>
      <c r="C26" s="108"/>
      <c r="D26" s="108"/>
      <c r="E26" s="108"/>
      <c r="F26" s="108"/>
      <c r="G26" s="108"/>
      <c r="H26" s="108"/>
      <c r="I26" s="108"/>
      <c r="J26" s="108"/>
      <c r="K26" s="108"/>
      <c r="L26" s="108"/>
      <c r="M26" s="108"/>
      <c r="N26" s="108"/>
      <c r="O26" s="108"/>
      <c r="P26" s="108"/>
      <c r="Q26" s="108"/>
      <c r="R26" s="108"/>
      <c r="S26" s="108"/>
      <c r="T26" s="108"/>
    </row>
    <row r="27" spans="1:20" ht="15.75" customHeight="1" x14ac:dyDescent="0.25">
      <c r="A27" s="108"/>
      <c r="B27" s="108"/>
      <c r="C27" s="108"/>
      <c r="D27" s="108"/>
      <c r="E27" s="108"/>
      <c r="F27" s="108"/>
      <c r="G27" s="108"/>
      <c r="H27" s="108"/>
      <c r="I27" s="108"/>
      <c r="J27" s="108"/>
      <c r="K27" s="108"/>
      <c r="L27" s="108"/>
      <c r="M27" s="108"/>
      <c r="N27" s="108"/>
      <c r="O27" s="108"/>
      <c r="P27" s="108"/>
      <c r="Q27" s="108"/>
      <c r="R27" s="108"/>
      <c r="S27" s="108"/>
      <c r="T27" s="108"/>
    </row>
    <row r="28" spans="1:20" ht="15.75" customHeight="1" x14ac:dyDescent="0.25">
      <c r="A28" s="108"/>
      <c r="B28" s="108"/>
      <c r="C28" s="108"/>
      <c r="D28" s="108"/>
      <c r="E28" s="108"/>
      <c r="F28" s="108"/>
      <c r="G28" s="108"/>
      <c r="H28" s="108"/>
      <c r="I28" s="108"/>
      <c r="J28" s="108"/>
      <c r="K28" s="108"/>
      <c r="L28" s="108"/>
      <c r="M28" s="108"/>
      <c r="N28" s="108"/>
      <c r="O28" s="108"/>
      <c r="P28" s="108"/>
      <c r="Q28" s="108"/>
      <c r="R28" s="108"/>
      <c r="S28" s="108"/>
      <c r="T28" s="108"/>
    </row>
    <row r="29" spans="1:20" ht="15.75" customHeight="1" x14ac:dyDescent="0.25">
      <c r="A29" s="108"/>
      <c r="B29" s="108"/>
      <c r="C29" s="108"/>
      <c r="D29" s="108"/>
      <c r="E29" s="108"/>
      <c r="F29" s="108"/>
      <c r="G29" s="108"/>
      <c r="H29" s="108"/>
      <c r="I29" s="108"/>
      <c r="J29" s="108"/>
      <c r="K29" s="108"/>
      <c r="L29" s="108"/>
      <c r="M29" s="108"/>
      <c r="N29" s="108"/>
      <c r="O29" s="108"/>
      <c r="P29" s="108"/>
      <c r="Q29" s="108"/>
      <c r="R29" s="108"/>
      <c r="S29" s="108"/>
      <c r="T29" s="108"/>
    </row>
    <row r="30" spans="1:20" ht="15.75" customHeight="1" x14ac:dyDescent="0.25">
      <c r="A30" s="108"/>
      <c r="B30" s="108"/>
      <c r="C30" s="108"/>
      <c r="D30" s="108"/>
      <c r="E30" s="108"/>
      <c r="F30" s="108"/>
      <c r="G30" s="108"/>
      <c r="H30" s="108"/>
      <c r="I30" s="108"/>
      <c r="J30" s="108"/>
      <c r="K30" s="108"/>
      <c r="L30" s="108"/>
      <c r="M30" s="108"/>
      <c r="N30" s="108"/>
      <c r="O30" s="108"/>
      <c r="P30" s="108"/>
      <c r="Q30" s="108"/>
      <c r="R30" s="108"/>
      <c r="S30" s="108"/>
      <c r="T30" s="108"/>
    </row>
    <row r="31" spans="1:20" ht="15.75" customHeight="1" x14ac:dyDescent="0.25">
      <c r="A31" s="108"/>
      <c r="B31" s="108"/>
      <c r="C31" s="108"/>
      <c r="D31" s="108"/>
      <c r="E31" s="108"/>
      <c r="F31" s="108"/>
      <c r="G31" s="108"/>
      <c r="H31" s="108"/>
      <c r="I31" s="108"/>
      <c r="J31" s="108"/>
      <c r="K31" s="108"/>
      <c r="L31" s="108"/>
      <c r="M31" s="108"/>
      <c r="N31" s="108"/>
      <c r="O31" s="108"/>
      <c r="P31" s="108"/>
      <c r="Q31" s="108"/>
      <c r="R31" s="108"/>
      <c r="S31" s="108"/>
      <c r="T31" s="108"/>
    </row>
    <row r="32" spans="1:20" ht="15.75" customHeight="1" x14ac:dyDescent="0.25">
      <c r="A32" s="108"/>
      <c r="B32" s="108"/>
      <c r="C32" s="108"/>
      <c r="D32" s="108"/>
      <c r="E32" s="108"/>
      <c r="F32" s="108"/>
      <c r="G32" s="108"/>
      <c r="H32" s="108"/>
      <c r="I32" s="108"/>
      <c r="J32" s="108"/>
      <c r="K32" s="108"/>
      <c r="L32" s="108"/>
      <c r="M32" s="108"/>
      <c r="N32" s="108"/>
      <c r="O32" s="108"/>
      <c r="P32" s="108"/>
      <c r="Q32" s="108"/>
      <c r="R32" s="108"/>
      <c r="S32" s="108"/>
      <c r="T32" s="108"/>
    </row>
    <row r="33" spans="1:20" ht="15.75" customHeight="1" x14ac:dyDescent="0.25">
      <c r="A33" s="108"/>
      <c r="B33" s="108"/>
      <c r="C33" s="108"/>
      <c r="D33" s="108"/>
      <c r="E33" s="108"/>
      <c r="F33" s="108"/>
      <c r="G33" s="108"/>
      <c r="H33" s="108"/>
      <c r="I33" s="108"/>
      <c r="J33" s="108"/>
      <c r="K33" s="108"/>
      <c r="L33" s="108"/>
      <c r="M33" s="108"/>
      <c r="N33" s="108"/>
      <c r="O33" s="108"/>
      <c r="P33" s="108"/>
      <c r="Q33" s="108"/>
      <c r="R33" s="108"/>
      <c r="S33" s="108"/>
      <c r="T33" s="108"/>
    </row>
    <row r="34" spans="1:20" ht="15.75" customHeight="1" x14ac:dyDescent="0.25">
      <c r="A34" s="108"/>
      <c r="B34" s="108"/>
      <c r="C34" s="108"/>
      <c r="D34" s="108"/>
      <c r="E34" s="108"/>
      <c r="F34" s="108"/>
      <c r="G34" s="108"/>
      <c r="H34" s="108"/>
      <c r="I34" s="108"/>
      <c r="J34" s="108"/>
      <c r="K34" s="108"/>
      <c r="L34" s="108"/>
      <c r="M34" s="108"/>
      <c r="N34" s="108"/>
      <c r="O34" s="108"/>
      <c r="P34" s="108"/>
      <c r="Q34" s="108"/>
      <c r="R34" s="108"/>
      <c r="S34" s="108"/>
      <c r="T34" s="108"/>
    </row>
    <row r="35" spans="1:20" ht="15.75" customHeight="1" x14ac:dyDescent="0.25">
      <c r="A35" s="108"/>
      <c r="B35" s="108"/>
      <c r="C35" s="108"/>
      <c r="D35" s="108"/>
      <c r="E35" s="108"/>
      <c r="F35" s="108"/>
      <c r="G35" s="108"/>
      <c r="H35" s="108"/>
      <c r="I35" s="108"/>
      <c r="J35" s="108"/>
      <c r="K35" s="108"/>
      <c r="L35" s="108"/>
      <c r="M35" s="108"/>
      <c r="N35" s="108"/>
      <c r="O35" s="108"/>
      <c r="P35" s="108"/>
      <c r="Q35" s="108"/>
      <c r="R35" s="108"/>
      <c r="S35" s="108"/>
      <c r="T35" s="108"/>
    </row>
    <row r="36" spans="1:20" ht="15.75" customHeight="1" x14ac:dyDescent="0.25">
      <c r="A36" s="108"/>
      <c r="B36" s="108"/>
      <c r="C36" s="108"/>
      <c r="D36" s="108"/>
      <c r="E36" s="108"/>
      <c r="F36" s="108"/>
      <c r="G36" s="108"/>
      <c r="H36" s="108"/>
      <c r="I36" s="108"/>
      <c r="J36" s="108"/>
      <c r="K36" s="108"/>
      <c r="L36" s="108"/>
      <c r="M36" s="108"/>
      <c r="N36" s="108"/>
      <c r="O36" s="108"/>
      <c r="P36" s="108"/>
      <c r="Q36" s="108"/>
      <c r="R36" s="108"/>
      <c r="S36" s="108"/>
      <c r="T36" s="108"/>
    </row>
    <row r="37" spans="1:20" ht="15.75" customHeight="1" x14ac:dyDescent="0.25">
      <c r="A37" s="108"/>
      <c r="B37" s="108"/>
      <c r="C37" s="108"/>
      <c r="D37" s="108"/>
      <c r="E37" s="108"/>
      <c r="F37" s="108"/>
      <c r="G37" s="108"/>
      <c r="H37" s="108"/>
      <c r="I37" s="108"/>
      <c r="J37" s="108"/>
      <c r="K37" s="108"/>
      <c r="L37" s="108"/>
      <c r="M37" s="108"/>
      <c r="N37" s="108"/>
      <c r="O37" s="108"/>
      <c r="P37" s="108"/>
      <c r="Q37" s="108"/>
      <c r="R37" s="108"/>
      <c r="S37" s="108"/>
      <c r="T37" s="108"/>
    </row>
    <row r="38" spans="1:20" ht="15.75" customHeight="1" x14ac:dyDescent="0.25">
      <c r="A38" s="108"/>
      <c r="B38" s="108"/>
      <c r="C38" s="108"/>
      <c r="D38" s="108"/>
      <c r="E38" s="108"/>
      <c r="F38" s="108"/>
      <c r="G38" s="108"/>
      <c r="H38" s="108"/>
      <c r="I38" s="108"/>
      <c r="J38" s="108"/>
      <c r="K38" s="108"/>
      <c r="L38" s="108"/>
      <c r="M38" s="108"/>
      <c r="N38" s="108"/>
      <c r="O38" s="108"/>
      <c r="P38" s="108"/>
      <c r="Q38" s="108"/>
      <c r="R38" s="108"/>
      <c r="S38" s="108"/>
      <c r="T38" s="108"/>
    </row>
    <row r="39" spans="1:20" ht="15.75" customHeight="1" x14ac:dyDescent="0.25">
      <c r="A39" s="108"/>
      <c r="B39" s="108"/>
      <c r="C39" s="108"/>
      <c r="D39" s="108"/>
      <c r="E39" s="108"/>
      <c r="F39" s="108"/>
      <c r="G39" s="108"/>
      <c r="H39" s="108"/>
      <c r="I39" s="108"/>
      <c r="J39" s="108"/>
      <c r="K39" s="108"/>
      <c r="L39" s="108"/>
      <c r="M39" s="108"/>
      <c r="N39" s="108"/>
      <c r="O39" s="108"/>
      <c r="P39" s="108"/>
      <c r="Q39" s="108"/>
      <c r="R39" s="108"/>
      <c r="S39" s="108"/>
      <c r="T39" s="108"/>
    </row>
    <row r="40" spans="1:20" ht="15.75" customHeight="1" x14ac:dyDescent="0.25">
      <c r="A40" s="108"/>
      <c r="B40" s="108"/>
      <c r="C40" s="108"/>
      <c r="D40" s="108"/>
      <c r="E40" s="108"/>
      <c r="F40" s="108"/>
      <c r="G40" s="108"/>
      <c r="H40" s="108"/>
      <c r="I40" s="108"/>
      <c r="J40" s="108"/>
      <c r="K40" s="108"/>
      <c r="L40" s="108"/>
      <c r="M40" s="108"/>
      <c r="N40" s="108"/>
      <c r="O40" s="108"/>
      <c r="P40" s="108"/>
      <c r="Q40" s="108"/>
      <c r="R40" s="108"/>
      <c r="S40" s="108"/>
      <c r="T40" s="108"/>
    </row>
    <row r="41" spans="1:20" ht="15.75" customHeight="1" x14ac:dyDescent="0.25">
      <c r="A41" s="108"/>
      <c r="B41" s="108"/>
      <c r="C41" s="108"/>
      <c r="D41" s="108"/>
      <c r="E41" s="108"/>
      <c r="F41" s="108"/>
      <c r="G41" s="108"/>
      <c r="H41" s="108"/>
      <c r="I41" s="108"/>
      <c r="J41" s="108"/>
      <c r="K41" s="108"/>
      <c r="L41" s="108"/>
      <c r="M41" s="108"/>
      <c r="N41" s="108"/>
      <c r="O41" s="108"/>
      <c r="P41" s="108"/>
      <c r="Q41" s="108"/>
      <c r="R41" s="108"/>
      <c r="S41" s="108"/>
      <c r="T41" s="108"/>
    </row>
    <row r="42" spans="1:20" ht="15.75" customHeight="1" x14ac:dyDescent="0.25">
      <c r="A42" s="108"/>
      <c r="B42" s="108"/>
      <c r="C42" s="108"/>
      <c r="D42" s="108"/>
      <c r="E42" s="108"/>
      <c r="F42" s="108"/>
      <c r="G42" s="108"/>
      <c r="H42" s="108"/>
      <c r="I42" s="108"/>
      <c r="J42" s="108"/>
      <c r="K42" s="108"/>
      <c r="L42" s="108"/>
      <c r="M42" s="108"/>
      <c r="N42" s="108"/>
      <c r="O42" s="108"/>
      <c r="P42" s="108"/>
      <c r="Q42" s="108"/>
      <c r="R42" s="108"/>
      <c r="S42" s="108"/>
      <c r="T42" s="108"/>
    </row>
    <row r="43" spans="1:20" ht="15.75" customHeight="1" x14ac:dyDescent="0.25">
      <c r="A43" s="108"/>
      <c r="B43" s="108"/>
      <c r="C43" s="108"/>
      <c r="D43" s="108"/>
      <c r="E43" s="108"/>
      <c r="F43" s="108"/>
      <c r="G43" s="108"/>
      <c r="H43" s="108"/>
      <c r="I43" s="108"/>
      <c r="J43" s="108"/>
      <c r="K43" s="108"/>
      <c r="L43" s="108"/>
      <c r="M43" s="108"/>
      <c r="N43" s="108"/>
      <c r="O43" s="108"/>
      <c r="P43" s="108"/>
      <c r="Q43" s="108"/>
      <c r="R43" s="108"/>
      <c r="S43" s="108"/>
      <c r="T43" s="108"/>
    </row>
    <row r="44" spans="1:20" ht="15.75" customHeight="1" x14ac:dyDescent="0.25">
      <c r="A44" s="108"/>
      <c r="B44" s="108"/>
      <c r="C44" s="108"/>
      <c r="D44" s="108"/>
      <c r="E44" s="108"/>
      <c r="F44" s="108"/>
      <c r="G44" s="108"/>
      <c r="H44" s="108"/>
      <c r="I44" s="108"/>
      <c r="J44" s="108"/>
      <c r="K44" s="108"/>
      <c r="L44" s="108"/>
      <c r="M44" s="108"/>
      <c r="N44" s="108"/>
      <c r="O44" s="108"/>
      <c r="P44" s="108"/>
      <c r="Q44" s="108"/>
      <c r="R44" s="108"/>
      <c r="S44" s="108"/>
      <c r="T44" s="108"/>
    </row>
    <row r="45" spans="1:20" ht="15.75" customHeight="1" x14ac:dyDescent="0.25">
      <c r="A45" s="108"/>
      <c r="B45" s="108"/>
      <c r="C45" s="108"/>
      <c r="D45" s="108"/>
      <c r="E45" s="108"/>
      <c r="F45" s="108"/>
      <c r="G45" s="108"/>
      <c r="H45" s="108"/>
      <c r="I45" s="108"/>
      <c r="J45" s="108"/>
      <c r="K45" s="108"/>
      <c r="L45" s="108"/>
      <c r="M45" s="108"/>
      <c r="N45" s="108"/>
      <c r="O45" s="108"/>
      <c r="P45" s="108"/>
      <c r="Q45" s="108"/>
      <c r="R45" s="108"/>
      <c r="S45" s="108"/>
      <c r="T45" s="108"/>
    </row>
    <row r="46" spans="1:20" ht="15.75" customHeight="1" x14ac:dyDescent="0.25">
      <c r="A46" s="108"/>
      <c r="B46" s="108"/>
      <c r="C46" s="108"/>
      <c r="D46" s="108"/>
      <c r="E46" s="108"/>
      <c r="F46" s="108"/>
      <c r="G46" s="108"/>
      <c r="H46" s="108"/>
      <c r="I46" s="108"/>
      <c r="J46" s="108"/>
      <c r="K46" s="108"/>
      <c r="L46" s="108"/>
      <c r="M46" s="108"/>
      <c r="N46" s="108"/>
      <c r="O46" s="108"/>
      <c r="P46" s="108"/>
      <c r="Q46" s="108"/>
      <c r="R46" s="108"/>
      <c r="S46" s="108"/>
      <c r="T46" s="108"/>
    </row>
    <row r="47" spans="1:20" ht="15.75" customHeight="1" x14ac:dyDescent="0.25">
      <c r="A47" s="108"/>
      <c r="B47" s="108"/>
      <c r="C47" s="108"/>
      <c r="D47" s="108"/>
      <c r="E47" s="108"/>
      <c r="F47" s="108"/>
      <c r="G47" s="108"/>
      <c r="H47" s="108"/>
      <c r="I47" s="108"/>
      <c r="J47" s="108"/>
      <c r="K47" s="108"/>
      <c r="L47" s="108"/>
      <c r="M47" s="108"/>
      <c r="N47" s="108"/>
      <c r="O47" s="108"/>
      <c r="P47" s="108"/>
      <c r="Q47" s="108"/>
      <c r="R47" s="108"/>
      <c r="S47" s="108"/>
      <c r="T47" s="108"/>
    </row>
    <row r="48" spans="1:20" ht="15.75" customHeight="1" x14ac:dyDescent="0.25">
      <c r="A48" s="108"/>
      <c r="B48" s="108"/>
      <c r="C48" s="108"/>
      <c r="D48" s="108"/>
      <c r="E48" s="108"/>
      <c r="F48" s="108"/>
      <c r="G48" s="108"/>
      <c r="H48" s="108"/>
      <c r="I48" s="108"/>
      <c r="J48" s="108"/>
      <c r="K48" s="108"/>
      <c r="L48" s="108"/>
      <c r="M48" s="108"/>
      <c r="N48" s="108"/>
      <c r="O48" s="108"/>
      <c r="P48" s="108"/>
      <c r="Q48" s="108"/>
      <c r="R48" s="108"/>
      <c r="S48" s="108"/>
      <c r="T48" s="108"/>
    </row>
    <row r="49" spans="1:20" ht="15.75" customHeight="1" x14ac:dyDescent="0.25">
      <c r="A49" s="108"/>
      <c r="B49" s="109" t="s">
        <v>345</v>
      </c>
      <c r="C49" s="109" t="s">
        <v>346</v>
      </c>
      <c r="D49" s="109" t="s">
        <v>347</v>
      </c>
      <c r="E49" s="108"/>
      <c r="F49" s="110" t="s">
        <v>348</v>
      </c>
      <c r="G49" s="111" t="s">
        <v>349</v>
      </c>
      <c r="H49" s="112"/>
      <c r="I49" s="112"/>
      <c r="J49" s="112"/>
      <c r="K49" s="112"/>
      <c r="L49" s="112"/>
      <c r="M49" s="112"/>
      <c r="N49" s="112"/>
      <c r="O49" s="112"/>
      <c r="P49" s="113"/>
      <c r="Q49" s="108"/>
      <c r="R49" s="108"/>
      <c r="S49" s="108"/>
      <c r="T49" s="108"/>
    </row>
    <row r="50" spans="1:20" ht="15.75" customHeight="1" x14ac:dyDescent="0.25">
      <c r="A50" s="108"/>
      <c r="B50" s="478" t="s">
        <v>350</v>
      </c>
      <c r="C50" s="114" t="s">
        <v>351</v>
      </c>
      <c r="D50" s="115">
        <v>15</v>
      </c>
      <c r="E50" s="108"/>
      <c r="F50" s="116" t="s">
        <v>74</v>
      </c>
      <c r="G50" s="111" t="s">
        <v>352</v>
      </c>
      <c r="H50" s="112"/>
      <c r="I50" s="112"/>
      <c r="J50" s="112"/>
      <c r="K50" s="112"/>
      <c r="L50" s="112"/>
      <c r="M50" s="112"/>
      <c r="N50" s="112"/>
      <c r="O50" s="112"/>
      <c r="P50" s="113"/>
      <c r="Q50" s="108"/>
      <c r="R50" s="108"/>
      <c r="S50" s="108"/>
      <c r="T50" s="108"/>
    </row>
    <row r="51" spans="1:20" ht="15.75" customHeight="1" thickBot="1" x14ac:dyDescent="0.3">
      <c r="A51" s="108"/>
      <c r="B51" s="478"/>
      <c r="C51" s="117" t="s">
        <v>353</v>
      </c>
      <c r="D51" s="115">
        <v>0</v>
      </c>
      <c r="E51" s="108"/>
      <c r="F51" s="118" t="s">
        <v>354</v>
      </c>
      <c r="G51" s="111" t="s">
        <v>355</v>
      </c>
      <c r="H51" s="112"/>
      <c r="I51" s="112"/>
      <c r="J51" s="112"/>
      <c r="K51" s="112"/>
      <c r="L51" s="112"/>
      <c r="M51" s="112"/>
      <c r="N51" s="112"/>
      <c r="O51" s="112"/>
      <c r="P51" s="113"/>
      <c r="Q51" s="108"/>
      <c r="R51" s="108"/>
      <c r="S51" s="108"/>
      <c r="T51" s="108"/>
    </row>
    <row r="52" spans="1:20" ht="15.75" customHeight="1" x14ac:dyDescent="0.25">
      <c r="A52" s="108"/>
      <c r="B52" s="478" t="s">
        <v>356</v>
      </c>
      <c r="C52" s="114" t="s">
        <v>357</v>
      </c>
      <c r="D52" s="115">
        <v>15</v>
      </c>
      <c r="E52" s="108"/>
      <c r="F52" s="108"/>
      <c r="G52" s="108"/>
      <c r="H52" s="108"/>
      <c r="I52" s="108"/>
      <c r="J52" s="108"/>
      <c r="K52" s="108"/>
      <c r="L52" s="108"/>
      <c r="M52" s="108"/>
      <c r="N52" s="108"/>
      <c r="O52" s="108"/>
      <c r="P52" s="108"/>
      <c r="Q52" s="108"/>
      <c r="R52" s="108"/>
      <c r="S52" s="108"/>
      <c r="T52" s="108"/>
    </row>
    <row r="53" spans="1:20" ht="15.75" customHeight="1" x14ac:dyDescent="0.25">
      <c r="A53" s="108"/>
      <c r="B53" s="478"/>
      <c r="C53" s="117" t="s">
        <v>358</v>
      </c>
      <c r="D53" s="115">
        <v>0</v>
      </c>
      <c r="E53" s="108"/>
      <c r="F53" s="108"/>
      <c r="G53" s="108"/>
      <c r="H53" s="108"/>
      <c r="I53" s="108"/>
      <c r="J53" s="108"/>
      <c r="K53" s="108"/>
      <c r="L53" s="108"/>
      <c r="M53" s="108"/>
      <c r="N53" s="108"/>
      <c r="O53" s="108"/>
      <c r="P53" s="108"/>
      <c r="Q53" s="108"/>
      <c r="R53" s="108"/>
      <c r="S53" s="108"/>
      <c r="T53" s="108"/>
    </row>
    <row r="54" spans="1:20" ht="15.75" customHeight="1" x14ac:dyDescent="0.25">
      <c r="A54" s="108"/>
      <c r="B54" s="478" t="s">
        <v>359</v>
      </c>
      <c r="C54" s="114" t="s">
        <v>360</v>
      </c>
      <c r="D54" s="115">
        <v>15</v>
      </c>
      <c r="E54" s="108"/>
      <c r="F54" s="108"/>
      <c r="G54" s="108"/>
      <c r="H54" s="108"/>
      <c r="I54" s="108"/>
      <c r="J54" s="108"/>
      <c r="K54" s="108"/>
      <c r="L54" s="108"/>
      <c r="M54" s="108"/>
      <c r="N54" s="108"/>
      <c r="O54" s="108"/>
      <c r="P54" s="108"/>
      <c r="Q54" s="108"/>
      <c r="R54" s="108"/>
      <c r="S54" s="108"/>
      <c r="T54" s="108"/>
    </row>
    <row r="55" spans="1:20" ht="15.75" customHeight="1" x14ac:dyDescent="0.25">
      <c r="A55" s="108"/>
      <c r="B55" s="478"/>
      <c r="C55" s="117" t="s">
        <v>361</v>
      </c>
      <c r="D55" s="115">
        <v>0</v>
      </c>
      <c r="E55" s="108"/>
      <c r="F55" s="108"/>
      <c r="G55" s="108"/>
      <c r="H55" s="108"/>
      <c r="I55" s="108"/>
      <c r="J55" s="108"/>
      <c r="K55" s="108"/>
      <c r="L55" s="108"/>
      <c r="M55" s="108"/>
      <c r="N55" s="108"/>
      <c r="O55" s="108"/>
      <c r="P55" s="108"/>
      <c r="Q55" s="108"/>
      <c r="R55" s="108"/>
      <c r="S55" s="108"/>
      <c r="T55" s="108"/>
    </row>
    <row r="56" spans="1:20" ht="15.75" customHeight="1" x14ac:dyDescent="0.25">
      <c r="A56" s="108"/>
      <c r="B56" s="478" t="s">
        <v>362</v>
      </c>
      <c r="C56" s="114" t="s">
        <v>363</v>
      </c>
      <c r="D56" s="115">
        <v>15</v>
      </c>
      <c r="E56" s="108"/>
      <c r="F56" s="108"/>
      <c r="G56" s="108"/>
      <c r="H56" s="108"/>
      <c r="I56" s="108"/>
      <c r="J56" s="108"/>
      <c r="K56" s="108"/>
      <c r="L56" s="108"/>
      <c r="M56" s="108"/>
      <c r="N56" s="108"/>
      <c r="O56" s="108"/>
      <c r="P56" s="108"/>
      <c r="Q56" s="108"/>
      <c r="R56" s="108"/>
      <c r="S56" s="108"/>
      <c r="T56" s="108"/>
    </row>
    <row r="57" spans="1:20" ht="15.75" customHeight="1" x14ac:dyDescent="0.25">
      <c r="A57" s="108"/>
      <c r="B57" s="478"/>
      <c r="C57" s="117" t="s">
        <v>364</v>
      </c>
      <c r="D57" s="115">
        <v>10</v>
      </c>
      <c r="E57" s="108"/>
      <c r="F57" s="108"/>
      <c r="G57" s="108"/>
      <c r="H57" s="108"/>
      <c r="I57" s="108"/>
      <c r="J57" s="108"/>
      <c r="K57" s="108"/>
      <c r="L57" s="108"/>
      <c r="M57" s="108"/>
      <c r="N57" s="108"/>
      <c r="O57" s="108"/>
      <c r="P57" s="108"/>
      <c r="Q57" s="108"/>
      <c r="R57" s="108"/>
      <c r="S57" s="108"/>
      <c r="T57" s="108"/>
    </row>
    <row r="58" spans="1:20" ht="15.75" customHeight="1" x14ac:dyDescent="0.25">
      <c r="A58" s="108"/>
      <c r="B58" s="478"/>
      <c r="C58" s="117" t="s">
        <v>365</v>
      </c>
      <c r="D58" s="115">
        <v>0</v>
      </c>
      <c r="E58" s="108"/>
      <c r="F58" s="108"/>
      <c r="G58" s="108"/>
      <c r="H58" s="108"/>
      <c r="I58" s="108"/>
      <c r="J58" s="108"/>
      <c r="K58" s="108"/>
      <c r="L58" s="108"/>
      <c r="M58" s="108"/>
      <c r="N58" s="108"/>
      <c r="O58" s="108"/>
      <c r="P58" s="108"/>
      <c r="Q58" s="108"/>
      <c r="R58" s="108"/>
      <c r="S58" s="108"/>
      <c r="T58" s="108"/>
    </row>
    <row r="59" spans="1:20" ht="15.75" customHeight="1" x14ac:dyDescent="0.25">
      <c r="A59" s="108"/>
      <c r="B59" s="478" t="s">
        <v>366</v>
      </c>
      <c r="C59" s="114" t="s">
        <v>367</v>
      </c>
      <c r="D59" s="115">
        <v>15</v>
      </c>
      <c r="E59" s="108"/>
      <c r="F59" s="108"/>
      <c r="G59" s="108"/>
      <c r="H59" s="108"/>
      <c r="I59" s="108"/>
      <c r="J59" s="108"/>
      <c r="K59" s="108"/>
      <c r="L59" s="108"/>
      <c r="M59" s="108"/>
      <c r="N59" s="108"/>
      <c r="O59" s="108"/>
      <c r="P59" s="108"/>
      <c r="Q59" s="108"/>
      <c r="R59" s="108"/>
      <c r="S59" s="108"/>
      <c r="T59" s="108"/>
    </row>
    <row r="60" spans="1:20" ht="15.75" customHeight="1" x14ac:dyDescent="0.25">
      <c r="A60" s="108"/>
      <c r="B60" s="478"/>
      <c r="C60" s="117" t="s">
        <v>368</v>
      </c>
      <c r="D60" s="115">
        <v>0</v>
      </c>
      <c r="E60" s="108"/>
      <c r="F60" s="108"/>
      <c r="G60" s="108"/>
      <c r="H60" s="108"/>
      <c r="I60" s="108"/>
      <c r="J60" s="108"/>
      <c r="K60" s="108"/>
      <c r="L60" s="108"/>
      <c r="M60" s="108"/>
      <c r="N60" s="108"/>
      <c r="O60" s="108"/>
      <c r="P60" s="108"/>
      <c r="Q60" s="108"/>
      <c r="R60" s="108"/>
      <c r="S60" s="108"/>
      <c r="T60" s="108"/>
    </row>
    <row r="61" spans="1:20" ht="15.75" customHeight="1" x14ac:dyDescent="0.25">
      <c r="A61" s="108"/>
      <c r="B61" s="478" t="s">
        <v>369</v>
      </c>
      <c r="C61" s="114" t="s">
        <v>370</v>
      </c>
      <c r="D61" s="115">
        <v>15</v>
      </c>
      <c r="E61" s="108"/>
      <c r="F61" s="108"/>
      <c r="G61" s="108"/>
      <c r="H61" s="108"/>
      <c r="I61" s="108"/>
      <c r="J61" s="108"/>
      <c r="K61" s="108"/>
      <c r="L61" s="108"/>
      <c r="M61" s="108"/>
      <c r="N61" s="108"/>
      <c r="O61" s="108"/>
      <c r="P61" s="108"/>
      <c r="Q61" s="108"/>
      <c r="R61" s="108"/>
      <c r="S61" s="108"/>
      <c r="T61" s="108"/>
    </row>
    <row r="62" spans="1:20" ht="15.75" customHeight="1" x14ac:dyDescent="0.25">
      <c r="A62" s="108"/>
      <c r="B62" s="478"/>
      <c r="C62" s="117" t="s">
        <v>371</v>
      </c>
      <c r="D62" s="115">
        <v>0</v>
      </c>
      <c r="E62" s="108"/>
      <c r="F62" s="108"/>
      <c r="G62" s="108"/>
      <c r="H62" s="108"/>
      <c r="I62" s="108"/>
      <c r="J62" s="108"/>
      <c r="K62" s="108"/>
      <c r="L62" s="108"/>
      <c r="M62" s="108"/>
      <c r="N62" s="108"/>
      <c r="O62" s="108"/>
      <c r="P62" s="108"/>
      <c r="Q62" s="108"/>
      <c r="R62" s="108"/>
      <c r="S62" s="108"/>
      <c r="T62" s="108"/>
    </row>
    <row r="63" spans="1:20" ht="15.75" customHeight="1" x14ac:dyDescent="0.25">
      <c r="A63" s="108"/>
      <c r="B63" s="478" t="s">
        <v>372</v>
      </c>
      <c r="C63" s="114" t="s">
        <v>373</v>
      </c>
      <c r="D63" s="115">
        <v>10</v>
      </c>
      <c r="E63" s="108"/>
      <c r="F63" s="108"/>
      <c r="G63" s="108"/>
      <c r="H63" s="108"/>
      <c r="I63" s="108"/>
      <c r="J63" s="108"/>
      <c r="K63" s="108"/>
      <c r="L63" s="108"/>
      <c r="M63" s="108"/>
      <c r="N63" s="108"/>
      <c r="O63" s="108"/>
      <c r="P63" s="108"/>
      <c r="Q63" s="108"/>
      <c r="R63" s="108"/>
      <c r="S63" s="108"/>
      <c r="T63" s="108"/>
    </row>
    <row r="64" spans="1:20" ht="15.75" customHeight="1" x14ac:dyDescent="0.25">
      <c r="A64" s="108"/>
      <c r="B64" s="478"/>
      <c r="C64" s="117" t="s">
        <v>374</v>
      </c>
      <c r="D64" s="115">
        <v>5</v>
      </c>
      <c r="E64" s="108"/>
      <c r="F64" s="108"/>
      <c r="G64" s="108"/>
      <c r="H64" s="108"/>
      <c r="I64" s="108"/>
      <c r="J64" s="108"/>
      <c r="K64" s="108"/>
      <c r="L64" s="108"/>
      <c r="M64" s="108"/>
      <c r="N64" s="108"/>
      <c r="O64" s="108"/>
      <c r="P64" s="108"/>
      <c r="Q64" s="108"/>
      <c r="R64" s="108"/>
      <c r="S64" s="108"/>
      <c r="T64" s="108"/>
    </row>
    <row r="65" spans="1:20" ht="15.75" customHeight="1" x14ac:dyDescent="0.25">
      <c r="A65" s="108"/>
      <c r="B65" s="478"/>
      <c r="C65" s="117" t="s">
        <v>375</v>
      </c>
      <c r="D65" s="115">
        <v>0</v>
      </c>
      <c r="E65" s="108"/>
      <c r="F65" s="108"/>
      <c r="G65" s="108"/>
      <c r="H65" s="108"/>
      <c r="I65" s="108"/>
      <c r="J65" s="108"/>
      <c r="K65" s="108"/>
      <c r="L65" s="108"/>
      <c r="M65" s="108"/>
      <c r="N65" s="108"/>
      <c r="O65" s="108"/>
      <c r="P65" s="108"/>
      <c r="Q65" s="108"/>
      <c r="R65" s="108"/>
      <c r="S65" s="108"/>
      <c r="T65" s="108"/>
    </row>
    <row r="66" spans="1:20" ht="15.75" customHeight="1" x14ac:dyDescent="0.25">
      <c r="A66" s="108"/>
      <c r="B66" s="108"/>
      <c r="C66" s="108"/>
      <c r="D66" s="108"/>
      <c r="E66" s="108"/>
      <c r="F66" s="108"/>
      <c r="G66" s="108"/>
      <c r="H66" s="108"/>
      <c r="I66" s="108"/>
      <c r="J66" s="108"/>
      <c r="K66" s="108"/>
      <c r="L66" s="108"/>
      <c r="M66" s="108"/>
      <c r="N66" s="108"/>
      <c r="O66" s="108"/>
      <c r="P66" s="108"/>
      <c r="Q66" s="108"/>
      <c r="R66" s="108"/>
      <c r="S66" s="108"/>
      <c r="T66" s="108"/>
    </row>
    <row r="67" spans="1:20" ht="15.75" customHeight="1" x14ac:dyDescent="0.25">
      <c r="A67" s="108"/>
      <c r="B67" s="108"/>
      <c r="C67" s="108"/>
      <c r="D67" s="108">
        <f>+D50+D52+D54+D56+D59+D61+D63</f>
        <v>100</v>
      </c>
      <c r="E67" s="108"/>
      <c r="F67" s="108"/>
      <c r="G67" s="108"/>
      <c r="H67" s="108"/>
      <c r="I67" s="108"/>
      <c r="J67" s="108"/>
      <c r="K67" s="108"/>
      <c r="L67" s="108"/>
      <c r="M67" s="108"/>
      <c r="N67" s="108"/>
      <c r="O67" s="108"/>
      <c r="P67" s="108"/>
      <c r="Q67" s="108"/>
      <c r="R67" s="108"/>
      <c r="S67" s="108"/>
      <c r="T67" s="108"/>
    </row>
    <row r="68" spans="1:20" ht="15.75" customHeight="1" x14ac:dyDescent="0.25">
      <c r="A68" s="108"/>
      <c r="B68" s="108"/>
      <c r="C68" s="108"/>
      <c r="D68" s="108"/>
      <c r="E68" s="108"/>
      <c r="F68" s="108"/>
      <c r="G68" s="108"/>
      <c r="H68" s="108"/>
      <c r="I68" s="108"/>
      <c r="J68" s="108"/>
      <c r="K68" s="108"/>
      <c r="L68" s="108"/>
      <c r="M68" s="108"/>
      <c r="N68" s="108"/>
      <c r="O68" s="108"/>
      <c r="P68" s="108"/>
      <c r="Q68" s="108"/>
      <c r="R68" s="108"/>
      <c r="S68" s="108"/>
      <c r="T68" s="108"/>
    </row>
    <row r="69" spans="1:20" ht="15.75" customHeight="1" x14ac:dyDescent="0.25">
      <c r="A69" s="108"/>
      <c r="B69" s="108"/>
      <c r="C69" s="108"/>
      <c r="D69" s="108"/>
      <c r="E69" s="108"/>
      <c r="F69" s="108"/>
      <c r="G69" s="108"/>
      <c r="H69" s="108"/>
      <c r="I69" s="108"/>
      <c r="J69" s="108"/>
      <c r="K69" s="108"/>
      <c r="L69" s="108"/>
      <c r="M69" s="108"/>
      <c r="N69" s="108"/>
      <c r="O69" s="108"/>
      <c r="P69" s="108"/>
      <c r="Q69" s="108"/>
      <c r="R69" s="108"/>
      <c r="S69" s="108"/>
      <c r="T69" s="108"/>
    </row>
    <row r="70" spans="1:20" ht="15.75" customHeight="1" x14ac:dyDescent="0.25">
      <c r="A70" s="108"/>
      <c r="B70" s="108"/>
      <c r="C70" s="108"/>
      <c r="D70" s="108"/>
      <c r="E70" s="108"/>
      <c r="F70" s="108"/>
      <c r="G70" s="108"/>
      <c r="H70" s="108"/>
      <c r="I70" s="108"/>
      <c r="J70" s="108"/>
      <c r="K70" s="108"/>
      <c r="L70" s="108"/>
      <c r="M70" s="108"/>
      <c r="N70" s="108"/>
      <c r="O70" s="108"/>
      <c r="P70" s="108"/>
      <c r="Q70" s="108"/>
      <c r="R70" s="108"/>
      <c r="S70" s="108"/>
      <c r="T70" s="108"/>
    </row>
    <row r="71" spans="1:20" ht="15.75" customHeight="1" x14ac:dyDescent="0.25">
      <c r="A71" s="108"/>
      <c r="B71" s="108"/>
      <c r="C71" s="108"/>
      <c r="D71" s="108"/>
      <c r="E71" s="108"/>
      <c r="F71" s="108"/>
      <c r="G71" s="108"/>
      <c r="H71" s="108"/>
      <c r="I71" s="108"/>
      <c r="J71" s="108"/>
      <c r="K71" s="108"/>
      <c r="L71" s="108"/>
      <c r="M71" s="108"/>
      <c r="N71" s="108"/>
      <c r="O71" s="108"/>
      <c r="P71" s="108"/>
      <c r="Q71" s="108"/>
      <c r="R71" s="108"/>
      <c r="S71" s="108"/>
      <c r="T71" s="108"/>
    </row>
    <row r="72" spans="1:20" ht="15.75" customHeight="1" x14ac:dyDescent="0.25">
      <c r="A72" s="108"/>
      <c r="B72" s="108"/>
      <c r="C72" s="108"/>
      <c r="D72" s="108"/>
      <c r="E72" s="108"/>
      <c r="F72" s="108"/>
      <c r="G72" s="108"/>
      <c r="H72" s="108"/>
      <c r="I72" s="108"/>
      <c r="J72" s="108"/>
      <c r="K72" s="108"/>
      <c r="L72" s="108"/>
      <c r="M72" s="108"/>
      <c r="N72" s="108"/>
      <c r="O72" s="108"/>
      <c r="P72" s="108"/>
      <c r="Q72" s="108"/>
      <c r="R72" s="108"/>
      <c r="S72" s="108"/>
      <c r="T72" s="108"/>
    </row>
    <row r="73" spans="1:20" ht="15.75" customHeight="1" x14ac:dyDescent="0.25">
      <c r="A73" s="108"/>
      <c r="B73" s="108"/>
      <c r="C73" s="108"/>
      <c r="D73" s="108"/>
      <c r="E73" s="108"/>
      <c r="F73" s="108"/>
      <c r="G73" s="108"/>
      <c r="H73" s="108"/>
      <c r="I73" s="108"/>
      <c r="J73" s="108"/>
      <c r="K73" s="108"/>
      <c r="L73" s="108"/>
      <c r="M73" s="108"/>
      <c r="N73" s="108"/>
      <c r="O73" s="108"/>
      <c r="P73" s="108"/>
      <c r="Q73" s="108"/>
      <c r="R73" s="108"/>
      <c r="S73" s="108"/>
      <c r="T73" s="108"/>
    </row>
    <row r="74" spans="1:20" ht="15.75" customHeight="1" x14ac:dyDescent="0.25">
      <c r="A74" s="108"/>
      <c r="B74" s="108"/>
      <c r="C74" s="108"/>
      <c r="D74" s="108"/>
      <c r="E74" s="108"/>
      <c r="F74" s="108"/>
      <c r="G74" s="108"/>
      <c r="H74" s="108"/>
      <c r="I74" s="108"/>
      <c r="J74" s="108"/>
      <c r="K74" s="108"/>
      <c r="L74" s="108"/>
      <c r="M74" s="108"/>
      <c r="N74" s="108"/>
      <c r="O74" s="108"/>
      <c r="P74" s="108"/>
      <c r="Q74" s="108"/>
      <c r="R74" s="108"/>
      <c r="S74" s="108"/>
      <c r="T74" s="108"/>
    </row>
    <row r="75" spans="1:20" ht="15.75" customHeight="1" x14ac:dyDescent="0.25">
      <c r="A75" s="108"/>
      <c r="B75" s="108"/>
      <c r="C75" s="108"/>
      <c r="D75" s="108"/>
      <c r="E75" s="108"/>
      <c r="F75" s="108"/>
      <c r="G75" s="108"/>
      <c r="H75" s="108"/>
      <c r="I75" s="108"/>
      <c r="J75" s="108"/>
      <c r="K75" s="108"/>
      <c r="L75" s="108"/>
      <c r="M75" s="108"/>
      <c r="N75" s="108"/>
      <c r="O75" s="108"/>
      <c r="P75" s="108"/>
      <c r="Q75" s="108"/>
      <c r="R75" s="108"/>
      <c r="S75" s="108"/>
      <c r="T75" s="108"/>
    </row>
    <row r="76" spans="1:20" ht="15.75" customHeight="1" x14ac:dyDescent="0.25">
      <c r="A76" s="108"/>
      <c r="B76" s="108"/>
      <c r="C76" s="108"/>
      <c r="D76" s="108"/>
      <c r="E76" s="108"/>
      <c r="F76" s="108"/>
      <c r="G76" s="108"/>
      <c r="H76" s="108"/>
      <c r="I76" s="108"/>
      <c r="J76" s="108"/>
      <c r="K76" s="108"/>
      <c r="L76" s="108"/>
      <c r="M76" s="108"/>
      <c r="N76" s="108"/>
      <c r="O76" s="108"/>
      <c r="P76" s="108"/>
      <c r="Q76" s="108"/>
      <c r="R76" s="108"/>
      <c r="S76" s="108"/>
      <c r="T76" s="108"/>
    </row>
    <row r="77" spans="1:20" ht="15.75" customHeight="1" x14ac:dyDescent="0.25">
      <c r="A77" s="108"/>
      <c r="B77" s="108"/>
      <c r="C77" s="108"/>
      <c r="D77" s="108"/>
      <c r="E77" s="108"/>
      <c r="F77" s="108"/>
      <c r="G77" s="108"/>
      <c r="H77" s="108"/>
      <c r="I77" s="108"/>
      <c r="J77" s="108"/>
      <c r="K77" s="108"/>
      <c r="L77" s="108"/>
      <c r="M77" s="108"/>
      <c r="N77" s="108"/>
      <c r="O77" s="108"/>
      <c r="P77" s="108"/>
      <c r="Q77" s="108"/>
      <c r="R77" s="108"/>
      <c r="S77" s="108"/>
      <c r="T77" s="108"/>
    </row>
    <row r="78" spans="1:20" ht="15.75" customHeight="1" x14ac:dyDescent="0.25">
      <c r="A78" s="108"/>
      <c r="B78" s="108"/>
      <c r="C78" s="108"/>
      <c r="D78" s="108"/>
      <c r="E78" s="108"/>
      <c r="F78" s="108"/>
      <c r="G78" s="108"/>
      <c r="H78" s="108"/>
      <c r="I78" s="108"/>
      <c r="J78" s="108"/>
      <c r="K78" s="108"/>
      <c r="L78" s="108"/>
      <c r="M78" s="108"/>
      <c r="N78" s="108"/>
      <c r="O78" s="108"/>
      <c r="P78" s="108"/>
      <c r="Q78" s="108"/>
      <c r="R78" s="108"/>
      <c r="S78" s="108"/>
      <c r="T78" s="108"/>
    </row>
    <row r="79" spans="1:20" ht="15.75" customHeight="1" x14ac:dyDescent="0.25">
      <c r="A79" s="108"/>
      <c r="B79" s="108"/>
      <c r="C79" s="108"/>
      <c r="D79" s="108"/>
      <c r="E79" s="108"/>
      <c r="F79" s="108"/>
      <c r="G79" s="108"/>
      <c r="H79" s="108"/>
      <c r="I79" s="108"/>
      <c r="J79" s="108"/>
      <c r="K79" s="108"/>
      <c r="L79" s="108"/>
      <c r="M79" s="108"/>
      <c r="N79" s="108"/>
      <c r="O79" s="108"/>
      <c r="P79" s="108"/>
      <c r="Q79" s="108"/>
      <c r="R79" s="108"/>
      <c r="S79" s="108"/>
      <c r="T79" s="108"/>
    </row>
    <row r="80" spans="1:20" ht="15.75" customHeight="1" x14ac:dyDescent="0.25">
      <c r="A80" s="108"/>
      <c r="B80" s="108"/>
      <c r="C80" s="108"/>
      <c r="D80" s="108"/>
      <c r="E80" s="108"/>
      <c r="F80" s="108"/>
      <c r="G80" s="108"/>
      <c r="H80" s="108"/>
      <c r="I80" s="108"/>
      <c r="J80" s="108"/>
      <c r="K80" s="108"/>
      <c r="L80" s="108"/>
      <c r="M80" s="108"/>
      <c r="N80" s="108"/>
      <c r="O80" s="108"/>
      <c r="P80" s="108"/>
      <c r="Q80" s="108"/>
      <c r="R80" s="108"/>
      <c r="S80" s="108"/>
      <c r="T80" s="108"/>
    </row>
    <row r="81" spans="1:20" ht="15.75" customHeight="1" x14ac:dyDescent="0.25">
      <c r="A81" s="108"/>
      <c r="B81" s="108"/>
      <c r="C81" s="108"/>
      <c r="D81" s="108"/>
      <c r="E81" s="108"/>
      <c r="F81" s="108"/>
      <c r="G81" s="108"/>
      <c r="H81" s="108"/>
      <c r="I81" s="108"/>
      <c r="J81" s="108"/>
      <c r="K81" s="108"/>
      <c r="L81" s="108"/>
      <c r="M81" s="108"/>
      <c r="N81" s="108"/>
      <c r="O81" s="108"/>
      <c r="P81" s="108"/>
      <c r="Q81" s="108"/>
      <c r="R81" s="108"/>
      <c r="S81" s="108"/>
      <c r="T81" s="108"/>
    </row>
    <row r="82" spans="1:20" ht="15.75" customHeight="1" x14ac:dyDescent="0.25">
      <c r="A82" s="108"/>
      <c r="B82" s="108"/>
      <c r="C82" s="108"/>
      <c r="D82" s="108"/>
      <c r="E82" s="108"/>
      <c r="F82" s="108"/>
      <c r="G82" s="108"/>
      <c r="H82" s="108"/>
      <c r="I82" s="108"/>
      <c r="J82" s="108"/>
      <c r="K82" s="108"/>
      <c r="L82" s="108"/>
      <c r="M82" s="108"/>
      <c r="N82" s="108"/>
      <c r="O82" s="108"/>
      <c r="P82" s="108"/>
      <c r="Q82" s="108"/>
      <c r="R82" s="108"/>
      <c r="S82" s="108"/>
      <c r="T82" s="108"/>
    </row>
    <row r="83" spans="1:20" ht="15.75" customHeight="1" x14ac:dyDescent="0.25">
      <c r="A83" s="108"/>
      <c r="B83" s="108"/>
      <c r="C83" s="108"/>
      <c r="D83" s="108"/>
      <c r="E83" s="108"/>
      <c r="F83" s="108"/>
      <c r="G83" s="108"/>
      <c r="H83" s="108"/>
      <c r="I83" s="108"/>
      <c r="J83" s="108"/>
      <c r="K83" s="108"/>
      <c r="L83" s="108"/>
      <c r="M83" s="108"/>
      <c r="N83" s="108"/>
      <c r="O83" s="108"/>
      <c r="P83" s="108"/>
      <c r="Q83" s="108"/>
      <c r="R83" s="108"/>
      <c r="S83" s="108"/>
      <c r="T83" s="108"/>
    </row>
    <row r="84" spans="1:20" ht="15.75" customHeight="1" x14ac:dyDescent="0.25">
      <c r="A84" s="108"/>
      <c r="B84" s="108"/>
      <c r="C84" s="108"/>
      <c r="D84" s="108"/>
      <c r="E84" s="108"/>
      <c r="F84" s="108"/>
      <c r="G84" s="108"/>
      <c r="H84" s="108"/>
      <c r="I84" s="108"/>
      <c r="J84" s="108"/>
      <c r="K84" s="108"/>
      <c r="L84" s="108"/>
      <c r="M84" s="108"/>
      <c r="N84" s="108"/>
      <c r="O84" s="108"/>
      <c r="P84" s="108"/>
      <c r="Q84" s="108"/>
      <c r="R84" s="108"/>
      <c r="S84" s="108"/>
      <c r="T84" s="108"/>
    </row>
    <row r="85" spans="1:20" ht="15.75" customHeight="1" x14ac:dyDescent="0.25">
      <c r="A85" s="108"/>
      <c r="B85" s="108"/>
      <c r="C85" s="108"/>
      <c r="D85" s="108"/>
      <c r="E85" s="108"/>
      <c r="F85" s="108"/>
      <c r="G85" s="108"/>
      <c r="H85" s="108"/>
      <c r="I85" s="108"/>
      <c r="J85" s="108"/>
      <c r="K85" s="108"/>
      <c r="L85" s="108"/>
      <c r="M85" s="108"/>
      <c r="N85" s="108"/>
      <c r="O85" s="108"/>
      <c r="P85" s="108"/>
      <c r="Q85" s="108"/>
      <c r="R85" s="108"/>
      <c r="S85" s="108"/>
      <c r="T85" s="108"/>
    </row>
    <row r="86" spans="1:20" ht="15.75" customHeight="1" x14ac:dyDescent="0.25">
      <c r="A86" s="108"/>
      <c r="B86" s="108"/>
      <c r="C86" s="108"/>
      <c r="D86" s="108"/>
      <c r="E86" s="108"/>
      <c r="F86" s="108"/>
      <c r="G86" s="108"/>
      <c r="H86" s="108"/>
      <c r="I86" s="108"/>
      <c r="J86" s="108"/>
      <c r="K86" s="108"/>
      <c r="L86" s="108"/>
      <c r="M86" s="108"/>
      <c r="N86" s="108"/>
      <c r="O86" s="108"/>
      <c r="P86" s="108"/>
      <c r="Q86" s="108"/>
      <c r="R86" s="108"/>
      <c r="S86" s="108"/>
      <c r="T86" s="108"/>
    </row>
    <row r="87" spans="1:20" ht="15.75" customHeight="1" x14ac:dyDescent="0.25">
      <c r="A87" s="108"/>
      <c r="B87" s="108"/>
      <c r="C87" s="108"/>
      <c r="D87" s="108"/>
      <c r="E87" s="108"/>
      <c r="F87" s="108"/>
      <c r="G87" s="108"/>
      <c r="H87" s="108"/>
      <c r="I87" s="108"/>
      <c r="J87" s="108"/>
      <c r="K87" s="108"/>
      <c r="L87" s="108"/>
      <c r="M87" s="108"/>
      <c r="N87" s="108"/>
      <c r="O87" s="108"/>
      <c r="P87" s="108"/>
      <c r="Q87" s="108"/>
      <c r="R87" s="108"/>
      <c r="S87" s="108"/>
      <c r="T87" s="108"/>
    </row>
    <row r="88" spans="1:20" ht="15.75" customHeight="1" x14ac:dyDescent="0.25">
      <c r="A88" s="108"/>
      <c r="B88" s="108"/>
      <c r="C88" s="108"/>
      <c r="D88" s="108"/>
      <c r="E88" s="108"/>
      <c r="F88" s="108"/>
      <c r="G88" s="108"/>
      <c r="H88" s="108"/>
      <c r="I88" s="108"/>
      <c r="J88" s="108"/>
      <c r="K88" s="108"/>
      <c r="L88" s="108"/>
      <c r="M88" s="108"/>
      <c r="N88" s="108"/>
      <c r="O88" s="108"/>
      <c r="P88" s="108"/>
      <c r="Q88" s="108"/>
      <c r="R88" s="108"/>
      <c r="S88" s="108"/>
      <c r="T88" s="108"/>
    </row>
    <row r="89" spans="1:20" ht="15.75" customHeight="1" x14ac:dyDescent="0.25">
      <c r="A89" s="108"/>
      <c r="B89" s="108"/>
      <c r="C89" s="108"/>
      <c r="D89" s="108"/>
      <c r="E89" s="108"/>
      <c r="F89" s="108"/>
      <c r="G89" s="108"/>
      <c r="H89" s="108"/>
      <c r="I89" s="108"/>
      <c r="J89" s="108"/>
      <c r="K89" s="108"/>
      <c r="L89" s="108"/>
      <c r="M89" s="108"/>
      <c r="N89" s="108"/>
      <c r="O89" s="108"/>
      <c r="P89" s="108"/>
      <c r="Q89" s="108"/>
      <c r="R89" s="108"/>
      <c r="S89" s="108"/>
      <c r="T89" s="108"/>
    </row>
    <row r="90" spans="1:20" ht="15.75" customHeight="1" x14ac:dyDescent="0.25">
      <c r="A90" s="108"/>
      <c r="B90" s="108"/>
      <c r="C90" s="108"/>
      <c r="D90" s="108"/>
      <c r="E90" s="108"/>
      <c r="F90" s="108"/>
      <c r="G90" s="108"/>
      <c r="H90" s="108"/>
      <c r="I90" s="108"/>
      <c r="J90" s="108"/>
      <c r="K90" s="108"/>
      <c r="L90" s="108"/>
      <c r="M90" s="108"/>
      <c r="N90" s="108"/>
      <c r="O90" s="108"/>
      <c r="P90" s="108"/>
      <c r="Q90" s="108"/>
      <c r="R90" s="108"/>
      <c r="S90" s="108"/>
      <c r="T90" s="108"/>
    </row>
    <row r="91" spans="1:20" ht="15.75" customHeight="1" x14ac:dyDescent="0.25">
      <c r="A91" s="108"/>
      <c r="B91" s="108"/>
      <c r="C91" s="108"/>
      <c r="D91" s="108"/>
      <c r="E91" s="108"/>
      <c r="F91" s="108"/>
      <c r="G91" s="108"/>
      <c r="H91" s="108"/>
      <c r="I91" s="108"/>
      <c r="J91" s="108"/>
      <c r="K91" s="108"/>
      <c r="L91" s="108"/>
      <c r="M91" s="108"/>
      <c r="N91" s="108"/>
      <c r="O91" s="108"/>
      <c r="P91" s="108"/>
      <c r="Q91" s="108"/>
      <c r="R91" s="108"/>
      <c r="S91" s="108"/>
      <c r="T91" s="108"/>
    </row>
    <row r="92" spans="1:20" ht="15.75" customHeight="1" x14ac:dyDescent="0.25">
      <c r="A92" s="108"/>
      <c r="B92" s="108"/>
      <c r="C92" s="108"/>
      <c r="D92" s="108"/>
      <c r="E92" s="108"/>
      <c r="F92" s="108"/>
      <c r="G92" s="108"/>
      <c r="H92" s="108"/>
      <c r="I92" s="108"/>
      <c r="J92" s="108"/>
      <c r="K92" s="108"/>
      <c r="L92" s="108"/>
      <c r="M92" s="108"/>
      <c r="N92" s="108"/>
      <c r="O92" s="108"/>
      <c r="P92" s="108"/>
      <c r="Q92" s="108"/>
      <c r="R92" s="108"/>
      <c r="S92" s="108"/>
      <c r="T92" s="108"/>
    </row>
    <row r="93" spans="1:20" ht="15.75" customHeight="1" x14ac:dyDescent="0.25">
      <c r="A93" s="108"/>
      <c r="B93" s="108"/>
      <c r="C93" s="108"/>
      <c r="D93" s="108"/>
      <c r="E93" s="108"/>
      <c r="F93" s="108"/>
      <c r="G93" s="108"/>
      <c r="H93" s="108"/>
      <c r="I93" s="108"/>
      <c r="J93" s="108"/>
      <c r="K93" s="108"/>
      <c r="L93" s="108"/>
      <c r="M93" s="108"/>
      <c r="N93" s="108"/>
      <c r="O93" s="108"/>
      <c r="P93" s="108"/>
      <c r="Q93" s="108"/>
      <c r="R93" s="108"/>
      <c r="S93" s="108"/>
      <c r="T93" s="108"/>
    </row>
    <row r="94" spans="1:20" ht="15.75" customHeight="1" x14ac:dyDescent="0.25">
      <c r="A94" s="108"/>
      <c r="B94" s="108"/>
      <c r="C94" s="108"/>
      <c r="D94" s="108"/>
      <c r="E94" s="108"/>
      <c r="F94" s="108"/>
      <c r="G94" s="108"/>
      <c r="H94" s="108"/>
      <c r="I94" s="108"/>
      <c r="J94" s="108"/>
      <c r="K94" s="108"/>
      <c r="L94" s="108"/>
      <c r="M94" s="108"/>
      <c r="N94" s="108"/>
      <c r="O94" s="108"/>
      <c r="P94" s="108"/>
      <c r="Q94" s="108"/>
      <c r="R94" s="108"/>
      <c r="S94" s="108"/>
      <c r="T94" s="108"/>
    </row>
    <row r="95" spans="1:20" ht="15.75" customHeight="1" x14ac:dyDescent="0.25">
      <c r="A95" s="108"/>
      <c r="B95" s="108"/>
      <c r="C95" s="108"/>
      <c r="D95" s="108"/>
      <c r="E95" s="108"/>
      <c r="F95" s="108"/>
      <c r="G95" s="108"/>
      <c r="H95" s="108"/>
      <c r="I95" s="108"/>
      <c r="J95" s="108"/>
      <c r="K95" s="108"/>
      <c r="L95" s="108"/>
      <c r="M95" s="108"/>
      <c r="N95" s="108"/>
      <c r="O95" s="108"/>
      <c r="P95" s="108"/>
      <c r="Q95" s="108"/>
      <c r="R95" s="108"/>
      <c r="S95" s="108"/>
      <c r="T95" s="108"/>
    </row>
    <row r="96" spans="1:20" ht="15.75" customHeight="1" x14ac:dyDescent="0.25">
      <c r="A96" s="108"/>
      <c r="B96" s="108"/>
      <c r="C96" s="108"/>
      <c r="D96" s="108"/>
      <c r="E96" s="108"/>
      <c r="F96" s="108"/>
      <c r="G96" s="108"/>
      <c r="H96" s="108"/>
      <c r="I96" s="108"/>
      <c r="J96" s="108"/>
      <c r="K96" s="108"/>
      <c r="L96" s="108"/>
      <c r="M96" s="108"/>
      <c r="N96" s="108"/>
      <c r="O96" s="108"/>
      <c r="P96" s="108"/>
      <c r="Q96" s="108"/>
      <c r="R96" s="108"/>
      <c r="S96" s="108"/>
      <c r="T96" s="108"/>
    </row>
    <row r="97" spans="1:20" ht="15.75" customHeight="1" x14ac:dyDescent="0.25">
      <c r="A97" s="108"/>
      <c r="B97" s="108"/>
      <c r="C97" s="108"/>
      <c r="D97" s="108"/>
      <c r="E97" s="108"/>
      <c r="F97" s="108"/>
      <c r="G97" s="108"/>
      <c r="H97" s="108"/>
      <c r="I97" s="108"/>
      <c r="J97" s="108"/>
      <c r="K97" s="108"/>
      <c r="L97" s="108"/>
      <c r="M97" s="108"/>
      <c r="N97" s="108"/>
      <c r="O97" s="108"/>
      <c r="P97" s="108"/>
      <c r="Q97" s="108"/>
      <c r="R97" s="108"/>
      <c r="S97" s="108"/>
      <c r="T97" s="108"/>
    </row>
    <row r="98" spans="1:20" ht="15.75" customHeight="1" x14ac:dyDescent="0.25">
      <c r="A98" s="108"/>
      <c r="B98" s="108"/>
      <c r="C98" s="108"/>
      <c r="D98" s="108"/>
      <c r="E98" s="108"/>
      <c r="F98" s="108"/>
      <c r="G98" s="108"/>
      <c r="H98" s="108"/>
      <c r="I98" s="108"/>
      <c r="J98" s="108"/>
      <c r="K98" s="108"/>
      <c r="L98" s="108"/>
      <c r="M98" s="108"/>
      <c r="N98" s="108"/>
      <c r="O98" s="108"/>
      <c r="P98" s="108"/>
      <c r="Q98" s="108"/>
      <c r="R98" s="108"/>
      <c r="S98" s="108"/>
      <c r="T98" s="108"/>
    </row>
    <row r="99" spans="1:20" ht="15.75" customHeight="1" x14ac:dyDescent="0.25">
      <c r="A99" s="108"/>
      <c r="B99" s="108"/>
      <c r="C99" s="108"/>
      <c r="D99" s="108"/>
      <c r="E99" s="108"/>
      <c r="F99" s="108"/>
      <c r="G99" s="108"/>
      <c r="H99" s="108"/>
      <c r="I99" s="108"/>
      <c r="J99" s="108"/>
      <c r="K99" s="108"/>
      <c r="L99" s="108"/>
      <c r="M99" s="108"/>
      <c r="N99" s="108"/>
      <c r="O99" s="108"/>
      <c r="P99" s="108"/>
      <c r="Q99" s="108"/>
      <c r="R99" s="108"/>
      <c r="S99" s="108"/>
      <c r="T99" s="108"/>
    </row>
    <row r="100" spans="1:20" ht="15.75" customHeight="1" x14ac:dyDescent="0.25">
      <c r="A100" s="108"/>
      <c r="B100" s="108"/>
      <c r="C100" s="108"/>
      <c r="D100" s="108"/>
      <c r="E100" s="108"/>
      <c r="F100" s="108"/>
      <c r="G100" s="108"/>
      <c r="H100" s="108"/>
      <c r="I100" s="108"/>
      <c r="J100" s="108"/>
      <c r="K100" s="108"/>
      <c r="L100" s="108"/>
      <c r="M100" s="108"/>
      <c r="N100" s="108"/>
      <c r="O100" s="108"/>
      <c r="P100" s="108"/>
      <c r="Q100" s="108"/>
      <c r="R100" s="108"/>
      <c r="S100" s="108"/>
      <c r="T100" s="108"/>
    </row>
    <row r="101" spans="1:20" ht="15.75" customHeight="1" x14ac:dyDescent="0.25">
      <c r="A101" s="108"/>
      <c r="B101" s="108"/>
      <c r="C101" s="108"/>
      <c r="D101" s="108"/>
      <c r="E101" s="108"/>
      <c r="F101" s="108"/>
      <c r="G101" s="108"/>
      <c r="H101" s="108"/>
      <c r="I101" s="108"/>
      <c r="J101" s="108"/>
      <c r="K101" s="108"/>
      <c r="L101" s="108"/>
      <c r="M101" s="108"/>
      <c r="N101" s="108"/>
      <c r="O101" s="108"/>
      <c r="P101" s="108"/>
      <c r="Q101" s="108"/>
      <c r="R101" s="108"/>
      <c r="S101" s="108"/>
      <c r="T101" s="108"/>
    </row>
    <row r="102" spans="1:20" ht="15.75" customHeight="1" x14ac:dyDescent="0.25">
      <c r="A102" s="108"/>
      <c r="B102" s="108"/>
      <c r="C102" s="108"/>
      <c r="D102" s="108"/>
      <c r="E102" s="108"/>
      <c r="F102" s="108"/>
      <c r="G102" s="108"/>
      <c r="H102" s="108"/>
      <c r="I102" s="108"/>
      <c r="J102" s="108"/>
      <c r="K102" s="108"/>
      <c r="L102" s="108"/>
      <c r="M102" s="108"/>
      <c r="N102" s="108"/>
      <c r="O102" s="108"/>
      <c r="P102" s="108"/>
      <c r="Q102" s="108"/>
      <c r="R102" s="108"/>
      <c r="S102" s="108"/>
      <c r="T102" s="108"/>
    </row>
    <row r="103" spans="1:20" ht="15.75" customHeight="1" x14ac:dyDescent="0.25">
      <c r="A103" s="108"/>
      <c r="B103" s="108"/>
      <c r="C103" s="108"/>
      <c r="D103" s="108"/>
      <c r="E103" s="108"/>
      <c r="F103" s="108"/>
      <c r="G103" s="108"/>
      <c r="H103" s="108"/>
      <c r="I103" s="108"/>
      <c r="J103" s="108"/>
      <c r="K103" s="108"/>
      <c r="L103" s="108"/>
      <c r="M103" s="108"/>
      <c r="N103" s="108"/>
      <c r="O103" s="108"/>
      <c r="P103" s="108"/>
      <c r="Q103" s="108"/>
      <c r="R103" s="108"/>
      <c r="S103" s="108"/>
      <c r="T103" s="108"/>
    </row>
    <row r="104" spans="1:20" ht="15.75" customHeight="1" x14ac:dyDescent="0.25">
      <c r="A104" s="108"/>
      <c r="B104" s="108"/>
      <c r="C104" s="108"/>
      <c r="D104" s="108"/>
      <c r="E104" s="108"/>
      <c r="F104" s="108"/>
      <c r="G104" s="108"/>
      <c r="H104" s="108"/>
      <c r="I104" s="108"/>
      <c r="J104" s="108"/>
      <c r="K104" s="108"/>
      <c r="L104" s="108"/>
      <c r="M104" s="108"/>
      <c r="N104" s="108"/>
      <c r="O104" s="108"/>
      <c r="P104" s="108"/>
      <c r="Q104" s="108"/>
      <c r="R104" s="108"/>
      <c r="S104" s="108"/>
      <c r="T104" s="108"/>
    </row>
    <row r="105" spans="1:20" ht="15.75" customHeight="1" x14ac:dyDescent="0.25">
      <c r="A105" s="108"/>
      <c r="B105" s="108"/>
      <c r="C105" s="108"/>
      <c r="D105" s="108"/>
      <c r="E105" s="108"/>
      <c r="F105" s="108"/>
      <c r="G105" s="108"/>
      <c r="H105" s="108"/>
      <c r="I105" s="108"/>
      <c r="J105" s="108"/>
      <c r="K105" s="108"/>
      <c r="L105" s="108"/>
      <c r="M105" s="108"/>
      <c r="N105" s="108"/>
      <c r="O105" s="108"/>
      <c r="P105" s="108"/>
      <c r="Q105" s="108"/>
      <c r="R105" s="108"/>
      <c r="S105" s="108"/>
      <c r="T105" s="108"/>
    </row>
    <row r="106" spans="1:20" ht="15.75" customHeight="1" x14ac:dyDescent="0.25">
      <c r="A106" s="108"/>
      <c r="B106" s="108"/>
      <c r="C106" s="108"/>
      <c r="D106" s="108"/>
      <c r="E106" s="108"/>
      <c r="F106" s="108"/>
      <c r="G106" s="108"/>
      <c r="H106" s="108"/>
      <c r="I106" s="108"/>
      <c r="J106" s="108"/>
      <c r="K106" s="108"/>
      <c r="L106" s="108"/>
      <c r="M106" s="108"/>
      <c r="N106" s="108"/>
      <c r="O106" s="108"/>
      <c r="P106" s="108"/>
      <c r="Q106" s="108"/>
      <c r="R106" s="108"/>
      <c r="S106" s="108"/>
      <c r="T106" s="108"/>
    </row>
    <row r="107" spans="1:20" ht="15.75" customHeight="1" x14ac:dyDescent="0.25">
      <c r="A107" s="108"/>
      <c r="B107" s="108"/>
      <c r="C107" s="108"/>
      <c r="D107" s="108"/>
      <c r="E107" s="108"/>
      <c r="F107" s="108"/>
      <c r="G107" s="108"/>
      <c r="H107" s="108"/>
      <c r="I107" s="108"/>
      <c r="J107" s="108"/>
      <c r="K107" s="108"/>
      <c r="L107" s="108"/>
      <c r="M107" s="108"/>
      <c r="N107" s="108"/>
      <c r="O107" s="108"/>
      <c r="P107" s="108"/>
      <c r="Q107" s="108"/>
      <c r="R107" s="108"/>
      <c r="S107" s="108"/>
      <c r="T107" s="108"/>
    </row>
    <row r="108" spans="1:20" ht="15.75" customHeight="1" x14ac:dyDescent="0.25">
      <c r="A108" s="108"/>
      <c r="B108" s="108"/>
      <c r="C108" s="108"/>
      <c r="D108" s="108"/>
      <c r="E108" s="108"/>
      <c r="F108" s="108"/>
      <c r="G108" s="108"/>
      <c r="H108" s="108"/>
      <c r="I108" s="108"/>
      <c r="J108" s="108"/>
      <c r="K108" s="108"/>
      <c r="L108" s="108"/>
      <c r="M108" s="108"/>
      <c r="N108" s="108"/>
      <c r="O108" s="108"/>
      <c r="P108" s="108"/>
      <c r="Q108" s="108"/>
      <c r="R108" s="108"/>
      <c r="S108" s="108"/>
      <c r="T108" s="108"/>
    </row>
    <row r="109" spans="1:20" ht="15.75" customHeight="1" x14ac:dyDescent="0.25">
      <c r="A109" s="108"/>
      <c r="B109" s="108"/>
      <c r="C109" s="108"/>
      <c r="D109" s="108"/>
      <c r="E109" s="108"/>
      <c r="F109" s="108"/>
      <c r="G109" s="108"/>
      <c r="H109" s="108"/>
      <c r="I109" s="108"/>
      <c r="J109" s="108"/>
      <c r="K109" s="108"/>
      <c r="L109" s="108"/>
      <c r="M109" s="108"/>
      <c r="N109" s="108"/>
      <c r="O109" s="108"/>
      <c r="P109" s="108"/>
      <c r="Q109" s="108"/>
      <c r="R109" s="108"/>
      <c r="S109" s="108"/>
      <c r="T109" s="108"/>
    </row>
    <row r="110" spans="1:20" ht="15.75" customHeight="1" x14ac:dyDescent="0.25">
      <c r="A110" s="108"/>
      <c r="B110" s="108"/>
      <c r="C110" s="108"/>
      <c r="D110" s="108"/>
      <c r="E110" s="108"/>
      <c r="F110" s="108"/>
      <c r="G110" s="108"/>
      <c r="H110" s="108"/>
      <c r="I110" s="108"/>
      <c r="J110" s="108"/>
      <c r="K110" s="108"/>
      <c r="L110" s="108"/>
      <c r="M110" s="108"/>
      <c r="N110" s="108"/>
      <c r="O110" s="108"/>
      <c r="P110" s="108"/>
      <c r="Q110" s="108"/>
      <c r="R110" s="108"/>
      <c r="S110" s="108"/>
      <c r="T110" s="108"/>
    </row>
    <row r="111" spans="1:20" ht="15.75" customHeight="1" x14ac:dyDescent="0.25">
      <c r="A111" s="108"/>
      <c r="B111" s="108"/>
      <c r="C111" s="108"/>
      <c r="D111" s="108"/>
      <c r="E111" s="108"/>
      <c r="F111" s="108"/>
      <c r="G111" s="108"/>
      <c r="H111" s="108"/>
      <c r="I111" s="108"/>
      <c r="J111" s="108"/>
      <c r="K111" s="108"/>
      <c r="L111" s="108"/>
      <c r="M111" s="108"/>
      <c r="N111" s="108"/>
      <c r="O111" s="108"/>
      <c r="P111" s="108"/>
      <c r="Q111" s="108"/>
      <c r="R111" s="108"/>
      <c r="S111" s="108"/>
      <c r="T111" s="108"/>
    </row>
    <row r="112" spans="1:20" ht="15.75" customHeight="1" x14ac:dyDescent="0.25">
      <c r="A112" s="108"/>
      <c r="B112" s="108"/>
      <c r="C112" s="108"/>
      <c r="D112" s="108"/>
      <c r="E112" s="108"/>
      <c r="F112" s="108"/>
      <c r="G112" s="108"/>
      <c r="H112" s="108"/>
      <c r="I112" s="108"/>
      <c r="J112" s="108"/>
      <c r="K112" s="108"/>
      <c r="L112" s="108"/>
      <c r="M112" s="108"/>
      <c r="N112" s="108"/>
      <c r="O112" s="108"/>
      <c r="P112" s="108"/>
      <c r="Q112" s="108"/>
      <c r="R112" s="108"/>
      <c r="S112" s="108"/>
      <c r="T112" s="108"/>
    </row>
    <row r="113" spans="1:20" ht="15.75" customHeight="1" x14ac:dyDescent="0.25">
      <c r="A113" s="108"/>
      <c r="B113" s="108"/>
      <c r="C113" s="108"/>
      <c r="D113" s="108"/>
      <c r="E113" s="108"/>
      <c r="F113" s="108"/>
      <c r="G113" s="108"/>
      <c r="H113" s="108"/>
      <c r="I113" s="108"/>
      <c r="J113" s="108"/>
      <c r="K113" s="108"/>
      <c r="L113" s="108"/>
      <c r="M113" s="108"/>
      <c r="N113" s="108"/>
      <c r="O113" s="108"/>
      <c r="P113" s="108"/>
      <c r="Q113" s="108"/>
      <c r="R113" s="108"/>
      <c r="S113" s="108"/>
      <c r="T113" s="108"/>
    </row>
    <row r="114" spans="1:20" ht="15.75" customHeight="1" x14ac:dyDescent="0.25">
      <c r="A114" s="108"/>
      <c r="B114" s="108"/>
      <c r="C114" s="108"/>
      <c r="D114" s="108"/>
      <c r="E114" s="108"/>
      <c r="F114" s="108"/>
      <c r="G114" s="108"/>
      <c r="H114" s="108"/>
      <c r="I114" s="108"/>
      <c r="J114" s="108"/>
      <c r="K114" s="108"/>
      <c r="L114" s="108"/>
      <c r="M114" s="108"/>
      <c r="N114" s="108"/>
      <c r="O114" s="108"/>
      <c r="P114" s="108"/>
      <c r="Q114" s="108"/>
      <c r="R114" s="108"/>
      <c r="S114" s="108"/>
      <c r="T114" s="108"/>
    </row>
    <row r="115" spans="1:20" ht="15.75" customHeight="1" x14ac:dyDescent="0.25">
      <c r="A115" s="108"/>
      <c r="B115" s="108"/>
      <c r="C115" s="108"/>
      <c r="D115" s="108"/>
      <c r="E115" s="108"/>
      <c r="F115" s="108"/>
      <c r="G115" s="108"/>
      <c r="H115" s="108"/>
      <c r="I115" s="108"/>
      <c r="J115" s="108"/>
      <c r="K115" s="108"/>
      <c r="L115" s="108"/>
      <c r="M115" s="108"/>
      <c r="N115" s="108"/>
      <c r="O115" s="108"/>
      <c r="P115" s="108"/>
      <c r="Q115" s="108"/>
      <c r="R115" s="108"/>
      <c r="S115" s="108"/>
      <c r="T115" s="108"/>
    </row>
    <row r="116" spans="1:20" ht="15.75" customHeight="1" x14ac:dyDescent="0.25">
      <c r="A116" s="108"/>
      <c r="B116" s="108"/>
      <c r="C116" s="108"/>
      <c r="D116" s="108"/>
      <c r="E116" s="108"/>
      <c r="F116" s="108"/>
      <c r="G116" s="108"/>
      <c r="H116" s="108"/>
      <c r="I116" s="108"/>
      <c r="J116" s="108"/>
      <c r="K116" s="108"/>
      <c r="L116" s="108"/>
      <c r="M116" s="108"/>
      <c r="N116" s="108"/>
      <c r="O116" s="108"/>
      <c r="P116" s="108"/>
      <c r="Q116" s="108"/>
      <c r="R116" s="108"/>
      <c r="S116" s="108"/>
      <c r="T116" s="108"/>
    </row>
    <row r="117" spans="1:20" ht="15.75" customHeight="1" x14ac:dyDescent="0.25">
      <c r="A117" s="108"/>
      <c r="B117" s="108"/>
      <c r="C117" s="108"/>
      <c r="D117" s="108"/>
      <c r="E117" s="108"/>
      <c r="F117" s="108"/>
      <c r="G117" s="108"/>
      <c r="H117" s="108"/>
      <c r="I117" s="108"/>
      <c r="J117" s="108"/>
      <c r="K117" s="108"/>
      <c r="L117" s="108"/>
      <c r="M117" s="108"/>
      <c r="N117" s="108"/>
      <c r="O117" s="108"/>
      <c r="P117" s="108"/>
      <c r="Q117" s="108"/>
      <c r="R117" s="108"/>
      <c r="S117" s="108"/>
      <c r="T117" s="108"/>
    </row>
    <row r="118" spans="1:20" ht="15.75" customHeight="1" x14ac:dyDescent="0.25">
      <c r="A118" s="108"/>
      <c r="B118" s="108"/>
      <c r="C118" s="108"/>
      <c r="D118" s="108"/>
      <c r="E118" s="108"/>
      <c r="F118" s="108"/>
      <c r="G118" s="108"/>
      <c r="H118" s="108"/>
      <c r="I118" s="108"/>
      <c r="J118" s="108"/>
      <c r="K118" s="108"/>
      <c r="L118" s="108"/>
      <c r="M118" s="108"/>
      <c r="N118" s="108"/>
      <c r="O118" s="108"/>
      <c r="P118" s="108"/>
      <c r="Q118" s="108"/>
      <c r="R118" s="108"/>
      <c r="S118" s="108"/>
      <c r="T118" s="108"/>
    </row>
    <row r="119" spans="1:20" ht="15.75" customHeight="1" x14ac:dyDescent="0.25">
      <c r="A119" s="108"/>
      <c r="B119" s="108"/>
      <c r="C119" s="108"/>
      <c r="D119" s="108"/>
      <c r="E119" s="108"/>
      <c r="F119" s="108"/>
      <c r="G119" s="108"/>
      <c r="H119" s="108"/>
      <c r="I119" s="108"/>
      <c r="J119" s="108"/>
      <c r="K119" s="108"/>
      <c r="L119" s="108"/>
      <c r="M119" s="108"/>
      <c r="N119" s="108"/>
      <c r="O119" s="108"/>
      <c r="P119" s="108"/>
      <c r="Q119" s="108"/>
      <c r="R119" s="108"/>
      <c r="S119" s="108"/>
      <c r="T119" s="108"/>
    </row>
    <row r="120" spans="1:20" ht="15.75" customHeight="1" x14ac:dyDescent="0.25">
      <c r="A120" s="108"/>
      <c r="B120" s="108"/>
      <c r="C120" s="108"/>
      <c r="D120" s="108"/>
      <c r="E120" s="108"/>
      <c r="F120" s="108"/>
      <c r="G120" s="108"/>
      <c r="H120" s="108"/>
      <c r="I120" s="108"/>
      <c r="J120" s="108"/>
      <c r="K120" s="108"/>
      <c r="L120" s="108"/>
      <c r="M120" s="108"/>
      <c r="N120" s="108"/>
      <c r="O120" s="108"/>
      <c r="P120" s="108"/>
      <c r="Q120" s="108"/>
      <c r="R120" s="108"/>
      <c r="S120" s="108"/>
      <c r="T120" s="108"/>
    </row>
    <row r="121" spans="1:20" ht="15.75" customHeight="1" x14ac:dyDescent="0.25">
      <c r="A121" s="108"/>
      <c r="B121" s="108"/>
      <c r="C121" s="108"/>
      <c r="D121" s="108"/>
      <c r="E121" s="108"/>
      <c r="F121" s="108"/>
      <c r="G121" s="108"/>
      <c r="H121" s="108"/>
      <c r="I121" s="108"/>
      <c r="J121" s="108"/>
      <c r="K121" s="108"/>
      <c r="L121" s="108"/>
      <c r="M121" s="108"/>
      <c r="N121" s="108"/>
      <c r="O121" s="108"/>
      <c r="P121" s="108"/>
      <c r="Q121" s="108"/>
      <c r="R121" s="108"/>
      <c r="S121" s="108"/>
      <c r="T121" s="108"/>
    </row>
    <row r="122" spans="1:20" ht="15.75" customHeight="1" x14ac:dyDescent="0.25">
      <c r="A122" s="108"/>
      <c r="B122" s="108"/>
      <c r="C122" s="108"/>
      <c r="D122" s="108"/>
      <c r="E122" s="108"/>
      <c r="F122" s="108"/>
      <c r="G122" s="108"/>
      <c r="H122" s="108"/>
      <c r="I122" s="108"/>
      <c r="J122" s="108"/>
      <c r="K122" s="108"/>
      <c r="L122" s="108"/>
      <c r="M122" s="108"/>
      <c r="N122" s="108"/>
      <c r="O122" s="108"/>
      <c r="P122" s="108"/>
      <c r="Q122" s="108"/>
      <c r="R122" s="108"/>
      <c r="S122" s="108"/>
      <c r="T122" s="108"/>
    </row>
    <row r="123" spans="1:20" ht="15.75" customHeight="1" x14ac:dyDescent="0.25">
      <c r="A123" s="108"/>
      <c r="B123" s="108"/>
      <c r="C123" s="108"/>
      <c r="D123" s="108"/>
      <c r="E123" s="108"/>
      <c r="F123" s="108"/>
      <c r="G123" s="108"/>
      <c r="H123" s="108"/>
      <c r="I123" s="108"/>
      <c r="J123" s="108"/>
      <c r="K123" s="108"/>
      <c r="L123" s="108"/>
      <c r="M123" s="108"/>
      <c r="N123" s="108"/>
      <c r="O123" s="108"/>
      <c r="P123" s="108"/>
      <c r="Q123" s="108"/>
      <c r="R123" s="108"/>
      <c r="S123" s="108"/>
      <c r="T123" s="108"/>
    </row>
    <row r="124" spans="1:20" ht="15.75" customHeight="1" x14ac:dyDescent="0.25">
      <c r="A124" s="108"/>
      <c r="B124" s="108"/>
      <c r="C124" s="108"/>
      <c r="D124" s="108"/>
      <c r="E124" s="108"/>
      <c r="F124" s="108"/>
      <c r="G124" s="108"/>
      <c r="H124" s="108"/>
      <c r="I124" s="108"/>
      <c r="J124" s="108"/>
      <c r="K124" s="108"/>
      <c r="L124" s="108"/>
      <c r="M124" s="108"/>
      <c r="N124" s="108"/>
      <c r="O124" s="108"/>
      <c r="P124" s="108"/>
      <c r="Q124" s="108"/>
      <c r="R124" s="108"/>
      <c r="S124" s="108"/>
      <c r="T124" s="108"/>
    </row>
    <row r="125" spans="1:20" ht="15.75" customHeight="1" x14ac:dyDescent="0.25">
      <c r="A125" s="108"/>
      <c r="B125" s="108"/>
      <c r="C125" s="108"/>
      <c r="D125" s="108"/>
      <c r="E125" s="108"/>
      <c r="F125" s="108"/>
      <c r="G125" s="108"/>
      <c r="H125" s="108"/>
      <c r="I125" s="108"/>
      <c r="J125" s="108"/>
      <c r="K125" s="108"/>
      <c r="L125" s="108"/>
      <c r="M125" s="108"/>
      <c r="N125" s="108"/>
      <c r="O125" s="108"/>
      <c r="P125" s="108"/>
      <c r="Q125" s="108"/>
      <c r="R125" s="108"/>
      <c r="S125" s="108"/>
      <c r="T125" s="108"/>
    </row>
    <row r="126" spans="1:20" ht="15.75" customHeight="1" x14ac:dyDescent="0.25">
      <c r="A126" s="108"/>
      <c r="B126" s="108"/>
      <c r="C126" s="108"/>
      <c r="D126" s="108"/>
      <c r="E126" s="108"/>
      <c r="F126" s="108"/>
      <c r="G126" s="108"/>
      <c r="H126" s="108"/>
      <c r="I126" s="108"/>
      <c r="J126" s="108"/>
      <c r="K126" s="108"/>
      <c r="L126" s="108"/>
      <c r="M126" s="108"/>
      <c r="N126" s="108"/>
      <c r="O126" s="108"/>
      <c r="P126" s="108"/>
      <c r="Q126" s="108"/>
      <c r="R126" s="108"/>
      <c r="S126" s="108"/>
      <c r="T126" s="108"/>
    </row>
    <row r="127" spans="1:20" ht="15.75" customHeight="1" x14ac:dyDescent="0.25">
      <c r="A127" s="108"/>
      <c r="B127" s="108"/>
      <c r="C127" s="108"/>
      <c r="D127" s="108"/>
      <c r="E127" s="108"/>
      <c r="F127" s="108"/>
      <c r="G127" s="108"/>
      <c r="H127" s="108"/>
      <c r="I127" s="108"/>
      <c r="J127" s="108"/>
      <c r="K127" s="108"/>
      <c r="L127" s="108"/>
      <c r="M127" s="108"/>
      <c r="N127" s="108"/>
      <c r="O127" s="108"/>
      <c r="P127" s="108"/>
      <c r="Q127" s="108"/>
      <c r="R127" s="108"/>
      <c r="S127" s="108"/>
      <c r="T127" s="108"/>
    </row>
    <row r="128" spans="1:20" ht="15.75" customHeight="1" x14ac:dyDescent="0.25">
      <c r="A128" s="108"/>
      <c r="B128" s="108"/>
      <c r="C128" s="108"/>
      <c r="D128" s="108"/>
      <c r="E128" s="108"/>
      <c r="F128" s="108"/>
      <c r="G128" s="108"/>
      <c r="H128" s="108"/>
      <c r="I128" s="108"/>
      <c r="J128" s="108"/>
      <c r="K128" s="108"/>
      <c r="L128" s="108"/>
      <c r="M128" s="108"/>
      <c r="N128" s="108"/>
      <c r="O128" s="108"/>
      <c r="P128" s="108"/>
      <c r="Q128" s="108"/>
      <c r="R128" s="108"/>
      <c r="S128" s="108"/>
      <c r="T128" s="108"/>
    </row>
    <row r="129" spans="1:20" ht="15.75" customHeight="1" x14ac:dyDescent="0.25">
      <c r="A129" s="108"/>
      <c r="B129" s="108"/>
      <c r="C129" s="108"/>
      <c r="D129" s="108"/>
      <c r="E129" s="108"/>
      <c r="F129" s="108"/>
      <c r="G129" s="108"/>
      <c r="H129" s="108"/>
      <c r="I129" s="108"/>
      <c r="J129" s="108"/>
      <c r="K129" s="108"/>
      <c r="L129" s="108"/>
      <c r="M129" s="108"/>
      <c r="N129" s="108"/>
      <c r="O129" s="108"/>
      <c r="P129" s="108"/>
      <c r="Q129" s="108"/>
      <c r="R129" s="108"/>
      <c r="S129" s="108"/>
      <c r="T129" s="108"/>
    </row>
    <row r="130" spans="1:20" ht="15.75" customHeight="1" x14ac:dyDescent="0.25">
      <c r="A130" s="108"/>
      <c r="B130" s="108"/>
      <c r="C130" s="108"/>
      <c r="D130" s="108"/>
      <c r="E130" s="108"/>
      <c r="F130" s="108"/>
      <c r="G130" s="108"/>
      <c r="H130" s="108"/>
      <c r="I130" s="108"/>
      <c r="J130" s="108"/>
      <c r="K130" s="108"/>
      <c r="L130" s="108"/>
      <c r="M130" s="108"/>
      <c r="N130" s="108"/>
      <c r="O130" s="108"/>
      <c r="P130" s="108"/>
      <c r="Q130" s="108"/>
      <c r="R130" s="108"/>
      <c r="S130" s="108"/>
      <c r="T130" s="108"/>
    </row>
    <row r="131" spans="1:20" ht="15.75" customHeight="1" x14ac:dyDescent="0.25">
      <c r="A131" s="108"/>
      <c r="B131" s="108"/>
      <c r="C131" s="108"/>
      <c r="D131" s="108"/>
      <c r="E131" s="108"/>
      <c r="F131" s="108"/>
      <c r="G131" s="108"/>
      <c r="H131" s="108"/>
      <c r="I131" s="108"/>
      <c r="J131" s="108"/>
      <c r="K131" s="108"/>
      <c r="L131" s="108"/>
      <c r="M131" s="108"/>
      <c r="N131" s="108"/>
      <c r="O131" s="108"/>
      <c r="P131" s="108"/>
      <c r="Q131" s="108"/>
      <c r="R131" s="108"/>
      <c r="S131" s="108"/>
      <c r="T131" s="108"/>
    </row>
    <row r="132" spans="1:20" ht="15.75" customHeight="1" x14ac:dyDescent="0.25">
      <c r="A132" s="108"/>
      <c r="B132" s="108"/>
      <c r="C132" s="108"/>
      <c r="D132" s="108"/>
      <c r="E132" s="108"/>
      <c r="F132" s="108"/>
      <c r="G132" s="108"/>
      <c r="H132" s="108"/>
      <c r="I132" s="108"/>
      <c r="J132" s="108"/>
      <c r="K132" s="108"/>
      <c r="L132" s="108"/>
      <c r="M132" s="108"/>
      <c r="N132" s="108"/>
      <c r="O132" s="108"/>
      <c r="P132" s="108"/>
      <c r="Q132" s="108"/>
      <c r="R132" s="108"/>
      <c r="S132" s="108"/>
      <c r="T132" s="108"/>
    </row>
    <row r="133" spans="1:20" ht="15.75" customHeight="1" x14ac:dyDescent="0.25">
      <c r="A133" s="108"/>
      <c r="B133" s="108"/>
      <c r="C133" s="108"/>
      <c r="D133" s="108"/>
      <c r="E133" s="108"/>
      <c r="F133" s="108"/>
      <c r="G133" s="108"/>
      <c r="H133" s="108"/>
      <c r="I133" s="108"/>
      <c r="J133" s="108"/>
      <c r="K133" s="108"/>
      <c r="L133" s="108"/>
      <c r="M133" s="108"/>
      <c r="N133" s="108"/>
      <c r="O133" s="108"/>
      <c r="P133" s="108"/>
      <c r="Q133" s="108"/>
      <c r="R133" s="108"/>
      <c r="S133" s="108"/>
      <c r="T133" s="108"/>
    </row>
    <row r="134" spans="1:20" ht="15.75" customHeight="1" x14ac:dyDescent="0.25">
      <c r="A134" s="108"/>
      <c r="B134" s="108"/>
      <c r="C134" s="108"/>
      <c r="D134" s="108"/>
      <c r="E134" s="108"/>
      <c r="F134" s="108"/>
      <c r="G134" s="108"/>
      <c r="H134" s="108"/>
      <c r="I134" s="108"/>
      <c r="J134" s="108"/>
      <c r="K134" s="108"/>
      <c r="L134" s="108"/>
      <c r="M134" s="108"/>
      <c r="N134" s="108"/>
      <c r="O134" s="108"/>
      <c r="P134" s="108"/>
      <c r="Q134" s="108"/>
      <c r="R134" s="108"/>
      <c r="S134" s="108"/>
      <c r="T134" s="108"/>
    </row>
    <row r="135" spans="1:20" ht="15.75" customHeight="1" x14ac:dyDescent="0.25">
      <c r="A135" s="108"/>
      <c r="B135" s="108"/>
      <c r="C135" s="108"/>
      <c r="D135" s="108"/>
      <c r="E135" s="108"/>
      <c r="F135" s="108"/>
      <c r="G135" s="108"/>
      <c r="H135" s="108"/>
      <c r="I135" s="108"/>
      <c r="J135" s="108"/>
      <c r="K135" s="108"/>
      <c r="L135" s="108"/>
      <c r="M135" s="108"/>
      <c r="N135" s="108"/>
      <c r="O135" s="108"/>
      <c r="P135" s="108"/>
      <c r="Q135" s="108"/>
      <c r="R135" s="108"/>
      <c r="S135" s="108"/>
      <c r="T135" s="108"/>
    </row>
    <row r="136" spans="1:20" ht="15.75" customHeight="1" x14ac:dyDescent="0.25">
      <c r="A136" s="108"/>
      <c r="B136" s="108"/>
      <c r="C136" s="108"/>
      <c r="D136" s="108"/>
      <c r="E136" s="108"/>
      <c r="F136" s="108"/>
      <c r="G136" s="108"/>
      <c r="H136" s="108"/>
      <c r="I136" s="108"/>
      <c r="J136" s="108"/>
      <c r="K136" s="108"/>
      <c r="L136" s="108"/>
      <c r="M136" s="108"/>
      <c r="N136" s="108"/>
      <c r="O136" s="108"/>
      <c r="P136" s="108"/>
      <c r="Q136" s="108"/>
      <c r="R136" s="108"/>
      <c r="S136" s="108"/>
      <c r="T136" s="108"/>
    </row>
    <row r="137" spans="1:20" ht="15.75" customHeight="1" x14ac:dyDescent="0.25">
      <c r="A137" s="108"/>
      <c r="B137" s="108"/>
      <c r="C137" s="108"/>
      <c r="D137" s="108"/>
      <c r="E137" s="108"/>
      <c r="F137" s="108"/>
      <c r="G137" s="108"/>
      <c r="H137" s="108"/>
      <c r="I137" s="108"/>
      <c r="J137" s="108"/>
      <c r="K137" s="108"/>
      <c r="L137" s="108"/>
      <c r="M137" s="108"/>
      <c r="N137" s="108"/>
      <c r="O137" s="108"/>
      <c r="P137" s="108"/>
      <c r="Q137" s="108"/>
      <c r="R137" s="108"/>
      <c r="S137" s="108"/>
      <c r="T137" s="108"/>
    </row>
    <row r="138" spans="1:20" ht="15.75" customHeight="1" x14ac:dyDescent="0.25">
      <c r="A138" s="108"/>
      <c r="B138" s="108"/>
      <c r="C138" s="108"/>
      <c r="D138" s="108"/>
      <c r="E138" s="108"/>
      <c r="F138" s="108"/>
      <c r="G138" s="108"/>
      <c r="H138" s="108"/>
      <c r="I138" s="108"/>
      <c r="J138" s="108"/>
      <c r="K138" s="108"/>
      <c r="L138" s="108"/>
      <c r="M138" s="108"/>
      <c r="N138" s="108"/>
      <c r="O138" s="108"/>
      <c r="P138" s="108"/>
      <c r="Q138" s="108"/>
      <c r="R138" s="108"/>
      <c r="S138" s="108"/>
      <c r="T138" s="108"/>
    </row>
    <row r="139" spans="1:20" ht="15.75" customHeight="1" x14ac:dyDescent="0.25">
      <c r="A139" s="108"/>
      <c r="B139" s="108"/>
      <c r="C139" s="108"/>
      <c r="D139" s="108"/>
      <c r="E139" s="108"/>
      <c r="F139" s="108"/>
      <c r="G139" s="108"/>
      <c r="H139" s="108"/>
      <c r="I139" s="108"/>
      <c r="J139" s="108"/>
      <c r="K139" s="108"/>
      <c r="L139" s="108"/>
      <c r="M139" s="108"/>
      <c r="N139" s="108"/>
      <c r="O139" s="108"/>
      <c r="P139" s="108"/>
      <c r="Q139" s="108"/>
      <c r="R139" s="108"/>
      <c r="S139" s="108"/>
      <c r="T139" s="108"/>
    </row>
    <row r="140" spans="1:20" ht="15.75" customHeight="1" x14ac:dyDescent="0.25">
      <c r="A140" s="108"/>
      <c r="B140" s="108"/>
      <c r="C140" s="108"/>
      <c r="D140" s="108"/>
      <c r="E140" s="108"/>
      <c r="F140" s="108"/>
      <c r="G140" s="108"/>
      <c r="H140" s="108"/>
      <c r="I140" s="108"/>
      <c r="J140" s="108"/>
      <c r="K140" s="108"/>
      <c r="L140" s="108"/>
      <c r="M140" s="108"/>
      <c r="N140" s="108"/>
      <c r="O140" s="108"/>
      <c r="P140" s="108"/>
      <c r="Q140" s="108"/>
      <c r="R140" s="108"/>
      <c r="S140" s="108"/>
      <c r="T140" s="108"/>
    </row>
    <row r="141" spans="1:20" ht="15.75" customHeight="1" x14ac:dyDescent="0.25">
      <c r="A141" s="108"/>
      <c r="B141" s="108"/>
      <c r="C141" s="108"/>
      <c r="D141" s="108"/>
      <c r="E141" s="108"/>
      <c r="F141" s="108"/>
      <c r="G141" s="108"/>
      <c r="H141" s="108"/>
      <c r="I141" s="108"/>
      <c r="J141" s="108"/>
      <c r="K141" s="108"/>
      <c r="L141" s="108"/>
      <c r="M141" s="108"/>
      <c r="N141" s="108"/>
      <c r="O141" s="108"/>
      <c r="P141" s="108"/>
      <c r="Q141" s="108"/>
      <c r="R141" s="108"/>
      <c r="S141" s="108"/>
      <c r="T141" s="108"/>
    </row>
    <row r="142" spans="1:20" ht="15.75" customHeight="1" x14ac:dyDescent="0.25">
      <c r="A142" s="108"/>
      <c r="B142" s="108"/>
      <c r="C142" s="108"/>
      <c r="D142" s="108"/>
      <c r="E142" s="108"/>
      <c r="F142" s="108"/>
      <c r="G142" s="108"/>
      <c r="H142" s="108"/>
      <c r="I142" s="108"/>
      <c r="J142" s="108"/>
      <c r="K142" s="108"/>
      <c r="L142" s="108"/>
      <c r="M142" s="108"/>
      <c r="N142" s="108"/>
      <c r="O142" s="108"/>
      <c r="P142" s="108"/>
      <c r="Q142" s="108"/>
      <c r="R142" s="108"/>
      <c r="S142" s="108"/>
      <c r="T142" s="108"/>
    </row>
    <row r="143" spans="1:20" ht="15.75" customHeight="1" x14ac:dyDescent="0.25">
      <c r="A143" s="108"/>
      <c r="B143" s="108"/>
      <c r="C143" s="108"/>
      <c r="D143" s="108"/>
      <c r="E143" s="108"/>
      <c r="F143" s="108"/>
      <c r="G143" s="108"/>
      <c r="H143" s="108"/>
      <c r="I143" s="108"/>
      <c r="J143" s="108"/>
      <c r="K143" s="108"/>
      <c r="L143" s="108"/>
      <c r="M143" s="108"/>
      <c r="N143" s="108"/>
      <c r="O143" s="108"/>
      <c r="P143" s="108"/>
      <c r="Q143" s="108"/>
      <c r="R143" s="108"/>
      <c r="S143" s="108"/>
      <c r="T143" s="108"/>
    </row>
    <row r="144" spans="1:20" ht="15.75" customHeight="1" x14ac:dyDescent="0.25">
      <c r="A144" s="108"/>
      <c r="B144" s="108"/>
      <c r="C144" s="108"/>
      <c r="D144" s="108"/>
      <c r="E144" s="108"/>
      <c r="F144" s="108"/>
      <c r="G144" s="108"/>
      <c r="H144" s="108"/>
      <c r="I144" s="108"/>
      <c r="J144" s="108"/>
      <c r="K144" s="108"/>
      <c r="L144" s="108"/>
      <c r="M144" s="108"/>
      <c r="N144" s="108"/>
      <c r="O144" s="108"/>
      <c r="P144" s="108"/>
      <c r="Q144" s="108"/>
      <c r="R144" s="108"/>
      <c r="S144" s="108"/>
      <c r="T144" s="108"/>
    </row>
    <row r="145" spans="1:20" ht="15.75" customHeight="1" x14ac:dyDescent="0.25">
      <c r="A145" s="108"/>
      <c r="B145" s="108"/>
      <c r="C145" s="108"/>
      <c r="D145" s="108"/>
      <c r="E145" s="108"/>
      <c r="F145" s="108"/>
      <c r="G145" s="108"/>
      <c r="H145" s="108"/>
      <c r="I145" s="108"/>
      <c r="J145" s="108"/>
      <c r="K145" s="108"/>
      <c r="L145" s="108"/>
      <c r="M145" s="108"/>
      <c r="N145" s="108"/>
      <c r="O145" s="108"/>
      <c r="P145" s="108"/>
      <c r="Q145" s="108"/>
      <c r="R145" s="108"/>
      <c r="S145" s="108"/>
      <c r="T145" s="108"/>
    </row>
    <row r="146" spans="1:20" ht="15.75" customHeight="1" x14ac:dyDescent="0.25">
      <c r="A146" s="108"/>
      <c r="B146" s="108"/>
      <c r="C146" s="108"/>
      <c r="D146" s="108"/>
      <c r="E146" s="108"/>
      <c r="F146" s="108"/>
      <c r="G146" s="108"/>
      <c r="H146" s="108"/>
      <c r="I146" s="108"/>
      <c r="J146" s="108"/>
      <c r="K146" s="108"/>
      <c r="L146" s="108"/>
      <c r="M146" s="108"/>
      <c r="N146" s="108"/>
      <c r="O146" s="108"/>
      <c r="P146" s="108"/>
      <c r="Q146" s="108"/>
      <c r="R146" s="108"/>
      <c r="S146" s="108"/>
      <c r="T146" s="108"/>
    </row>
    <row r="147" spans="1:20" ht="15.75" customHeight="1" x14ac:dyDescent="0.25">
      <c r="A147" s="108"/>
      <c r="B147" s="108"/>
      <c r="C147" s="108"/>
      <c r="D147" s="108"/>
      <c r="E147" s="108"/>
      <c r="F147" s="108"/>
      <c r="G147" s="108"/>
      <c r="H147" s="108"/>
      <c r="I147" s="108"/>
      <c r="J147" s="108"/>
      <c r="K147" s="108"/>
      <c r="L147" s="108"/>
      <c r="M147" s="108"/>
      <c r="N147" s="108"/>
      <c r="O147" s="108"/>
      <c r="P147" s="108"/>
      <c r="Q147" s="108"/>
      <c r="R147" s="108"/>
      <c r="S147" s="108"/>
      <c r="T147" s="108"/>
    </row>
    <row r="148" spans="1:20" ht="15.75" customHeight="1" x14ac:dyDescent="0.25">
      <c r="A148" s="108"/>
      <c r="B148" s="108"/>
      <c r="C148" s="108"/>
      <c r="D148" s="108"/>
      <c r="E148" s="108"/>
      <c r="F148" s="108"/>
      <c r="G148" s="108"/>
      <c r="H148" s="108"/>
      <c r="I148" s="108"/>
      <c r="J148" s="108"/>
      <c r="K148" s="108"/>
      <c r="L148" s="108"/>
      <c r="M148" s="108"/>
      <c r="N148" s="108"/>
      <c r="O148" s="108"/>
      <c r="P148" s="108"/>
      <c r="Q148" s="108"/>
      <c r="R148" s="108"/>
      <c r="S148" s="108"/>
      <c r="T148" s="108"/>
    </row>
    <row r="149" spans="1:20" ht="15.75" customHeight="1" x14ac:dyDescent="0.25">
      <c r="A149" s="108"/>
      <c r="B149" s="108"/>
      <c r="C149" s="108"/>
      <c r="D149" s="108"/>
      <c r="E149" s="108"/>
      <c r="F149" s="108"/>
      <c r="G149" s="108"/>
      <c r="H149" s="108"/>
      <c r="I149" s="108"/>
      <c r="J149" s="108"/>
      <c r="K149" s="108"/>
      <c r="L149" s="108"/>
      <c r="M149" s="108"/>
      <c r="N149" s="108"/>
      <c r="O149" s="108"/>
      <c r="P149" s="108"/>
      <c r="Q149" s="108"/>
      <c r="R149" s="108"/>
      <c r="S149" s="108"/>
      <c r="T149" s="108"/>
    </row>
    <row r="150" spans="1:20" ht="15.75" customHeight="1" x14ac:dyDescent="0.25">
      <c r="A150" s="108"/>
      <c r="B150" s="108"/>
      <c r="C150" s="108"/>
      <c r="D150" s="108"/>
      <c r="E150" s="108"/>
      <c r="F150" s="108"/>
      <c r="G150" s="108"/>
      <c r="H150" s="108"/>
      <c r="I150" s="108"/>
      <c r="J150" s="108"/>
      <c r="K150" s="108"/>
      <c r="L150" s="108"/>
      <c r="M150" s="108"/>
      <c r="N150" s="108"/>
      <c r="O150" s="108"/>
      <c r="P150" s="108"/>
      <c r="Q150" s="108"/>
      <c r="R150" s="108"/>
      <c r="S150" s="108"/>
      <c r="T150" s="108"/>
    </row>
    <row r="151" spans="1:20" ht="15.75" customHeight="1" x14ac:dyDescent="0.25">
      <c r="A151" s="108"/>
      <c r="B151" s="108"/>
      <c r="C151" s="108"/>
      <c r="D151" s="108"/>
      <c r="E151" s="108"/>
      <c r="F151" s="108"/>
      <c r="G151" s="108"/>
      <c r="H151" s="108"/>
      <c r="I151" s="108"/>
      <c r="J151" s="108"/>
      <c r="K151" s="108"/>
      <c r="L151" s="108"/>
      <c r="M151" s="108"/>
      <c r="N151" s="108"/>
      <c r="O151" s="108"/>
      <c r="P151" s="108"/>
      <c r="Q151" s="108"/>
      <c r="R151" s="108"/>
      <c r="S151" s="108"/>
      <c r="T151" s="108"/>
    </row>
    <row r="152" spans="1:20" ht="15.75" customHeight="1" x14ac:dyDescent="0.25">
      <c r="A152" s="108"/>
      <c r="B152" s="108"/>
      <c r="C152" s="108"/>
      <c r="D152" s="108"/>
      <c r="E152" s="108"/>
      <c r="F152" s="108"/>
      <c r="G152" s="108"/>
      <c r="H152" s="108"/>
      <c r="I152" s="108"/>
      <c r="J152" s="108"/>
      <c r="K152" s="108"/>
      <c r="L152" s="108"/>
      <c r="M152" s="108"/>
      <c r="N152" s="108"/>
      <c r="O152" s="108"/>
      <c r="P152" s="108"/>
      <c r="Q152" s="108"/>
      <c r="R152" s="108"/>
      <c r="S152" s="108"/>
      <c r="T152" s="108"/>
    </row>
    <row r="153" spans="1:20" ht="15.75" customHeight="1" x14ac:dyDescent="0.25">
      <c r="A153" s="108"/>
      <c r="B153" s="108"/>
      <c r="C153" s="108"/>
      <c r="D153" s="108"/>
      <c r="E153" s="108"/>
      <c r="F153" s="108"/>
      <c r="G153" s="108"/>
      <c r="H153" s="108"/>
      <c r="I153" s="108"/>
      <c r="J153" s="108"/>
      <c r="K153" s="108"/>
      <c r="L153" s="108"/>
      <c r="M153" s="108"/>
      <c r="N153" s="108"/>
      <c r="O153" s="108"/>
      <c r="P153" s="108"/>
      <c r="Q153" s="108"/>
      <c r="R153" s="108"/>
      <c r="S153" s="108"/>
      <c r="T153" s="108"/>
    </row>
    <row r="154" spans="1:20" ht="15.75" customHeight="1" x14ac:dyDescent="0.25">
      <c r="A154" s="108"/>
      <c r="B154" s="108"/>
      <c r="C154" s="108"/>
      <c r="D154" s="108"/>
      <c r="E154" s="108"/>
      <c r="F154" s="108"/>
      <c r="G154" s="108"/>
      <c r="H154" s="108"/>
      <c r="I154" s="108"/>
      <c r="J154" s="108"/>
      <c r="K154" s="108"/>
      <c r="L154" s="108"/>
      <c r="M154" s="108"/>
      <c r="N154" s="108"/>
      <c r="O154" s="108"/>
      <c r="P154" s="108"/>
      <c r="Q154" s="108"/>
      <c r="R154" s="108"/>
      <c r="S154" s="108"/>
      <c r="T154" s="108"/>
    </row>
    <row r="155" spans="1:20" ht="15.75" customHeight="1" x14ac:dyDescent="0.25">
      <c r="A155" s="108"/>
      <c r="B155" s="108"/>
      <c r="C155" s="108"/>
      <c r="D155" s="108"/>
      <c r="E155" s="108"/>
      <c r="F155" s="108"/>
      <c r="G155" s="108"/>
      <c r="H155" s="108"/>
      <c r="I155" s="108"/>
      <c r="J155" s="108"/>
      <c r="K155" s="108"/>
      <c r="L155" s="108"/>
      <c r="M155" s="108"/>
      <c r="N155" s="108"/>
      <c r="O155" s="108"/>
      <c r="P155" s="108"/>
      <c r="Q155" s="108"/>
      <c r="R155" s="108"/>
      <c r="S155" s="108"/>
      <c r="T155" s="108"/>
    </row>
    <row r="156" spans="1:20" ht="15.75" customHeight="1" x14ac:dyDescent="0.25">
      <c r="A156" s="108"/>
      <c r="B156" s="108"/>
      <c r="C156" s="108"/>
      <c r="D156" s="108"/>
      <c r="E156" s="108"/>
      <c r="F156" s="108"/>
      <c r="G156" s="108"/>
      <c r="H156" s="108"/>
      <c r="I156" s="108"/>
      <c r="J156" s="108"/>
      <c r="K156" s="108"/>
      <c r="L156" s="108"/>
      <c r="M156" s="108"/>
      <c r="N156" s="108"/>
      <c r="O156" s="108"/>
      <c r="P156" s="108"/>
      <c r="Q156" s="108"/>
      <c r="R156" s="108"/>
      <c r="S156" s="108"/>
      <c r="T156" s="108"/>
    </row>
    <row r="157" spans="1:20" ht="15.75" customHeight="1" x14ac:dyDescent="0.25">
      <c r="A157" s="108"/>
      <c r="B157" s="108"/>
      <c r="C157" s="108"/>
      <c r="D157" s="108"/>
      <c r="E157" s="108"/>
      <c r="F157" s="108"/>
      <c r="G157" s="108"/>
      <c r="H157" s="108"/>
      <c r="I157" s="108"/>
      <c r="J157" s="108"/>
      <c r="K157" s="108"/>
      <c r="L157" s="108"/>
      <c r="M157" s="108"/>
      <c r="N157" s="108"/>
      <c r="O157" s="108"/>
      <c r="P157" s="108"/>
      <c r="Q157" s="108"/>
      <c r="R157" s="108"/>
      <c r="S157" s="108"/>
      <c r="T157" s="108"/>
    </row>
    <row r="158" spans="1:20" ht="15.75" customHeight="1" x14ac:dyDescent="0.25">
      <c r="A158" s="108"/>
      <c r="B158" s="108"/>
      <c r="C158" s="108"/>
      <c r="D158" s="108"/>
      <c r="E158" s="108"/>
      <c r="F158" s="108"/>
      <c r="G158" s="108"/>
      <c r="H158" s="108"/>
      <c r="I158" s="108"/>
      <c r="J158" s="108"/>
      <c r="K158" s="108"/>
      <c r="L158" s="108"/>
      <c r="M158" s="108"/>
      <c r="N158" s="108"/>
      <c r="O158" s="108"/>
      <c r="P158" s="108"/>
      <c r="Q158" s="108"/>
      <c r="R158" s="108"/>
      <c r="S158" s="108"/>
      <c r="T158" s="108"/>
    </row>
    <row r="159" spans="1:20" ht="15.75" customHeight="1" x14ac:dyDescent="0.25">
      <c r="A159" s="108"/>
      <c r="B159" s="108"/>
      <c r="C159" s="108"/>
      <c r="D159" s="108"/>
      <c r="E159" s="108"/>
      <c r="F159" s="108"/>
      <c r="G159" s="108"/>
      <c r="H159" s="108"/>
      <c r="I159" s="108"/>
      <c r="J159" s="108"/>
      <c r="K159" s="108"/>
      <c r="L159" s="108"/>
      <c r="M159" s="108"/>
      <c r="N159" s="108"/>
      <c r="O159" s="108"/>
      <c r="P159" s="108"/>
      <c r="Q159" s="108"/>
      <c r="R159" s="108"/>
      <c r="S159" s="108"/>
      <c r="T159" s="108"/>
    </row>
    <row r="160" spans="1:20" ht="15.75" customHeight="1" x14ac:dyDescent="0.25">
      <c r="A160" s="108"/>
      <c r="B160" s="108"/>
      <c r="C160" s="108"/>
      <c r="D160" s="108"/>
      <c r="E160" s="108"/>
      <c r="F160" s="108"/>
      <c r="G160" s="108"/>
      <c r="H160" s="108"/>
      <c r="I160" s="108"/>
      <c r="J160" s="108"/>
      <c r="K160" s="108"/>
      <c r="L160" s="108"/>
      <c r="M160" s="108"/>
      <c r="N160" s="108"/>
      <c r="O160" s="108"/>
      <c r="P160" s="108"/>
      <c r="Q160" s="108"/>
      <c r="R160" s="108"/>
      <c r="S160" s="108"/>
      <c r="T160" s="108"/>
    </row>
    <row r="161" spans="1:20" ht="15.75" customHeight="1" x14ac:dyDescent="0.25">
      <c r="A161" s="108"/>
      <c r="B161" s="108"/>
      <c r="C161" s="108"/>
      <c r="D161" s="108"/>
      <c r="E161" s="108"/>
      <c r="F161" s="108"/>
      <c r="G161" s="108"/>
      <c r="H161" s="108"/>
      <c r="I161" s="108"/>
      <c r="J161" s="108"/>
      <c r="K161" s="108"/>
      <c r="L161" s="108"/>
      <c r="M161" s="108"/>
      <c r="N161" s="108"/>
      <c r="O161" s="108"/>
      <c r="P161" s="108"/>
      <c r="Q161" s="108"/>
      <c r="R161" s="108"/>
      <c r="S161" s="108"/>
      <c r="T161" s="108"/>
    </row>
    <row r="162" spans="1:20" ht="15.75" customHeight="1" x14ac:dyDescent="0.25">
      <c r="A162" s="108"/>
      <c r="B162" s="108"/>
      <c r="C162" s="108"/>
      <c r="D162" s="108"/>
      <c r="E162" s="108"/>
      <c r="F162" s="108"/>
      <c r="G162" s="108"/>
      <c r="H162" s="108"/>
      <c r="I162" s="108"/>
      <c r="J162" s="108"/>
      <c r="K162" s="108"/>
      <c r="L162" s="108"/>
      <c r="M162" s="108"/>
      <c r="N162" s="108"/>
      <c r="O162" s="108"/>
      <c r="P162" s="108"/>
      <c r="Q162" s="108"/>
      <c r="R162" s="108"/>
      <c r="S162" s="108"/>
      <c r="T162" s="108"/>
    </row>
    <row r="163" spans="1:20" ht="15.75" customHeight="1" x14ac:dyDescent="0.25">
      <c r="A163" s="108"/>
      <c r="B163" s="108"/>
      <c r="C163" s="108"/>
      <c r="D163" s="108"/>
      <c r="E163" s="108"/>
      <c r="F163" s="108"/>
      <c r="G163" s="108"/>
      <c r="H163" s="108"/>
      <c r="I163" s="108"/>
      <c r="J163" s="108"/>
      <c r="K163" s="108"/>
      <c r="L163" s="108"/>
      <c r="M163" s="108"/>
      <c r="N163" s="108"/>
      <c r="O163" s="108"/>
      <c r="P163" s="108"/>
      <c r="Q163" s="108"/>
      <c r="R163" s="108"/>
      <c r="S163" s="108"/>
      <c r="T163" s="108"/>
    </row>
    <row r="164" spans="1:20" ht="15.75" customHeight="1" x14ac:dyDescent="0.25">
      <c r="A164" s="108"/>
      <c r="B164" s="108"/>
      <c r="C164" s="108"/>
      <c r="D164" s="108"/>
      <c r="E164" s="108"/>
      <c r="F164" s="108"/>
      <c r="G164" s="108"/>
      <c r="H164" s="108"/>
      <c r="I164" s="108"/>
      <c r="J164" s="108"/>
      <c r="K164" s="108"/>
      <c r="L164" s="108"/>
      <c r="M164" s="108"/>
      <c r="N164" s="108"/>
      <c r="O164" s="108"/>
      <c r="P164" s="108"/>
      <c r="Q164" s="108"/>
      <c r="R164" s="108"/>
      <c r="S164" s="108"/>
      <c r="T164" s="108"/>
    </row>
    <row r="165" spans="1:20" ht="15.75" customHeight="1" x14ac:dyDescent="0.25">
      <c r="A165" s="108"/>
      <c r="B165" s="108"/>
      <c r="C165" s="108"/>
      <c r="D165" s="108"/>
      <c r="E165" s="108"/>
      <c r="F165" s="108"/>
      <c r="G165" s="108"/>
      <c r="H165" s="108"/>
      <c r="I165" s="108"/>
      <c r="J165" s="108"/>
      <c r="K165" s="108"/>
      <c r="L165" s="108"/>
      <c r="M165" s="108"/>
      <c r="N165" s="108"/>
      <c r="O165" s="108"/>
      <c r="P165" s="108"/>
      <c r="Q165" s="108"/>
      <c r="R165" s="108"/>
      <c r="S165" s="108"/>
      <c r="T165" s="108"/>
    </row>
    <row r="166" spans="1:20" ht="15.75" customHeight="1" x14ac:dyDescent="0.25">
      <c r="A166" s="108"/>
      <c r="B166" s="108"/>
      <c r="C166" s="108"/>
      <c r="D166" s="108"/>
      <c r="E166" s="108"/>
      <c r="F166" s="108"/>
      <c r="G166" s="108"/>
      <c r="H166" s="108"/>
      <c r="I166" s="108"/>
      <c r="J166" s="108"/>
      <c r="K166" s="108"/>
      <c r="L166" s="108"/>
      <c r="M166" s="108"/>
      <c r="N166" s="108"/>
      <c r="O166" s="108"/>
      <c r="P166" s="108"/>
      <c r="Q166" s="108"/>
      <c r="R166" s="108"/>
      <c r="S166" s="108"/>
      <c r="T166" s="108"/>
    </row>
    <row r="167" spans="1:20" ht="15.75" customHeight="1" x14ac:dyDescent="0.25">
      <c r="A167" s="108"/>
      <c r="B167" s="108"/>
      <c r="C167" s="108"/>
      <c r="D167" s="108"/>
      <c r="E167" s="108"/>
      <c r="F167" s="108"/>
      <c r="G167" s="108"/>
      <c r="H167" s="108"/>
      <c r="I167" s="108"/>
      <c r="J167" s="108"/>
      <c r="K167" s="108"/>
      <c r="L167" s="108"/>
      <c r="M167" s="108"/>
      <c r="N167" s="108"/>
      <c r="O167" s="108"/>
      <c r="P167" s="108"/>
      <c r="Q167" s="108"/>
      <c r="R167" s="108"/>
      <c r="S167" s="108"/>
      <c r="T167" s="108"/>
    </row>
    <row r="168" spans="1:20" ht="15.75" customHeight="1" x14ac:dyDescent="0.25">
      <c r="A168" s="108"/>
      <c r="B168" s="108"/>
      <c r="C168" s="108"/>
      <c r="D168" s="108"/>
      <c r="E168" s="108"/>
      <c r="F168" s="108"/>
      <c r="G168" s="108"/>
      <c r="H168" s="108"/>
      <c r="I168" s="108"/>
      <c r="J168" s="108"/>
      <c r="K168" s="108"/>
      <c r="L168" s="108"/>
      <c r="M168" s="108"/>
      <c r="N168" s="108"/>
      <c r="O168" s="108"/>
      <c r="P168" s="108"/>
      <c r="Q168" s="108"/>
      <c r="R168" s="108"/>
      <c r="S168" s="108"/>
      <c r="T168" s="108"/>
    </row>
    <row r="169" spans="1:20" ht="15.75" customHeight="1" x14ac:dyDescent="0.25">
      <c r="A169" s="108"/>
      <c r="B169" s="108"/>
      <c r="C169" s="108"/>
      <c r="D169" s="108"/>
      <c r="E169" s="108"/>
      <c r="F169" s="108"/>
      <c r="G169" s="108"/>
      <c r="H169" s="108"/>
      <c r="I169" s="108"/>
      <c r="J169" s="108"/>
      <c r="K169" s="108"/>
      <c r="L169" s="108"/>
      <c r="M169" s="108"/>
      <c r="N169" s="108"/>
      <c r="O169" s="108"/>
      <c r="P169" s="108"/>
      <c r="Q169" s="108"/>
      <c r="R169" s="108"/>
      <c r="S169" s="108"/>
      <c r="T169" s="108"/>
    </row>
    <row r="170" spans="1:20" ht="15.75" customHeight="1" x14ac:dyDescent="0.25">
      <c r="A170" s="108"/>
      <c r="B170" s="108"/>
      <c r="C170" s="108"/>
      <c r="D170" s="108"/>
      <c r="E170" s="108"/>
      <c r="F170" s="108"/>
      <c r="G170" s="108"/>
      <c r="H170" s="108"/>
      <c r="I170" s="108"/>
      <c r="J170" s="108"/>
      <c r="K170" s="108"/>
      <c r="L170" s="108"/>
      <c r="M170" s="108"/>
      <c r="N170" s="108"/>
      <c r="O170" s="108"/>
      <c r="P170" s="108"/>
      <c r="Q170" s="108"/>
      <c r="R170" s="108"/>
      <c r="S170" s="108"/>
      <c r="T170" s="108"/>
    </row>
    <row r="171" spans="1:20" ht="15.75" customHeight="1" x14ac:dyDescent="0.25">
      <c r="A171" s="108"/>
      <c r="B171" s="108"/>
      <c r="C171" s="108"/>
      <c r="D171" s="108"/>
      <c r="E171" s="108"/>
      <c r="F171" s="108"/>
      <c r="G171" s="108"/>
      <c r="H171" s="108"/>
      <c r="I171" s="108"/>
      <c r="J171" s="108"/>
      <c r="K171" s="108"/>
      <c r="L171" s="108"/>
      <c r="M171" s="108"/>
      <c r="N171" s="108"/>
      <c r="O171" s="108"/>
      <c r="P171" s="108"/>
      <c r="Q171" s="108"/>
      <c r="R171" s="108"/>
      <c r="S171" s="108"/>
      <c r="T171" s="108"/>
    </row>
    <row r="172" spans="1:20" ht="15.75" customHeight="1" x14ac:dyDescent="0.25">
      <c r="A172" s="108"/>
      <c r="B172" s="108"/>
      <c r="C172" s="108"/>
      <c r="D172" s="108"/>
      <c r="E172" s="108"/>
      <c r="F172" s="108"/>
      <c r="G172" s="108"/>
      <c r="H172" s="108"/>
      <c r="I172" s="108"/>
      <c r="J172" s="108"/>
      <c r="K172" s="108"/>
      <c r="L172" s="108"/>
      <c r="M172" s="108"/>
      <c r="N172" s="108"/>
      <c r="O172" s="108"/>
      <c r="P172" s="108"/>
      <c r="Q172" s="108"/>
      <c r="R172" s="108"/>
      <c r="S172" s="108"/>
      <c r="T172" s="108"/>
    </row>
    <row r="173" spans="1:20" ht="15.75" customHeight="1" x14ac:dyDescent="0.25">
      <c r="A173" s="108"/>
      <c r="B173" s="108"/>
      <c r="C173" s="108"/>
      <c r="D173" s="108"/>
      <c r="E173" s="108"/>
      <c r="F173" s="108"/>
      <c r="G173" s="108"/>
      <c r="H173" s="108"/>
      <c r="I173" s="108"/>
      <c r="J173" s="108"/>
      <c r="K173" s="108"/>
      <c r="L173" s="108"/>
      <c r="M173" s="108"/>
      <c r="N173" s="108"/>
      <c r="O173" s="108"/>
      <c r="P173" s="108"/>
      <c r="Q173" s="108"/>
      <c r="R173" s="108"/>
      <c r="S173" s="108"/>
      <c r="T173" s="108"/>
    </row>
    <row r="174" spans="1:20" ht="15.75" customHeight="1" x14ac:dyDescent="0.25">
      <c r="A174" s="108"/>
      <c r="B174" s="108"/>
      <c r="C174" s="108"/>
      <c r="D174" s="108"/>
      <c r="E174" s="108"/>
      <c r="F174" s="108"/>
      <c r="G174" s="108"/>
      <c r="H174" s="108"/>
      <c r="I174" s="108"/>
      <c r="J174" s="108"/>
      <c r="K174" s="108"/>
      <c r="L174" s="108"/>
      <c r="M174" s="108"/>
      <c r="N174" s="108"/>
      <c r="O174" s="108"/>
      <c r="P174" s="108"/>
      <c r="Q174" s="108"/>
      <c r="R174" s="108"/>
      <c r="S174" s="108"/>
      <c r="T174" s="108"/>
    </row>
    <row r="175" spans="1:20" ht="15.75" customHeight="1" x14ac:dyDescent="0.25">
      <c r="A175" s="108"/>
      <c r="B175" s="108"/>
      <c r="C175" s="108"/>
      <c r="D175" s="108"/>
      <c r="E175" s="108"/>
      <c r="F175" s="108"/>
      <c r="G175" s="108"/>
      <c r="H175" s="108"/>
      <c r="I175" s="108"/>
      <c r="J175" s="108"/>
      <c r="K175" s="108"/>
      <c r="L175" s="108"/>
      <c r="M175" s="108"/>
      <c r="N175" s="108"/>
      <c r="O175" s="108"/>
      <c r="P175" s="108"/>
      <c r="Q175" s="108"/>
      <c r="R175" s="108"/>
      <c r="S175" s="108"/>
      <c r="T175" s="108"/>
    </row>
    <row r="176" spans="1:20" ht="15.75" customHeight="1" x14ac:dyDescent="0.25">
      <c r="A176" s="108"/>
      <c r="B176" s="108"/>
      <c r="C176" s="108"/>
      <c r="D176" s="108"/>
      <c r="E176" s="108"/>
      <c r="F176" s="108"/>
      <c r="G176" s="108"/>
      <c r="H176" s="108"/>
      <c r="I176" s="108"/>
      <c r="J176" s="108"/>
      <c r="K176" s="108"/>
      <c r="L176" s="108"/>
      <c r="M176" s="108"/>
      <c r="N176" s="108"/>
      <c r="O176" s="108"/>
      <c r="P176" s="108"/>
      <c r="Q176" s="108"/>
      <c r="R176" s="108"/>
      <c r="S176" s="108"/>
      <c r="T176" s="108"/>
    </row>
    <row r="177" spans="1:20" ht="15.75" customHeight="1" x14ac:dyDescent="0.25">
      <c r="A177" s="108"/>
      <c r="B177" s="108"/>
      <c r="C177" s="108"/>
      <c r="D177" s="108"/>
      <c r="E177" s="108"/>
      <c r="F177" s="108"/>
      <c r="G177" s="108"/>
      <c r="H177" s="108"/>
      <c r="I177" s="108"/>
      <c r="J177" s="108"/>
      <c r="K177" s="108"/>
      <c r="L177" s="108"/>
      <c r="M177" s="108"/>
      <c r="N177" s="108"/>
      <c r="O177" s="108"/>
      <c r="P177" s="108"/>
      <c r="Q177" s="108"/>
      <c r="R177" s="108"/>
      <c r="S177" s="108"/>
      <c r="T177" s="108"/>
    </row>
    <row r="178" spans="1:20" ht="15.75" customHeight="1" x14ac:dyDescent="0.25">
      <c r="A178" s="108"/>
      <c r="B178" s="108"/>
      <c r="C178" s="108"/>
      <c r="D178" s="108"/>
      <c r="E178" s="108"/>
      <c r="F178" s="108"/>
      <c r="G178" s="108"/>
      <c r="H178" s="108"/>
      <c r="I178" s="108"/>
      <c r="J178" s="108"/>
      <c r="K178" s="108"/>
      <c r="L178" s="108"/>
      <c r="M178" s="108"/>
      <c r="N178" s="108"/>
      <c r="O178" s="108"/>
      <c r="P178" s="108"/>
      <c r="Q178" s="108"/>
      <c r="R178" s="108"/>
      <c r="S178" s="108"/>
      <c r="T178" s="108"/>
    </row>
    <row r="179" spans="1:20" ht="15.75" customHeight="1" x14ac:dyDescent="0.25">
      <c r="A179" s="108"/>
      <c r="B179" s="108"/>
      <c r="C179" s="108"/>
      <c r="D179" s="108"/>
      <c r="E179" s="108"/>
      <c r="F179" s="108"/>
      <c r="G179" s="108"/>
      <c r="H179" s="108"/>
      <c r="I179" s="108"/>
      <c r="J179" s="108"/>
      <c r="K179" s="108"/>
      <c r="L179" s="108"/>
      <c r="M179" s="108"/>
      <c r="N179" s="108"/>
      <c r="O179" s="108"/>
      <c r="P179" s="108"/>
      <c r="Q179" s="108"/>
      <c r="R179" s="108"/>
      <c r="S179" s="108"/>
      <c r="T179" s="108"/>
    </row>
    <row r="180" spans="1:20" ht="15.75" customHeight="1" x14ac:dyDescent="0.25">
      <c r="A180" s="108"/>
      <c r="B180" s="108"/>
      <c r="C180" s="108"/>
      <c r="D180" s="108"/>
      <c r="E180" s="108"/>
      <c r="F180" s="108"/>
      <c r="G180" s="108"/>
      <c r="H180" s="108"/>
      <c r="I180" s="108"/>
      <c r="J180" s="108"/>
      <c r="K180" s="108"/>
      <c r="L180" s="108"/>
      <c r="M180" s="108"/>
      <c r="N180" s="108"/>
      <c r="O180" s="108"/>
      <c r="P180" s="108"/>
      <c r="Q180" s="108"/>
      <c r="R180" s="108"/>
      <c r="S180" s="108"/>
      <c r="T180" s="108"/>
    </row>
    <row r="181" spans="1:20" ht="15.75" customHeight="1" x14ac:dyDescent="0.25">
      <c r="A181" s="108"/>
      <c r="B181" s="108"/>
      <c r="C181" s="108"/>
      <c r="D181" s="108"/>
      <c r="E181" s="108"/>
      <c r="F181" s="108"/>
      <c r="G181" s="108"/>
      <c r="H181" s="108"/>
      <c r="I181" s="108"/>
      <c r="J181" s="108"/>
      <c r="K181" s="108"/>
      <c r="L181" s="108"/>
      <c r="M181" s="108"/>
      <c r="N181" s="108"/>
      <c r="O181" s="108"/>
      <c r="P181" s="108"/>
      <c r="Q181" s="108"/>
      <c r="R181" s="108"/>
      <c r="S181" s="108"/>
      <c r="T181" s="108"/>
    </row>
    <row r="182" spans="1:20" ht="15.75" customHeight="1" x14ac:dyDescent="0.25">
      <c r="A182" s="108"/>
      <c r="B182" s="108"/>
      <c r="C182" s="108"/>
      <c r="D182" s="108"/>
      <c r="E182" s="108"/>
      <c r="F182" s="108"/>
      <c r="G182" s="108"/>
      <c r="H182" s="108"/>
      <c r="I182" s="108"/>
      <c r="J182" s="108"/>
      <c r="K182" s="108"/>
      <c r="L182" s="108"/>
      <c r="M182" s="108"/>
      <c r="N182" s="108"/>
      <c r="O182" s="108"/>
      <c r="P182" s="108"/>
      <c r="Q182" s="108"/>
      <c r="R182" s="108"/>
      <c r="S182" s="108"/>
      <c r="T182" s="108"/>
    </row>
    <row r="183" spans="1:20" ht="15.75" customHeight="1" x14ac:dyDescent="0.25">
      <c r="A183" s="108"/>
      <c r="B183" s="108"/>
      <c r="C183" s="108"/>
      <c r="D183" s="108"/>
      <c r="E183" s="108"/>
      <c r="F183" s="108"/>
      <c r="G183" s="108"/>
      <c r="H183" s="108"/>
      <c r="I183" s="108"/>
      <c r="J183" s="108"/>
      <c r="K183" s="108"/>
      <c r="L183" s="108"/>
      <c r="M183" s="108"/>
      <c r="N183" s="108"/>
      <c r="O183" s="108"/>
      <c r="P183" s="108"/>
      <c r="Q183" s="108"/>
      <c r="R183" s="108"/>
      <c r="S183" s="108"/>
      <c r="T183" s="108"/>
    </row>
    <row r="184" spans="1:20" ht="15.75" customHeight="1" x14ac:dyDescent="0.25">
      <c r="A184" s="108"/>
      <c r="B184" s="108"/>
      <c r="C184" s="108"/>
      <c r="D184" s="108"/>
      <c r="E184" s="108"/>
      <c r="F184" s="108"/>
      <c r="G184" s="108"/>
      <c r="H184" s="108"/>
      <c r="I184" s="108"/>
      <c r="J184" s="108"/>
      <c r="K184" s="108"/>
      <c r="L184" s="108"/>
      <c r="M184" s="108"/>
      <c r="N184" s="108"/>
      <c r="O184" s="108"/>
      <c r="P184" s="108"/>
      <c r="Q184" s="108"/>
      <c r="R184" s="108"/>
      <c r="S184" s="108"/>
      <c r="T184" s="108"/>
    </row>
    <row r="185" spans="1:20" ht="15.75" customHeight="1" x14ac:dyDescent="0.25">
      <c r="A185" s="108"/>
      <c r="B185" s="108"/>
      <c r="C185" s="108"/>
      <c r="D185" s="108"/>
      <c r="E185" s="108"/>
      <c r="F185" s="108"/>
      <c r="G185" s="108"/>
      <c r="H185" s="108"/>
      <c r="I185" s="108"/>
      <c r="J185" s="108"/>
      <c r="K185" s="108"/>
      <c r="L185" s="108"/>
      <c r="M185" s="108"/>
      <c r="N185" s="108"/>
      <c r="O185" s="108"/>
      <c r="P185" s="108"/>
      <c r="Q185" s="108"/>
      <c r="R185" s="108"/>
      <c r="S185" s="108"/>
      <c r="T185" s="108"/>
    </row>
    <row r="186" spans="1:20" ht="15.75" customHeight="1" x14ac:dyDescent="0.25">
      <c r="A186" s="108"/>
      <c r="B186" s="108"/>
      <c r="C186" s="108"/>
      <c r="D186" s="108"/>
      <c r="E186" s="108"/>
      <c r="F186" s="108"/>
      <c r="G186" s="108"/>
      <c r="H186" s="108"/>
      <c r="I186" s="108"/>
      <c r="J186" s="108"/>
      <c r="K186" s="108"/>
      <c r="L186" s="108"/>
      <c r="M186" s="108"/>
      <c r="N186" s="108"/>
      <c r="O186" s="108"/>
      <c r="P186" s="108"/>
      <c r="Q186" s="108"/>
      <c r="R186" s="108"/>
      <c r="S186" s="108"/>
      <c r="T186" s="108"/>
    </row>
    <row r="187" spans="1:20" ht="15.75" customHeight="1" x14ac:dyDescent="0.25">
      <c r="A187" s="108"/>
      <c r="B187" s="108"/>
      <c r="C187" s="108"/>
      <c r="D187" s="108"/>
      <c r="E187" s="108"/>
      <c r="F187" s="108"/>
      <c r="G187" s="108"/>
      <c r="H187" s="108"/>
      <c r="I187" s="108"/>
      <c r="J187" s="108"/>
      <c r="K187" s="108"/>
      <c r="L187" s="108"/>
      <c r="M187" s="108"/>
      <c r="N187" s="108"/>
      <c r="O187" s="108"/>
      <c r="P187" s="108"/>
      <c r="Q187" s="108"/>
      <c r="R187" s="108"/>
      <c r="S187" s="108"/>
      <c r="T187" s="108"/>
    </row>
    <row r="188" spans="1:20" ht="15.75" customHeight="1" x14ac:dyDescent="0.25">
      <c r="A188" s="108"/>
      <c r="B188" s="108"/>
      <c r="C188" s="108"/>
      <c r="D188" s="108"/>
      <c r="E188" s="108"/>
      <c r="F188" s="108"/>
      <c r="G188" s="108"/>
      <c r="H188" s="108"/>
      <c r="I188" s="108"/>
      <c r="J188" s="108"/>
      <c r="K188" s="108"/>
      <c r="L188" s="108"/>
      <c r="M188" s="108"/>
      <c r="N188" s="108"/>
      <c r="O188" s="108"/>
      <c r="P188" s="108"/>
      <c r="Q188" s="108"/>
      <c r="R188" s="108"/>
      <c r="S188" s="108"/>
      <c r="T188" s="108"/>
    </row>
    <row r="189" spans="1:20" ht="15.75" customHeight="1" x14ac:dyDescent="0.25">
      <c r="A189" s="108"/>
      <c r="B189" s="108"/>
      <c r="C189" s="108"/>
      <c r="D189" s="108"/>
      <c r="E189" s="108"/>
      <c r="F189" s="108"/>
      <c r="G189" s="108"/>
      <c r="H189" s="108"/>
      <c r="I189" s="108"/>
      <c r="J189" s="108"/>
      <c r="K189" s="108"/>
      <c r="L189" s="108"/>
      <c r="M189" s="108"/>
      <c r="N189" s="108"/>
      <c r="O189" s="108"/>
      <c r="P189" s="108"/>
      <c r="Q189" s="108"/>
      <c r="R189" s="108"/>
      <c r="S189" s="108"/>
      <c r="T189" s="108"/>
    </row>
    <row r="190" spans="1:20" ht="15.75" customHeight="1" x14ac:dyDescent="0.25">
      <c r="A190" s="108"/>
      <c r="B190" s="108"/>
      <c r="C190" s="108"/>
      <c r="D190" s="108"/>
      <c r="E190" s="108"/>
      <c r="F190" s="108"/>
      <c r="G190" s="108"/>
      <c r="H190" s="108"/>
      <c r="I190" s="108"/>
      <c r="J190" s="108"/>
      <c r="K190" s="108"/>
      <c r="L190" s="108"/>
      <c r="M190" s="108"/>
      <c r="N190" s="108"/>
      <c r="O190" s="108"/>
      <c r="P190" s="108"/>
      <c r="Q190" s="108"/>
      <c r="R190" s="108"/>
      <c r="S190" s="108"/>
      <c r="T190" s="108"/>
    </row>
    <row r="191" spans="1:20" ht="15.75" customHeight="1" x14ac:dyDescent="0.25">
      <c r="A191" s="108"/>
      <c r="B191" s="108"/>
      <c r="C191" s="108"/>
      <c r="D191" s="108"/>
      <c r="E191" s="108"/>
      <c r="F191" s="108"/>
      <c r="G191" s="108"/>
      <c r="H191" s="108"/>
      <c r="I191" s="108"/>
      <c r="J191" s="108"/>
      <c r="K191" s="108"/>
      <c r="L191" s="108"/>
      <c r="M191" s="108"/>
      <c r="N191" s="108"/>
      <c r="O191" s="108"/>
      <c r="P191" s="108"/>
      <c r="Q191" s="108"/>
      <c r="R191" s="108"/>
      <c r="S191" s="108"/>
      <c r="T191" s="108"/>
    </row>
    <row r="192" spans="1:20" ht="15.75" customHeight="1" x14ac:dyDescent="0.25">
      <c r="A192" s="108"/>
      <c r="B192" s="108"/>
      <c r="C192" s="108"/>
      <c r="D192" s="108"/>
      <c r="E192" s="108"/>
      <c r="F192" s="108"/>
      <c r="G192" s="108"/>
      <c r="H192" s="108"/>
      <c r="I192" s="108"/>
      <c r="J192" s="108"/>
      <c r="K192" s="108"/>
      <c r="L192" s="108"/>
      <c r="M192" s="108"/>
      <c r="N192" s="108"/>
      <c r="O192" s="108"/>
      <c r="P192" s="108"/>
      <c r="Q192" s="108"/>
      <c r="R192" s="108"/>
      <c r="S192" s="108"/>
      <c r="T192" s="108"/>
    </row>
    <row r="193" spans="1:20" ht="15.75" customHeight="1" x14ac:dyDescent="0.25">
      <c r="A193" s="108"/>
      <c r="B193" s="108"/>
      <c r="C193" s="108"/>
      <c r="D193" s="108"/>
      <c r="E193" s="108"/>
      <c r="F193" s="108"/>
      <c r="G193" s="108"/>
      <c r="H193" s="108"/>
      <c r="I193" s="108"/>
      <c r="J193" s="108"/>
      <c r="K193" s="108"/>
      <c r="L193" s="108"/>
      <c r="M193" s="108"/>
      <c r="N193" s="108"/>
      <c r="O193" s="108"/>
      <c r="P193" s="108"/>
      <c r="Q193" s="108"/>
      <c r="R193" s="108"/>
      <c r="S193" s="108"/>
      <c r="T193" s="108"/>
    </row>
    <row r="194" spans="1:20" ht="15.75" customHeight="1" x14ac:dyDescent="0.25">
      <c r="A194" s="108"/>
      <c r="B194" s="108"/>
      <c r="C194" s="108"/>
      <c r="D194" s="108"/>
      <c r="E194" s="108"/>
      <c r="F194" s="108"/>
      <c r="G194" s="108"/>
      <c r="H194" s="108"/>
      <c r="I194" s="108"/>
      <c r="J194" s="108"/>
      <c r="K194" s="108"/>
      <c r="L194" s="108"/>
      <c r="M194" s="108"/>
      <c r="N194" s="108"/>
      <c r="O194" s="108"/>
      <c r="P194" s="108"/>
      <c r="Q194" s="108"/>
      <c r="R194" s="108"/>
      <c r="S194" s="108"/>
      <c r="T194" s="108"/>
    </row>
    <row r="195" spans="1:20" ht="15.75" customHeight="1" x14ac:dyDescent="0.25">
      <c r="A195" s="108"/>
      <c r="B195" s="108"/>
      <c r="C195" s="108"/>
      <c r="D195" s="108"/>
      <c r="E195" s="108"/>
      <c r="F195" s="108"/>
      <c r="G195" s="108"/>
      <c r="H195" s="108"/>
      <c r="I195" s="108"/>
      <c r="J195" s="108"/>
      <c r="K195" s="108"/>
      <c r="L195" s="108"/>
      <c r="M195" s="108"/>
      <c r="N195" s="108"/>
      <c r="O195" s="108"/>
      <c r="P195" s="108"/>
      <c r="Q195" s="108"/>
      <c r="R195" s="108"/>
      <c r="S195" s="108"/>
      <c r="T195" s="108"/>
    </row>
    <row r="196" spans="1:20" ht="15.75" customHeight="1" x14ac:dyDescent="0.25">
      <c r="A196" s="108"/>
      <c r="B196" s="108"/>
      <c r="C196" s="108"/>
      <c r="D196" s="108"/>
      <c r="E196" s="108"/>
      <c r="F196" s="108"/>
      <c r="G196" s="108"/>
      <c r="H196" s="108"/>
      <c r="I196" s="108"/>
      <c r="J196" s="108"/>
      <c r="K196" s="108"/>
      <c r="L196" s="108"/>
      <c r="M196" s="108"/>
      <c r="N196" s="108"/>
      <c r="O196" s="108"/>
      <c r="P196" s="108"/>
      <c r="Q196" s="108"/>
      <c r="R196" s="108"/>
      <c r="S196" s="108"/>
      <c r="T196" s="108"/>
    </row>
    <row r="197" spans="1:20" ht="15.75" customHeight="1" x14ac:dyDescent="0.25">
      <c r="A197" s="108"/>
      <c r="B197" s="108"/>
      <c r="C197" s="108"/>
      <c r="D197" s="108"/>
      <c r="E197" s="108"/>
      <c r="F197" s="108"/>
      <c r="G197" s="108"/>
      <c r="H197" s="108"/>
      <c r="I197" s="108"/>
      <c r="J197" s="108"/>
      <c r="K197" s="108"/>
      <c r="L197" s="108"/>
      <c r="M197" s="108"/>
      <c r="N197" s="108"/>
      <c r="O197" s="108"/>
      <c r="P197" s="108"/>
      <c r="Q197" s="108"/>
      <c r="R197" s="108"/>
      <c r="S197" s="108"/>
      <c r="T197" s="108"/>
    </row>
    <row r="198" spans="1:20" ht="15.75" customHeight="1" x14ac:dyDescent="0.25">
      <c r="A198" s="108"/>
      <c r="B198" s="108"/>
      <c r="C198" s="108"/>
      <c r="D198" s="108"/>
      <c r="E198" s="108"/>
      <c r="F198" s="108"/>
      <c r="G198" s="108"/>
      <c r="H198" s="108"/>
      <c r="I198" s="108"/>
      <c r="J198" s="108"/>
      <c r="K198" s="108"/>
      <c r="L198" s="108"/>
      <c r="M198" s="108"/>
      <c r="N198" s="108"/>
      <c r="O198" s="108"/>
      <c r="P198" s="108"/>
      <c r="Q198" s="108"/>
      <c r="R198" s="108"/>
      <c r="S198" s="108"/>
      <c r="T198" s="108"/>
    </row>
    <row r="199" spans="1:20" ht="15.75" customHeight="1" x14ac:dyDescent="0.25">
      <c r="A199" s="108"/>
      <c r="B199" s="108"/>
      <c r="C199" s="108"/>
      <c r="D199" s="108"/>
      <c r="E199" s="108"/>
      <c r="F199" s="108"/>
      <c r="G199" s="108"/>
      <c r="H199" s="108"/>
      <c r="I199" s="108"/>
      <c r="J199" s="108"/>
      <c r="K199" s="108"/>
      <c r="L199" s="108"/>
      <c r="M199" s="108"/>
      <c r="N199" s="108"/>
      <c r="O199" s="108"/>
      <c r="P199" s="108"/>
      <c r="Q199" s="108"/>
      <c r="R199" s="108"/>
      <c r="S199" s="108"/>
      <c r="T199" s="108"/>
    </row>
    <row r="200" spans="1:20" ht="15.75" customHeight="1" x14ac:dyDescent="0.25">
      <c r="A200" s="108"/>
      <c r="B200" s="108"/>
      <c r="C200" s="108"/>
      <c r="D200" s="108"/>
      <c r="E200" s="108"/>
      <c r="F200" s="108"/>
      <c r="G200" s="108"/>
      <c r="H200" s="108"/>
      <c r="I200" s="108"/>
      <c r="J200" s="108"/>
      <c r="K200" s="108"/>
      <c r="L200" s="108"/>
      <c r="M200" s="108"/>
      <c r="N200" s="108"/>
      <c r="O200" s="108"/>
      <c r="P200" s="108"/>
      <c r="Q200" s="108"/>
      <c r="R200" s="108"/>
      <c r="S200" s="108"/>
      <c r="T200" s="108"/>
    </row>
    <row r="201" spans="1:20" ht="15.75" customHeight="1" x14ac:dyDescent="0.25">
      <c r="A201" s="108"/>
      <c r="B201" s="108"/>
      <c r="C201" s="108"/>
      <c r="D201" s="108"/>
      <c r="E201" s="108"/>
      <c r="F201" s="108"/>
      <c r="G201" s="108"/>
      <c r="H201" s="108"/>
      <c r="I201" s="108"/>
      <c r="J201" s="108"/>
      <c r="K201" s="108"/>
      <c r="L201" s="108"/>
      <c r="M201" s="108"/>
      <c r="N201" s="108"/>
      <c r="O201" s="108"/>
      <c r="P201" s="108"/>
      <c r="Q201" s="108"/>
      <c r="R201" s="108"/>
      <c r="S201" s="108"/>
      <c r="T201" s="108"/>
    </row>
    <row r="202" spans="1:20" ht="15.75" customHeight="1" x14ac:dyDescent="0.25">
      <c r="A202" s="108"/>
      <c r="B202" s="108"/>
      <c r="C202" s="108"/>
      <c r="D202" s="108"/>
      <c r="E202" s="108"/>
      <c r="F202" s="108"/>
      <c r="G202" s="108"/>
      <c r="H202" s="108"/>
      <c r="I202" s="108"/>
      <c r="J202" s="108"/>
      <c r="K202" s="108"/>
      <c r="L202" s="108"/>
      <c r="M202" s="108"/>
      <c r="N202" s="108"/>
      <c r="O202" s="108"/>
      <c r="P202" s="108"/>
      <c r="Q202" s="108"/>
      <c r="R202" s="108"/>
      <c r="S202" s="108"/>
      <c r="T202" s="108"/>
    </row>
    <row r="203" spans="1:20" ht="15.75" customHeight="1" x14ac:dyDescent="0.25">
      <c r="A203" s="108"/>
      <c r="B203" s="108"/>
      <c r="C203" s="108"/>
      <c r="D203" s="108"/>
      <c r="E203" s="108"/>
      <c r="F203" s="108"/>
      <c r="G203" s="108"/>
      <c r="H203" s="108"/>
      <c r="I203" s="108"/>
      <c r="J203" s="108"/>
      <c r="K203" s="108"/>
      <c r="L203" s="108"/>
      <c r="M203" s="108"/>
      <c r="N203" s="108"/>
      <c r="O203" s="108"/>
      <c r="P203" s="108"/>
      <c r="Q203" s="108"/>
      <c r="R203" s="108"/>
      <c r="S203" s="108"/>
      <c r="T203" s="108"/>
    </row>
    <row r="204" spans="1:20" ht="15.75" customHeight="1" x14ac:dyDescent="0.25">
      <c r="A204" s="108"/>
      <c r="B204" s="108"/>
      <c r="C204" s="108"/>
      <c r="D204" s="108"/>
      <c r="E204" s="108"/>
      <c r="F204" s="108"/>
      <c r="G204" s="108"/>
      <c r="H204" s="108"/>
      <c r="I204" s="108"/>
      <c r="J204" s="108"/>
      <c r="K204" s="108"/>
      <c r="L204" s="108"/>
      <c r="M204" s="108"/>
      <c r="N204" s="108"/>
      <c r="O204" s="108"/>
      <c r="P204" s="108"/>
      <c r="Q204" s="108"/>
      <c r="R204" s="108"/>
      <c r="S204" s="108"/>
      <c r="T204" s="108"/>
    </row>
    <row r="205" spans="1:20" ht="15.75" customHeight="1" x14ac:dyDescent="0.25">
      <c r="A205" s="108"/>
      <c r="B205" s="108"/>
      <c r="C205" s="108"/>
      <c r="D205" s="108"/>
      <c r="E205" s="108"/>
      <c r="F205" s="108"/>
      <c r="G205" s="108"/>
      <c r="H205" s="108"/>
      <c r="I205" s="108"/>
      <c r="J205" s="108"/>
      <c r="K205" s="108"/>
      <c r="L205" s="108"/>
      <c r="M205" s="108"/>
      <c r="N205" s="108"/>
      <c r="O205" s="108"/>
      <c r="P205" s="108"/>
      <c r="Q205" s="108"/>
      <c r="R205" s="108"/>
      <c r="S205" s="108"/>
      <c r="T205" s="108"/>
    </row>
    <row r="206" spans="1:20" ht="15.75" customHeight="1" x14ac:dyDescent="0.25">
      <c r="A206" s="108"/>
      <c r="B206" s="108"/>
      <c r="C206" s="108"/>
      <c r="D206" s="108"/>
      <c r="E206" s="108"/>
      <c r="F206" s="108"/>
      <c r="G206" s="108"/>
      <c r="H206" s="108"/>
      <c r="I206" s="108"/>
      <c r="J206" s="108"/>
      <c r="K206" s="108"/>
      <c r="L206" s="108"/>
      <c r="M206" s="108"/>
      <c r="N206" s="108"/>
      <c r="O206" s="108"/>
      <c r="P206" s="108"/>
      <c r="Q206" s="108"/>
      <c r="R206" s="108"/>
      <c r="S206" s="108"/>
      <c r="T206" s="108"/>
    </row>
    <row r="207" spans="1:20" ht="15.75" customHeight="1" x14ac:dyDescent="0.25">
      <c r="A207" s="108"/>
      <c r="B207" s="108"/>
      <c r="C207" s="108"/>
      <c r="D207" s="108"/>
      <c r="E207" s="108"/>
      <c r="F207" s="108"/>
      <c r="G207" s="108"/>
      <c r="H207" s="108"/>
      <c r="I207" s="108"/>
      <c r="J207" s="108"/>
      <c r="K207" s="108"/>
      <c r="L207" s="108"/>
      <c r="M207" s="108"/>
      <c r="N207" s="108"/>
      <c r="O207" s="108"/>
      <c r="P207" s="108"/>
      <c r="Q207" s="108"/>
      <c r="R207" s="108"/>
      <c r="S207" s="108"/>
      <c r="T207" s="108"/>
    </row>
    <row r="208" spans="1:20" ht="15.75" customHeight="1" x14ac:dyDescent="0.25">
      <c r="A208" s="108"/>
      <c r="B208" s="108"/>
      <c r="C208" s="108"/>
      <c r="D208" s="108"/>
      <c r="E208" s="108"/>
      <c r="F208" s="108"/>
      <c r="G208" s="108"/>
      <c r="H208" s="108"/>
      <c r="I208" s="108"/>
      <c r="J208" s="108"/>
      <c r="K208" s="108"/>
      <c r="L208" s="108"/>
      <c r="M208" s="108"/>
      <c r="N208" s="108"/>
      <c r="O208" s="108"/>
      <c r="P208" s="108"/>
      <c r="Q208" s="108"/>
      <c r="R208" s="108"/>
      <c r="S208" s="108"/>
      <c r="T208" s="108"/>
    </row>
    <row r="209" spans="1:20" ht="15.75" customHeight="1" x14ac:dyDescent="0.25">
      <c r="A209" s="108"/>
      <c r="B209" s="108"/>
      <c r="C209" s="108"/>
      <c r="D209" s="108"/>
      <c r="E209" s="108"/>
      <c r="F209" s="108"/>
      <c r="G209" s="108"/>
      <c r="H209" s="108"/>
      <c r="I209" s="108"/>
      <c r="J209" s="108"/>
      <c r="K209" s="108"/>
      <c r="L209" s="108"/>
      <c r="M209" s="108"/>
      <c r="N209" s="108"/>
      <c r="O209" s="108"/>
      <c r="P209" s="108"/>
      <c r="Q209" s="108"/>
      <c r="R209" s="108"/>
      <c r="S209" s="108"/>
      <c r="T209" s="108"/>
    </row>
    <row r="210" spans="1:20" ht="15.75" customHeight="1" x14ac:dyDescent="0.25">
      <c r="A210" s="108"/>
      <c r="B210" s="108"/>
      <c r="C210" s="108"/>
      <c r="D210" s="108"/>
      <c r="E210" s="108"/>
      <c r="F210" s="108"/>
      <c r="G210" s="108"/>
      <c r="H210" s="108"/>
      <c r="I210" s="108"/>
      <c r="J210" s="108"/>
      <c r="K210" s="108"/>
      <c r="L210" s="108"/>
      <c r="M210" s="108"/>
      <c r="N210" s="108"/>
      <c r="O210" s="108"/>
      <c r="P210" s="108"/>
      <c r="Q210" s="108"/>
      <c r="R210" s="108"/>
      <c r="S210" s="108"/>
      <c r="T210" s="108"/>
    </row>
    <row r="211" spans="1:20" ht="15.75" customHeight="1" x14ac:dyDescent="0.25">
      <c r="A211" s="108"/>
      <c r="B211" s="108"/>
      <c r="C211" s="108"/>
      <c r="D211" s="108"/>
      <c r="E211" s="108"/>
      <c r="F211" s="108"/>
      <c r="G211" s="108"/>
      <c r="H211" s="108"/>
      <c r="I211" s="108"/>
      <c r="J211" s="108"/>
      <c r="K211" s="108"/>
      <c r="L211" s="108"/>
      <c r="M211" s="108"/>
      <c r="N211" s="108"/>
      <c r="O211" s="108"/>
      <c r="P211" s="108"/>
      <c r="Q211" s="108"/>
      <c r="R211" s="108"/>
      <c r="S211" s="108"/>
      <c r="T211" s="108"/>
    </row>
    <row r="212" spans="1:20" ht="15.75" customHeight="1" x14ac:dyDescent="0.25">
      <c r="A212" s="108"/>
      <c r="B212" s="108"/>
      <c r="C212" s="108"/>
      <c r="D212" s="108"/>
      <c r="E212" s="108"/>
      <c r="F212" s="108"/>
      <c r="G212" s="108"/>
      <c r="H212" s="108"/>
      <c r="I212" s="108"/>
      <c r="J212" s="108"/>
      <c r="K212" s="108"/>
      <c r="L212" s="108"/>
      <c r="M212" s="108"/>
      <c r="N212" s="108"/>
      <c r="O212" s="108"/>
      <c r="P212" s="108"/>
      <c r="Q212" s="108"/>
      <c r="R212" s="108"/>
      <c r="S212" s="108"/>
      <c r="T212" s="108"/>
    </row>
    <row r="213" spans="1:20" ht="15.75" customHeight="1" x14ac:dyDescent="0.25">
      <c r="A213" s="108"/>
      <c r="B213" s="108"/>
      <c r="C213" s="108"/>
      <c r="D213" s="108"/>
      <c r="E213" s="108"/>
      <c r="F213" s="108"/>
      <c r="G213" s="108"/>
      <c r="H213" s="108"/>
      <c r="I213" s="108"/>
      <c r="J213" s="108"/>
      <c r="K213" s="108"/>
      <c r="L213" s="108"/>
      <c r="M213" s="108"/>
      <c r="N213" s="108"/>
      <c r="O213" s="108"/>
      <c r="P213" s="108"/>
      <c r="Q213" s="108"/>
      <c r="R213" s="108"/>
      <c r="S213" s="108"/>
      <c r="T213" s="108"/>
    </row>
    <row r="214" spans="1:20" ht="15.75" customHeight="1" x14ac:dyDescent="0.25">
      <c r="A214" s="108"/>
      <c r="B214" s="108"/>
      <c r="C214" s="108"/>
      <c r="D214" s="108"/>
      <c r="E214" s="108"/>
      <c r="F214" s="108"/>
      <c r="G214" s="108"/>
      <c r="H214" s="108"/>
      <c r="I214" s="108"/>
      <c r="J214" s="108"/>
      <c r="K214" s="108"/>
      <c r="L214" s="108"/>
      <c r="M214" s="108"/>
      <c r="N214" s="108"/>
      <c r="O214" s="108"/>
      <c r="P214" s="108"/>
      <c r="Q214" s="108"/>
      <c r="R214" s="108"/>
      <c r="S214" s="108"/>
      <c r="T214" s="108"/>
    </row>
    <row r="215" spans="1:20" ht="15.75" customHeight="1" x14ac:dyDescent="0.25">
      <c r="A215" s="108"/>
      <c r="B215" s="108"/>
      <c r="C215" s="108"/>
      <c r="D215" s="108"/>
      <c r="E215" s="108"/>
      <c r="F215" s="108"/>
      <c r="G215" s="108"/>
      <c r="H215" s="108"/>
      <c r="I215" s="108"/>
      <c r="J215" s="108"/>
      <c r="K215" s="108"/>
      <c r="L215" s="108"/>
      <c r="M215" s="108"/>
      <c r="N215" s="108"/>
      <c r="O215" s="108"/>
      <c r="P215" s="108"/>
      <c r="Q215" s="108"/>
      <c r="R215" s="108"/>
      <c r="S215" s="108"/>
      <c r="T215" s="108"/>
    </row>
    <row r="216" spans="1:20" ht="15.75" customHeight="1" x14ac:dyDescent="0.25">
      <c r="A216" s="108"/>
      <c r="B216" s="108"/>
      <c r="C216" s="108"/>
      <c r="D216" s="108"/>
      <c r="E216" s="108"/>
      <c r="F216" s="108"/>
      <c r="G216" s="108"/>
      <c r="H216" s="108"/>
      <c r="I216" s="108"/>
      <c r="J216" s="108"/>
      <c r="K216" s="108"/>
      <c r="L216" s="108"/>
      <c r="M216" s="108"/>
      <c r="N216" s="108"/>
      <c r="O216" s="108"/>
      <c r="P216" s="108"/>
      <c r="Q216" s="108"/>
      <c r="R216" s="108"/>
      <c r="S216" s="108"/>
      <c r="T216" s="108"/>
    </row>
    <row r="217" spans="1:20" ht="15.75" customHeight="1" x14ac:dyDescent="0.25">
      <c r="A217" s="108"/>
      <c r="B217" s="108"/>
      <c r="C217" s="108"/>
      <c r="D217" s="108"/>
      <c r="E217" s="108"/>
      <c r="F217" s="108"/>
      <c r="G217" s="108"/>
      <c r="H217" s="108"/>
      <c r="I217" s="108"/>
      <c r="J217" s="108"/>
      <c r="K217" s="108"/>
      <c r="L217" s="108"/>
      <c r="M217" s="108"/>
      <c r="N217" s="108"/>
      <c r="O217" s="108"/>
      <c r="P217" s="108"/>
      <c r="Q217" s="108"/>
      <c r="R217" s="108"/>
      <c r="S217" s="108"/>
      <c r="T217" s="108"/>
    </row>
    <row r="218" spans="1:20" ht="15.75" customHeight="1" x14ac:dyDescent="0.25">
      <c r="A218" s="108"/>
      <c r="B218" s="108"/>
      <c r="C218" s="108"/>
      <c r="D218" s="108"/>
      <c r="E218" s="108"/>
      <c r="F218" s="108"/>
      <c r="G218" s="108"/>
      <c r="H218" s="108"/>
      <c r="I218" s="108"/>
      <c r="J218" s="108"/>
      <c r="K218" s="108"/>
      <c r="L218" s="108"/>
      <c r="M218" s="108"/>
      <c r="N218" s="108"/>
      <c r="O218" s="108"/>
      <c r="P218" s="108"/>
      <c r="Q218" s="108"/>
      <c r="R218" s="108"/>
      <c r="S218" s="108"/>
      <c r="T218" s="108"/>
    </row>
    <row r="219" spans="1:20" ht="15.75" customHeight="1" x14ac:dyDescent="0.25">
      <c r="A219" s="108"/>
      <c r="B219" s="108"/>
      <c r="C219" s="108"/>
      <c r="D219" s="108"/>
      <c r="E219" s="108"/>
      <c r="F219" s="108"/>
      <c r="G219" s="108"/>
      <c r="H219" s="108"/>
      <c r="I219" s="108"/>
      <c r="J219" s="108"/>
      <c r="K219" s="108"/>
      <c r="L219" s="108"/>
      <c r="M219" s="108"/>
      <c r="N219" s="108"/>
      <c r="O219" s="108"/>
      <c r="P219" s="108"/>
      <c r="Q219" s="108"/>
      <c r="R219" s="108"/>
      <c r="S219" s="108"/>
      <c r="T219" s="108"/>
    </row>
    <row r="220" spans="1:20" ht="15.75" customHeight="1" x14ac:dyDescent="0.25">
      <c r="A220" s="108"/>
      <c r="B220" s="108"/>
      <c r="C220" s="108"/>
      <c r="D220" s="108"/>
      <c r="E220" s="108"/>
      <c r="F220" s="108"/>
      <c r="G220" s="108"/>
      <c r="H220" s="108"/>
      <c r="I220" s="108"/>
      <c r="J220" s="108"/>
      <c r="K220" s="108"/>
      <c r="L220" s="108"/>
      <c r="M220" s="108"/>
      <c r="N220" s="108"/>
      <c r="O220" s="108"/>
      <c r="P220" s="108"/>
      <c r="Q220" s="108"/>
      <c r="R220" s="108"/>
      <c r="S220" s="108"/>
      <c r="T220" s="108"/>
    </row>
    <row r="221" spans="1:20" ht="15.75" customHeight="1" x14ac:dyDescent="0.25">
      <c r="A221" s="108"/>
      <c r="B221" s="108"/>
      <c r="C221" s="108"/>
      <c r="D221" s="108"/>
      <c r="E221" s="108"/>
      <c r="F221" s="108"/>
      <c r="G221" s="108"/>
      <c r="H221" s="108"/>
      <c r="I221" s="108"/>
      <c r="J221" s="108"/>
      <c r="K221" s="108"/>
      <c r="L221" s="108"/>
      <c r="M221" s="108"/>
      <c r="N221" s="108"/>
      <c r="O221" s="108"/>
      <c r="P221" s="108"/>
      <c r="Q221" s="108"/>
      <c r="R221" s="108"/>
      <c r="S221" s="108"/>
      <c r="T221" s="108"/>
    </row>
    <row r="222" spans="1:20" ht="15.75" customHeight="1" x14ac:dyDescent="0.25">
      <c r="A222" s="108"/>
      <c r="B222" s="108"/>
      <c r="C222" s="108"/>
      <c r="D222" s="108"/>
      <c r="E222" s="108"/>
      <c r="F222" s="108"/>
      <c r="G222" s="108"/>
      <c r="H222" s="108"/>
      <c r="I222" s="108"/>
      <c r="J222" s="108"/>
      <c r="K222" s="108"/>
      <c r="L222" s="108"/>
      <c r="M222" s="108"/>
      <c r="N222" s="108"/>
      <c r="O222" s="108"/>
      <c r="P222" s="108"/>
      <c r="Q222" s="108"/>
      <c r="R222" s="108"/>
      <c r="S222" s="108"/>
      <c r="T222" s="108"/>
    </row>
    <row r="223" spans="1:20" ht="15.75" customHeight="1" x14ac:dyDescent="0.25">
      <c r="A223" s="108"/>
      <c r="B223" s="108"/>
      <c r="C223" s="108"/>
      <c r="D223" s="108"/>
      <c r="E223" s="108"/>
      <c r="F223" s="108"/>
      <c r="G223" s="108"/>
      <c r="H223" s="108"/>
      <c r="I223" s="108"/>
      <c r="J223" s="108"/>
      <c r="K223" s="108"/>
      <c r="L223" s="108"/>
      <c r="M223" s="108"/>
      <c r="N223" s="108"/>
      <c r="O223" s="108"/>
      <c r="P223" s="108"/>
      <c r="Q223" s="108"/>
      <c r="R223" s="108"/>
      <c r="S223" s="108"/>
      <c r="T223" s="108"/>
    </row>
    <row r="224" spans="1:20" ht="15.75" customHeight="1" x14ac:dyDescent="0.25">
      <c r="A224" s="108"/>
      <c r="B224" s="108"/>
      <c r="C224" s="108"/>
      <c r="D224" s="108"/>
      <c r="E224" s="108"/>
      <c r="F224" s="108"/>
      <c r="G224" s="108"/>
      <c r="H224" s="108"/>
      <c r="I224" s="108"/>
      <c r="J224" s="108"/>
      <c r="K224" s="108"/>
      <c r="L224" s="108"/>
      <c r="M224" s="108"/>
      <c r="N224" s="108"/>
      <c r="O224" s="108"/>
      <c r="P224" s="108"/>
      <c r="Q224" s="108"/>
      <c r="R224" s="108"/>
      <c r="S224" s="108"/>
      <c r="T224" s="108"/>
    </row>
    <row r="225" spans="1:20" ht="15.75" customHeight="1" x14ac:dyDescent="0.25">
      <c r="A225" s="108"/>
      <c r="B225" s="108"/>
      <c r="C225" s="108"/>
      <c r="D225" s="108"/>
      <c r="E225" s="108"/>
      <c r="F225" s="108"/>
      <c r="G225" s="108"/>
      <c r="H225" s="108"/>
      <c r="I225" s="108"/>
      <c r="J225" s="108"/>
      <c r="K225" s="108"/>
      <c r="L225" s="108"/>
      <c r="M225" s="108"/>
      <c r="N225" s="108"/>
      <c r="O225" s="108"/>
      <c r="P225" s="108"/>
      <c r="Q225" s="108"/>
      <c r="R225" s="108"/>
      <c r="S225" s="108"/>
      <c r="T225" s="108"/>
    </row>
    <row r="226" spans="1:20" ht="15.75" customHeight="1" x14ac:dyDescent="0.25">
      <c r="A226" s="108"/>
      <c r="B226" s="108"/>
      <c r="C226" s="108"/>
      <c r="D226" s="108"/>
      <c r="E226" s="108"/>
      <c r="F226" s="108"/>
      <c r="G226" s="108"/>
      <c r="H226" s="108"/>
      <c r="I226" s="108"/>
      <c r="J226" s="108"/>
      <c r="K226" s="108"/>
      <c r="L226" s="108"/>
      <c r="M226" s="108"/>
      <c r="N226" s="108"/>
      <c r="O226" s="108"/>
      <c r="P226" s="108"/>
      <c r="Q226" s="108"/>
      <c r="R226" s="108"/>
      <c r="S226" s="108"/>
      <c r="T226" s="108"/>
    </row>
    <row r="227" spans="1:20" ht="15.75" customHeight="1" x14ac:dyDescent="0.25">
      <c r="A227" s="108"/>
      <c r="B227" s="108"/>
      <c r="C227" s="108"/>
      <c r="D227" s="108"/>
      <c r="E227" s="108"/>
      <c r="F227" s="108"/>
      <c r="G227" s="108"/>
      <c r="H227" s="108"/>
      <c r="I227" s="108"/>
      <c r="J227" s="108"/>
      <c r="K227" s="108"/>
      <c r="L227" s="108"/>
      <c r="M227" s="108"/>
      <c r="N227" s="108"/>
      <c r="O227" s="108"/>
      <c r="P227" s="108"/>
      <c r="Q227" s="108"/>
      <c r="R227" s="108"/>
      <c r="S227" s="108"/>
      <c r="T227" s="108"/>
    </row>
    <row r="228" spans="1:20" ht="15.75" customHeight="1" x14ac:dyDescent="0.25">
      <c r="A228" s="108"/>
      <c r="B228" s="108"/>
      <c r="C228" s="108"/>
      <c r="D228" s="108"/>
      <c r="E228" s="108"/>
      <c r="F228" s="108"/>
      <c r="G228" s="108"/>
      <c r="H228" s="108"/>
      <c r="I228" s="108"/>
      <c r="J228" s="108"/>
      <c r="K228" s="108"/>
      <c r="L228" s="108"/>
      <c r="M228" s="108"/>
      <c r="N228" s="108"/>
      <c r="O228" s="108"/>
      <c r="P228" s="108"/>
      <c r="Q228" s="108"/>
      <c r="R228" s="108"/>
      <c r="S228" s="108"/>
      <c r="T228" s="108"/>
    </row>
    <row r="229" spans="1:20" ht="15.75" customHeight="1" x14ac:dyDescent="0.25">
      <c r="A229" s="108"/>
      <c r="B229" s="108"/>
      <c r="C229" s="108"/>
      <c r="D229" s="108"/>
      <c r="E229" s="108"/>
      <c r="F229" s="108"/>
      <c r="G229" s="108"/>
      <c r="H229" s="108"/>
      <c r="I229" s="108"/>
      <c r="J229" s="108"/>
      <c r="K229" s="108"/>
      <c r="L229" s="108"/>
      <c r="M229" s="108"/>
      <c r="N229" s="108"/>
      <c r="O229" s="108"/>
      <c r="P229" s="108"/>
      <c r="Q229" s="108"/>
      <c r="R229" s="108"/>
      <c r="S229" s="108"/>
      <c r="T229" s="108"/>
    </row>
    <row r="230" spans="1:20" ht="15.75" customHeight="1" x14ac:dyDescent="0.25">
      <c r="A230" s="108"/>
      <c r="B230" s="108"/>
      <c r="C230" s="108"/>
      <c r="D230" s="108"/>
      <c r="E230" s="108"/>
      <c r="F230" s="108"/>
      <c r="G230" s="108"/>
      <c r="H230" s="108"/>
      <c r="I230" s="108"/>
      <c r="J230" s="108"/>
      <c r="K230" s="108"/>
      <c r="L230" s="108"/>
      <c r="M230" s="108"/>
      <c r="N230" s="108"/>
      <c r="O230" s="108"/>
      <c r="P230" s="108"/>
      <c r="Q230" s="108"/>
      <c r="R230" s="108"/>
      <c r="S230" s="108"/>
      <c r="T230" s="108"/>
    </row>
    <row r="231" spans="1:20" ht="15.75" customHeight="1" x14ac:dyDescent="0.25">
      <c r="A231" s="108"/>
      <c r="B231" s="108"/>
      <c r="C231" s="108"/>
      <c r="D231" s="108"/>
      <c r="E231" s="108"/>
      <c r="F231" s="108"/>
      <c r="G231" s="108"/>
      <c r="H231" s="108"/>
      <c r="I231" s="108"/>
      <c r="J231" s="108"/>
      <c r="K231" s="108"/>
      <c r="L231" s="108"/>
      <c r="M231" s="108"/>
      <c r="N231" s="108"/>
      <c r="O231" s="108"/>
      <c r="P231" s="108"/>
      <c r="Q231" s="108"/>
      <c r="R231" s="108"/>
      <c r="S231" s="108"/>
      <c r="T231" s="108"/>
    </row>
    <row r="232" spans="1:20" ht="15.75" customHeight="1" x14ac:dyDescent="0.25">
      <c r="A232" s="108"/>
      <c r="B232" s="108"/>
      <c r="C232" s="108"/>
      <c r="D232" s="108"/>
      <c r="E232" s="108"/>
      <c r="F232" s="108"/>
      <c r="G232" s="108"/>
      <c r="H232" s="108"/>
      <c r="I232" s="108"/>
      <c r="J232" s="108"/>
      <c r="K232" s="108"/>
      <c r="L232" s="108"/>
      <c r="M232" s="108"/>
      <c r="N232" s="108"/>
      <c r="O232" s="108"/>
      <c r="P232" s="108"/>
      <c r="Q232" s="108"/>
      <c r="R232" s="108"/>
      <c r="S232" s="108"/>
      <c r="T232" s="108"/>
    </row>
    <row r="233" spans="1:20" ht="15.75" customHeight="1" x14ac:dyDescent="0.25">
      <c r="A233" s="108"/>
      <c r="B233" s="108"/>
      <c r="C233" s="108"/>
      <c r="D233" s="108"/>
      <c r="E233" s="108"/>
      <c r="F233" s="108"/>
      <c r="G233" s="108"/>
      <c r="H233" s="108"/>
      <c r="I233" s="108"/>
      <c r="J233" s="108"/>
      <c r="K233" s="108"/>
      <c r="L233" s="108"/>
      <c r="M233" s="108"/>
      <c r="N233" s="108"/>
      <c r="O233" s="108"/>
      <c r="P233" s="108"/>
      <c r="Q233" s="108"/>
      <c r="R233" s="108"/>
      <c r="S233" s="108"/>
      <c r="T233" s="108"/>
    </row>
    <row r="234" spans="1:20" ht="15.75" customHeight="1" x14ac:dyDescent="0.25">
      <c r="A234" s="108"/>
      <c r="B234" s="108"/>
      <c r="C234" s="108"/>
      <c r="D234" s="108"/>
      <c r="E234" s="108"/>
      <c r="F234" s="108"/>
      <c r="G234" s="108"/>
      <c r="H234" s="108"/>
      <c r="I234" s="108"/>
      <c r="J234" s="108"/>
      <c r="K234" s="108"/>
      <c r="L234" s="108"/>
      <c r="M234" s="108"/>
      <c r="N234" s="108"/>
      <c r="O234" s="108"/>
      <c r="P234" s="108"/>
      <c r="Q234" s="108"/>
      <c r="R234" s="108"/>
      <c r="S234" s="108"/>
      <c r="T234" s="108"/>
    </row>
    <row r="235" spans="1:20" ht="15.75" customHeight="1" x14ac:dyDescent="0.25">
      <c r="A235" s="108"/>
      <c r="B235" s="108"/>
      <c r="C235" s="108"/>
      <c r="D235" s="108"/>
      <c r="E235" s="108"/>
      <c r="F235" s="108"/>
      <c r="G235" s="108"/>
      <c r="H235" s="108"/>
      <c r="I235" s="108"/>
      <c r="J235" s="108"/>
      <c r="K235" s="108"/>
      <c r="L235" s="108"/>
      <c r="M235" s="108"/>
      <c r="N235" s="108"/>
      <c r="O235" s="108"/>
      <c r="P235" s="108"/>
      <c r="Q235" s="108"/>
      <c r="R235" s="108"/>
      <c r="S235" s="108"/>
      <c r="T235" s="108"/>
    </row>
    <row r="236" spans="1:20" ht="15.75" customHeight="1" x14ac:dyDescent="0.25">
      <c r="A236" s="108"/>
      <c r="B236" s="108"/>
      <c r="C236" s="108"/>
      <c r="D236" s="108"/>
      <c r="E236" s="108"/>
      <c r="F236" s="108"/>
      <c r="G236" s="108"/>
      <c r="H236" s="108"/>
      <c r="I236" s="108"/>
      <c r="J236" s="108"/>
      <c r="K236" s="108"/>
      <c r="L236" s="108"/>
      <c r="M236" s="108"/>
      <c r="N236" s="108"/>
      <c r="O236" s="108"/>
      <c r="P236" s="108"/>
      <c r="Q236" s="108"/>
      <c r="R236" s="108"/>
      <c r="S236" s="108"/>
      <c r="T236" s="108"/>
    </row>
    <row r="237" spans="1:20" ht="15.75" customHeight="1" x14ac:dyDescent="0.25">
      <c r="A237" s="108"/>
      <c r="B237" s="108"/>
      <c r="C237" s="108"/>
      <c r="D237" s="108"/>
      <c r="E237" s="108"/>
      <c r="F237" s="108"/>
      <c r="G237" s="108"/>
      <c r="H237" s="108"/>
      <c r="I237" s="108"/>
      <c r="J237" s="108"/>
      <c r="K237" s="108"/>
      <c r="L237" s="108"/>
      <c r="M237" s="108"/>
      <c r="N237" s="108"/>
      <c r="O237" s="108"/>
      <c r="P237" s="108"/>
      <c r="Q237" s="108"/>
      <c r="R237" s="108"/>
      <c r="S237" s="108"/>
      <c r="T237" s="108"/>
    </row>
    <row r="238" spans="1:20" ht="15.75" customHeight="1" x14ac:dyDescent="0.25">
      <c r="A238" s="108"/>
      <c r="B238" s="108"/>
      <c r="C238" s="108"/>
      <c r="D238" s="108"/>
      <c r="E238" s="108"/>
      <c r="F238" s="108"/>
      <c r="G238" s="108"/>
      <c r="H238" s="108"/>
      <c r="I238" s="108"/>
      <c r="J238" s="108"/>
      <c r="K238" s="108"/>
      <c r="L238" s="108"/>
      <c r="M238" s="108"/>
      <c r="N238" s="108"/>
      <c r="O238" s="108"/>
      <c r="P238" s="108"/>
      <c r="Q238" s="108"/>
      <c r="R238" s="108"/>
      <c r="S238" s="108"/>
      <c r="T238" s="108"/>
    </row>
    <row r="239" spans="1:20" ht="15.75" customHeight="1" x14ac:dyDescent="0.25">
      <c r="A239" s="108"/>
      <c r="B239" s="108"/>
      <c r="C239" s="108"/>
      <c r="D239" s="108"/>
      <c r="E239" s="108"/>
      <c r="F239" s="108"/>
      <c r="G239" s="108"/>
      <c r="H239" s="108"/>
      <c r="I239" s="108"/>
      <c r="J239" s="108"/>
      <c r="K239" s="108"/>
      <c r="L239" s="108"/>
      <c r="M239" s="108"/>
      <c r="N239" s="108"/>
      <c r="O239" s="108"/>
      <c r="P239" s="108"/>
      <c r="Q239" s="108"/>
      <c r="R239" s="108"/>
      <c r="S239" s="108"/>
      <c r="T239" s="108"/>
    </row>
    <row r="240" spans="1:20" ht="15.75" customHeight="1" x14ac:dyDescent="0.25">
      <c r="A240" s="108"/>
      <c r="B240" s="108"/>
      <c r="C240" s="108"/>
      <c r="D240" s="108"/>
      <c r="E240" s="108"/>
      <c r="F240" s="108"/>
      <c r="G240" s="108"/>
      <c r="H240" s="108"/>
      <c r="I240" s="108"/>
      <c r="J240" s="108"/>
      <c r="K240" s="108"/>
      <c r="L240" s="108"/>
      <c r="M240" s="108"/>
      <c r="N240" s="108"/>
      <c r="O240" s="108"/>
      <c r="P240" s="108"/>
      <c r="Q240" s="108"/>
      <c r="R240" s="108"/>
      <c r="S240" s="108"/>
      <c r="T240" s="108"/>
    </row>
    <row r="241" spans="1:20" ht="15.75" customHeight="1" x14ac:dyDescent="0.25">
      <c r="A241" s="108"/>
      <c r="B241" s="108"/>
      <c r="C241" s="108"/>
      <c r="D241" s="108"/>
      <c r="E241" s="108"/>
      <c r="F241" s="108"/>
      <c r="G241" s="108"/>
      <c r="H241" s="108"/>
      <c r="I241" s="108"/>
      <c r="J241" s="108"/>
      <c r="K241" s="108"/>
      <c r="L241" s="108"/>
      <c r="M241" s="108"/>
      <c r="N241" s="108"/>
      <c r="O241" s="108"/>
      <c r="P241" s="108"/>
      <c r="Q241" s="108"/>
      <c r="R241" s="108"/>
      <c r="S241" s="108"/>
      <c r="T241" s="108"/>
    </row>
    <row r="242" spans="1:20" ht="15.75" customHeight="1" x14ac:dyDescent="0.25">
      <c r="A242" s="108"/>
      <c r="B242" s="108"/>
      <c r="C242" s="108"/>
      <c r="D242" s="108"/>
      <c r="E242" s="108"/>
      <c r="F242" s="108"/>
      <c r="G242" s="108"/>
      <c r="H242" s="108"/>
      <c r="I242" s="108"/>
      <c r="J242" s="108"/>
      <c r="K242" s="108"/>
      <c r="L242" s="108"/>
      <c r="M242" s="108"/>
      <c r="N242" s="108"/>
      <c r="O242" s="108"/>
      <c r="P242" s="108"/>
      <c r="Q242" s="108"/>
      <c r="R242" s="108"/>
      <c r="S242" s="108"/>
      <c r="T242" s="108"/>
    </row>
    <row r="243" spans="1:20" ht="15.75" customHeight="1" x14ac:dyDescent="0.25">
      <c r="A243" s="108"/>
      <c r="B243" s="108"/>
      <c r="C243" s="108"/>
      <c r="D243" s="108"/>
      <c r="E243" s="108"/>
      <c r="F243" s="108"/>
      <c r="G243" s="108"/>
      <c r="H243" s="108"/>
      <c r="I243" s="108"/>
      <c r="J243" s="108"/>
      <c r="K243" s="108"/>
      <c r="L243" s="108"/>
      <c r="M243" s="108"/>
      <c r="N243" s="108"/>
      <c r="O243" s="108"/>
      <c r="P243" s="108"/>
      <c r="Q243" s="108"/>
      <c r="R243" s="108"/>
      <c r="S243" s="108"/>
      <c r="T243" s="108"/>
    </row>
    <row r="244" spans="1:20" ht="15.75" customHeight="1" x14ac:dyDescent="0.25">
      <c r="A244" s="108"/>
      <c r="B244" s="108"/>
      <c r="C244" s="108"/>
      <c r="D244" s="108"/>
      <c r="E244" s="108"/>
      <c r="F244" s="108"/>
      <c r="G244" s="108"/>
      <c r="H244" s="108"/>
      <c r="I244" s="108"/>
      <c r="J244" s="108"/>
      <c r="K244" s="108"/>
      <c r="L244" s="108"/>
      <c r="M244" s="108"/>
      <c r="N244" s="108"/>
      <c r="O244" s="108"/>
      <c r="P244" s="108"/>
      <c r="Q244" s="108"/>
      <c r="R244" s="108"/>
      <c r="S244" s="108"/>
      <c r="T244" s="108"/>
    </row>
    <row r="245" spans="1:20" ht="15.75" customHeight="1" x14ac:dyDescent="0.25">
      <c r="A245" s="108"/>
      <c r="B245" s="108"/>
      <c r="C245" s="108"/>
      <c r="D245" s="108"/>
      <c r="E245" s="108"/>
      <c r="F245" s="108"/>
      <c r="G245" s="108"/>
      <c r="H245" s="108"/>
      <c r="I245" s="108"/>
      <c r="J245" s="108"/>
      <c r="K245" s="108"/>
      <c r="L245" s="108"/>
      <c r="M245" s="108"/>
      <c r="N245" s="108"/>
      <c r="O245" s="108"/>
      <c r="P245" s="108"/>
      <c r="Q245" s="108"/>
      <c r="R245" s="108"/>
      <c r="S245" s="108"/>
      <c r="T245" s="108"/>
    </row>
    <row r="246" spans="1:20" ht="15.75" customHeight="1" x14ac:dyDescent="0.25">
      <c r="A246" s="108"/>
      <c r="B246" s="108"/>
      <c r="C246" s="108"/>
      <c r="D246" s="108"/>
      <c r="E246" s="108"/>
      <c r="F246" s="108"/>
      <c r="G246" s="108"/>
      <c r="H246" s="108"/>
      <c r="I246" s="108"/>
      <c r="J246" s="108"/>
      <c r="K246" s="108"/>
      <c r="L246" s="108"/>
      <c r="M246" s="108"/>
      <c r="N246" s="108"/>
      <c r="O246" s="108"/>
      <c r="P246" s="108"/>
      <c r="Q246" s="108"/>
      <c r="R246" s="108"/>
      <c r="S246" s="108"/>
      <c r="T246" s="108"/>
    </row>
    <row r="247" spans="1:20" ht="15.75" customHeight="1" x14ac:dyDescent="0.25">
      <c r="A247" s="108"/>
      <c r="B247" s="108"/>
      <c r="C247" s="108"/>
      <c r="D247" s="108"/>
      <c r="E247" s="108"/>
      <c r="F247" s="108"/>
      <c r="G247" s="108"/>
      <c r="H247" s="108"/>
      <c r="I247" s="108"/>
      <c r="J247" s="108"/>
      <c r="K247" s="108"/>
      <c r="L247" s="108"/>
      <c r="M247" s="108"/>
      <c r="N247" s="108"/>
      <c r="O247" s="108"/>
      <c r="P247" s="108"/>
      <c r="Q247" s="108"/>
      <c r="R247" s="108"/>
      <c r="S247" s="108"/>
      <c r="T247" s="108"/>
    </row>
    <row r="248" spans="1:20" ht="15.75" customHeight="1" x14ac:dyDescent="0.25">
      <c r="A248" s="108"/>
      <c r="B248" s="108"/>
      <c r="C248" s="108"/>
      <c r="D248" s="108"/>
      <c r="E248" s="108"/>
      <c r="F248" s="108"/>
      <c r="G248" s="108"/>
      <c r="H248" s="108"/>
      <c r="I248" s="108"/>
      <c r="J248" s="108"/>
      <c r="K248" s="108"/>
      <c r="L248" s="108"/>
      <c r="M248" s="108"/>
      <c r="N248" s="108"/>
      <c r="O248" s="108"/>
      <c r="P248" s="108"/>
      <c r="Q248" s="108"/>
      <c r="R248" s="108"/>
      <c r="S248" s="108"/>
      <c r="T248" s="108"/>
    </row>
    <row r="249" spans="1:20" ht="15.75" customHeight="1" x14ac:dyDescent="0.25">
      <c r="A249" s="108"/>
      <c r="B249" s="108"/>
      <c r="C249" s="108"/>
      <c r="D249" s="108"/>
      <c r="E249" s="108"/>
      <c r="F249" s="108"/>
      <c r="G249" s="108"/>
      <c r="H249" s="108"/>
      <c r="I249" s="108"/>
      <c r="J249" s="108"/>
      <c r="K249" s="108"/>
      <c r="L249" s="108"/>
      <c r="M249" s="108"/>
      <c r="N249" s="108"/>
      <c r="O249" s="108"/>
      <c r="P249" s="108"/>
      <c r="Q249" s="108"/>
      <c r="R249" s="108"/>
      <c r="S249" s="108"/>
      <c r="T249" s="108"/>
    </row>
    <row r="250" spans="1:20" ht="15.75" customHeight="1" x14ac:dyDescent="0.25">
      <c r="A250" s="108"/>
      <c r="B250" s="108"/>
      <c r="C250" s="108"/>
      <c r="D250" s="108"/>
      <c r="E250" s="108"/>
      <c r="F250" s="108"/>
      <c r="G250" s="108"/>
      <c r="H250" s="108"/>
      <c r="I250" s="108"/>
      <c r="J250" s="108"/>
      <c r="K250" s="108"/>
      <c r="L250" s="108"/>
      <c r="M250" s="108"/>
      <c r="N250" s="108"/>
      <c r="O250" s="108"/>
      <c r="P250" s="108"/>
      <c r="Q250" s="108"/>
      <c r="R250" s="108"/>
      <c r="S250" s="108"/>
      <c r="T250" s="108"/>
    </row>
    <row r="251" spans="1:20" ht="15.75" customHeight="1" x14ac:dyDescent="0.25">
      <c r="A251" s="108"/>
      <c r="B251" s="108"/>
      <c r="C251" s="108"/>
      <c r="D251" s="108"/>
      <c r="E251" s="108"/>
      <c r="F251" s="108"/>
      <c r="G251" s="108"/>
      <c r="H251" s="108"/>
      <c r="I251" s="108"/>
      <c r="J251" s="108"/>
      <c r="K251" s="108"/>
      <c r="L251" s="108"/>
      <c r="M251" s="108"/>
      <c r="N251" s="108"/>
      <c r="O251" s="108"/>
      <c r="P251" s="108"/>
      <c r="Q251" s="108"/>
      <c r="R251" s="108"/>
      <c r="S251" s="108"/>
      <c r="T251" s="108"/>
    </row>
    <row r="252" spans="1:20" ht="15.75" customHeight="1" x14ac:dyDescent="0.25">
      <c r="A252" s="108"/>
      <c r="B252" s="108"/>
      <c r="C252" s="108"/>
      <c r="D252" s="108"/>
      <c r="E252" s="108"/>
      <c r="F252" s="108"/>
      <c r="G252" s="108"/>
      <c r="H252" s="108"/>
      <c r="I252" s="108"/>
      <c r="J252" s="108"/>
      <c r="K252" s="108"/>
      <c r="L252" s="108"/>
      <c r="M252" s="108"/>
      <c r="N252" s="108"/>
      <c r="O252" s="108"/>
      <c r="P252" s="108"/>
      <c r="Q252" s="108"/>
      <c r="R252" s="108"/>
      <c r="S252" s="108"/>
      <c r="T252" s="108"/>
    </row>
    <row r="253" spans="1:20" ht="15.75" customHeight="1" x14ac:dyDescent="0.25">
      <c r="A253" s="108"/>
      <c r="B253" s="108"/>
      <c r="C253" s="108"/>
      <c r="D253" s="108"/>
      <c r="E253" s="108"/>
      <c r="F253" s="108"/>
      <c r="G253" s="108"/>
      <c r="H253" s="108"/>
      <c r="I253" s="108"/>
      <c r="J253" s="108"/>
      <c r="K253" s="108"/>
      <c r="L253" s="108"/>
      <c r="M253" s="108"/>
      <c r="N253" s="108"/>
      <c r="O253" s="108"/>
      <c r="P253" s="108"/>
      <c r="Q253" s="108"/>
      <c r="R253" s="108"/>
      <c r="S253" s="108"/>
      <c r="T253" s="108"/>
    </row>
    <row r="254" spans="1:20" ht="15.75" customHeight="1" x14ac:dyDescent="0.25">
      <c r="A254" s="108"/>
      <c r="B254" s="108"/>
      <c r="C254" s="108"/>
      <c r="D254" s="108"/>
      <c r="E254" s="108"/>
      <c r="F254" s="108"/>
      <c r="G254" s="108"/>
      <c r="H254" s="108"/>
      <c r="I254" s="108"/>
      <c r="J254" s="108"/>
      <c r="K254" s="108"/>
      <c r="L254" s="108"/>
      <c r="M254" s="108"/>
      <c r="N254" s="108"/>
      <c r="O254" s="108"/>
      <c r="P254" s="108"/>
      <c r="Q254" s="108"/>
      <c r="R254" s="108"/>
      <c r="S254" s="108"/>
      <c r="T254" s="108"/>
    </row>
    <row r="255" spans="1:20" ht="15.75" customHeight="1" x14ac:dyDescent="0.25">
      <c r="A255" s="108"/>
      <c r="B255" s="108"/>
      <c r="C255" s="108"/>
      <c r="D255" s="108"/>
      <c r="E255" s="108"/>
      <c r="F255" s="108"/>
      <c r="G255" s="108"/>
      <c r="H255" s="108"/>
      <c r="I255" s="108"/>
      <c r="J255" s="108"/>
      <c r="K255" s="108"/>
      <c r="L255" s="108"/>
      <c r="M255" s="108"/>
      <c r="N255" s="108"/>
      <c r="O255" s="108"/>
      <c r="P255" s="108"/>
      <c r="Q255" s="108"/>
      <c r="R255" s="108"/>
      <c r="S255" s="108"/>
      <c r="T255" s="108"/>
    </row>
    <row r="256" spans="1:20" ht="15.75" customHeight="1" x14ac:dyDescent="0.25">
      <c r="A256" s="108"/>
      <c r="B256" s="108"/>
      <c r="C256" s="108"/>
      <c r="D256" s="108"/>
      <c r="E256" s="108"/>
      <c r="F256" s="108"/>
      <c r="G256" s="108"/>
      <c r="H256" s="108"/>
      <c r="I256" s="108"/>
      <c r="J256" s="108"/>
      <c r="K256" s="108"/>
      <c r="L256" s="108"/>
      <c r="M256" s="108"/>
      <c r="N256" s="108"/>
      <c r="O256" s="108"/>
      <c r="P256" s="108"/>
      <c r="Q256" s="108"/>
      <c r="R256" s="108"/>
      <c r="S256" s="108"/>
      <c r="T256" s="108"/>
    </row>
    <row r="257" spans="1:20" ht="15.75" customHeight="1" x14ac:dyDescent="0.25">
      <c r="A257" s="108"/>
      <c r="B257" s="108"/>
      <c r="C257" s="108"/>
      <c r="D257" s="108"/>
      <c r="E257" s="108"/>
      <c r="F257" s="108"/>
      <c r="G257" s="108"/>
      <c r="H257" s="108"/>
      <c r="I257" s="108"/>
      <c r="J257" s="108"/>
      <c r="K257" s="108"/>
      <c r="L257" s="108"/>
      <c r="M257" s="108"/>
      <c r="N257" s="108"/>
      <c r="O257" s="108"/>
      <c r="P257" s="108"/>
      <c r="Q257" s="108"/>
      <c r="R257" s="108"/>
      <c r="S257" s="108"/>
      <c r="T257" s="108"/>
    </row>
    <row r="258" spans="1:20" ht="15.75" customHeight="1" x14ac:dyDescent="0.25">
      <c r="A258" s="108"/>
      <c r="B258" s="108"/>
      <c r="C258" s="108"/>
      <c r="D258" s="108"/>
      <c r="E258" s="108"/>
      <c r="F258" s="108"/>
      <c r="G258" s="108"/>
      <c r="H258" s="108"/>
      <c r="I258" s="108"/>
      <c r="J258" s="108"/>
      <c r="K258" s="108"/>
      <c r="L258" s="108"/>
      <c r="M258" s="108"/>
      <c r="N258" s="108"/>
      <c r="O258" s="108"/>
      <c r="P258" s="108"/>
      <c r="Q258" s="108"/>
      <c r="R258" s="108"/>
      <c r="S258" s="108"/>
      <c r="T258" s="108"/>
    </row>
    <row r="259" spans="1:20" ht="15.75" customHeight="1" x14ac:dyDescent="0.25">
      <c r="A259" s="108"/>
      <c r="B259" s="108"/>
      <c r="C259" s="108"/>
      <c r="D259" s="108"/>
      <c r="E259" s="108"/>
      <c r="F259" s="108"/>
      <c r="G259" s="108"/>
      <c r="H259" s="108"/>
      <c r="I259" s="108"/>
      <c r="J259" s="108"/>
      <c r="K259" s="108"/>
      <c r="L259" s="108"/>
      <c r="M259" s="108"/>
      <c r="N259" s="108"/>
      <c r="O259" s="108"/>
      <c r="P259" s="108"/>
      <c r="Q259" s="108"/>
      <c r="R259" s="108"/>
      <c r="S259" s="108"/>
      <c r="T259" s="108"/>
    </row>
    <row r="260" spans="1:20" ht="15.75" customHeight="1" x14ac:dyDescent="0.25">
      <c r="A260" s="108"/>
      <c r="B260" s="108"/>
      <c r="C260" s="108"/>
      <c r="D260" s="108"/>
      <c r="E260" s="108"/>
      <c r="F260" s="108"/>
      <c r="G260" s="108"/>
      <c r="H260" s="108"/>
      <c r="I260" s="108"/>
      <c r="J260" s="108"/>
      <c r="K260" s="108"/>
      <c r="L260" s="108"/>
      <c r="M260" s="108"/>
      <c r="N260" s="108"/>
      <c r="O260" s="108"/>
      <c r="P260" s="108"/>
      <c r="Q260" s="108"/>
      <c r="R260" s="108"/>
      <c r="S260" s="108"/>
      <c r="T260" s="108"/>
    </row>
    <row r="261" spans="1:20" ht="15.75" customHeight="1" x14ac:dyDescent="0.25">
      <c r="A261" s="108"/>
      <c r="B261" s="108"/>
      <c r="C261" s="108"/>
      <c r="D261" s="108"/>
      <c r="E261" s="108"/>
      <c r="F261" s="108"/>
      <c r="G261" s="108"/>
      <c r="H261" s="108"/>
      <c r="I261" s="108"/>
      <c r="J261" s="108"/>
      <c r="K261" s="108"/>
      <c r="L261" s="108"/>
      <c r="M261" s="108"/>
      <c r="N261" s="108"/>
      <c r="O261" s="108"/>
      <c r="P261" s="108"/>
      <c r="Q261" s="108"/>
      <c r="R261" s="108"/>
      <c r="S261" s="108"/>
      <c r="T261" s="108"/>
    </row>
    <row r="262" spans="1:20" ht="15.75" customHeight="1" x14ac:dyDescent="0.25">
      <c r="A262" s="108"/>
      <c r="B262" s="108"/>
      <c r="C262" s="108"/>
      <c r="D262" s="108"/>
      <c r="E262" s="108"/>
      <c r="F262" s="108"/>
      <c r="G262" s="108"/>
      <c r="H262" s="108"/>
      <c r="I262" s="108"/>
      <c r="J262" s="108"/>
      <c r="K262" s="108"/>
      <c r="L262" s="108"/>
      <c r="M262" s="108"/>
      <c r="N262" s="108"/>
      <c r="O262" s="108"/>
      <c r="P262" s="108"/>
      <c r="Q262" s="108"/>
      <c r="R262" s="108"/>
      <c r="S262" s="108"/>
      <c r="T262" s="108"/>
    </row>
    <row r="263" spans="1:20" ht="15.75" customHeight="1" x14ac:dyDescent="0.25">
      <c r="A263" s="108"/>
      <c r="B263" s="108"/>
      <c r="C263" s="108"/>
      <c r="D263" s="108"/>
      <c r="E263" s="108"/>
      <c r="F263" s="108"/>
      <c r="G263" s="108"/>
      <c r="H263" s="108"/>
      <c r="I263" s="108"/>
      <c r="J263" s="108"/>
      <c r="K263" s="108"/>
      <c r="L263" s="108"/>
      <c r="M263" s="108"/>
      <c r="N263" s="108"/>
      <c r="O263" s="108"/>
      <c r="P263" s="108"/>
      <c r="Q263" s="108"/>
      <c r="R263" s="108"/>
      <c r="S263" s="108"/>
      <c r="T263" s="108"/>
    </row>
    <row r="264" spans="1:20" ht="15.75" customHeight="1" x14ac:dyDescent="0.25">
      <c r="A264" s="108"/>
      <c r="B264" s="108"/>
      <c r="C264" s="108"/>
      <c r="D264" s="108"/>
      <c r="E264" s="108"/>
      <c r="F264" s="108"/>
      <c r="G264" s="108"/>
      <c r="H264" s="108"/>
      <c r="I264" s="108"/>
      <c r="J264" s="108"/>
      <c r="K264" s="108"/>
      <c r="L264" s="108"/>
      <c r="M264" s="108"/>
      <c r="N264" s="108"/>
      <c r="O264" s="108"/>
      <c r="P264" s="108"/>
      <c r="Q264" s="108"/>
      <c r="R264" s="108"/>
      <c r="S264" s="108"/>
      <c r="T264" s="108"/>
    </row>
    <row r="265" spans="1:20" ht="15.75" customHeight="1" x14ac:dyDescent="0.25">
      <c r="A265" s="108"/>
      <c r="B265" s="108"/>
      <c r="C265" s="108"/>
      <c r="D265" s="108"/>
      <c r="E265" s="108"/>
      <c r="F265" s="108"/>
      <c r="G265" s="108"/>
      <c r="H265" s="108"/>
      <c r="I265" s="108"/>
      <c r="J265" s="108"/>
      <c r="K265" s="108"/>
      <c r="L265" s="108"/>
      <c r="M265" s="108"/>
      <c r="N265" s="108"/>
      <c r="O265" s="108"/>
      <c r="P265" s="108"/>
      <c r="Q265" s="108"/>
      <c r="R265" s="108"/>
      <c r="S265" s="108"/>
      <c r="T265" s="108"/>
    </row>
    <row r="266" spans="1:20" ht="15.75" customHeight="1" x14ac:dyDescent="0.25">
      <c r="A266" s="108"/>
      <c r="B266" s="108"/>
      <c r="C266" s="108"/>
      <c r="D266" s="108"/>
      <c r="E266" s="108"/>
      <c r="F266" s="108"/>
      <c r="G266" s="108"/>
      <c r="H266" s="108"/>
      <c r="I266" s="108"/>
      <c r="J266" s="108"/>
      <c r="K266" s="108"/>
      <c r="L266" s="108"/>
      <c r="M266" s="108"/>
      <c r="N266" s="108"/>
      <c r="O266" s="108"/>
      <c r="P266" s="108"/>
      <c r="Q266" s="108"/>
      <c r="R266" s="108"/>
      <c r="S266" s="108"/>
      <c r="T266" s="108"/>
    </row>
    <row r="267" spans="1:20" ht="15.75" customHeight="1" x14ac:dyDescent="0.25">
      <c r="A267" s="108"/>
      <c r="B267" s="108"/>
      <c r="C267" s="108"/>
      <c r="D267" s="108"/>
      <c r="E267" s="108"/>
      <c r="F267" s="108"/>
      <c r="G267" s="108"/>
      <c r="H267" s="108"/>
      <c r="I267" s="108"/>
      <c r="J267" s="108"/>
      <c r="K267" s="108"/>
      <c r="L267" s="108"/>
      <c r="M267" s="108"/>
      <c r="N267" s="108"/>
      <c r="O267" s="108"/>
      <c r="P267" s="108"/>
      <c r="Q267" s="108"/>
      <c r="R267" s="108"/>
      <c r="S267" s="108"/>
      <c r="T267" s="108"/>
    </row>
    <row r="268" spans="1:20" ht="15.75" customHeight="1" x14ac:dyDescent="0.25">
      <c r="A268" s="108"/>
      <c r="B268" s="108"/>
      <c r="C268" s="108"/>
      <c r="D268" s="108"/>
      <c r="E268" s="108"/>
      <c r="F268" s="108"/>
      <c r="G268" s="108"/>
      <c r="H268" s="108"/>
      <c r="I268" s="108"/>
      <c r="J268" s="108"/>
      <c r="K268" s="108"/>
      <c r="L268" s="108"/>
      <c r="M268" s="108"/>
      <c r="N268" s="108"/>
      <c r="O268" s="108"/>
      <c r="P268" s="108"/>
      <c r="Q268" s="108"/>
      <c r="R268" s="108"/>
      <c r="S268" s="108"/>
      <c r="T268" s="108"/>
    </row>
    <row r="269" spans="1:20" ht="15.75" customHeight="1" x14ac:dyDescent="0.25">
      <c r="A269" s="108"/>
      <c r="B269" s="108"/>
      <c r="C269" s="108"/>
      <c r="D269" s="108"/>
      <c r="E269" s="108"/>
      <c r="F269" s="108"/>
      <c r="G269" s="108"/>
      <c r="H269" s="108"/>
      <c r="I269" s="108"/>
      <c r="J269" s="108"/>
      <c r="K269" s="108"/>
      <c r="L269" s="108"/>
      <c r="M269" s="108"/>
      <c r="N269" s="108"/>
      <c r="O269" s="108"/>
      <c r="P269" s="108"/>
      <c r="Q269" s="108"/>
      <c r="R269" s="108"/>
      <c r="S269" s="108"/>
      <c r="T269" s="108"/>
    </row>
    <row r="270" spans="1:20" ht="15.75" customHeight="1" x14ac:dyDescent="0.25">
      <c r="A270" s="108"/>
      <c r="B270" s="108"/>
      <c r="C270" s="108"/>
      <c r="D270" s="108"/>
      <c r="E270" s="108"/>
      <c r="F270" s="108"/>
      <c r="G270" s="108"/>
      <c r="H270" s="108"/>
      <c r="I270" s="108"/>
      <c r="J270" s="108"/>
      <c r="K270" s="108"/>
      <c r="L270" s="108"/>
      <c r="M270" s="108"/>
      <c r="N270" s="108"/>
      <c r="O270" s="108"/>
      <c r="P270" s="108"/>
      <c r="Q270" s="108"/>
      <c r="R270" s="108"/>
      <c r="S270" s="108"/>
      <c r="T270" s="108"/>
    </row>
    <row r="271" spans="1:20" ht="15.75" customHeight="1" x14ac:dyDescent="0.25">
      <c r="A271" s="108"/>
      <c r="B271" s="108"/>
      <c r="C271" s="108"/>
      <c r="D271" s="108"/>
      <c r="E271" s="108"/>
      <c r="F271" s="108"/>
      <c r="G271" s="108"/>
      <c r="H271" s="108"/>
      <c r="I271" s="108"/>
      <c r="J271" s="108"/>
      <c r="K271" s="108"/>
      <c r="L271" s="108"/>
      <c r="M271" s="108"/>
      <c r="N271" s="108"/>
      <c r="O271" s="108"/>
      <c r="P271" s="108"/>
      <c r="Q271" s="108"/>
      <c r="R271" s="108"/>
      <c r="S271" s="108"/>
      <c r="T271" s="108"/>
    </row>
    <row r="272" spans="1:20" ht="15.75" customHeight="1" x14ac:dyDescent="0.25">
      <c r="A272" s="108"/>
      <c r="B272" s="108"/>
      <c r="C272" s="108"/>
      <c r="D272" s="108"/>
      <c r="E272" s="108"/>
      <c r="F272" s="108"/>
      <c r="G272" s="108"/>
      <c r="H272" s="108"/>
      <c r="I272" s="108"/>
      <c r="J272" s="108"/>
      <c r="K272" s="108"/>
      <c r="L272" s="108"/>
      <c r="M272" s="108"/>
      <c r="N272" s="108"/>
      <c r="O272" s="108"/>
      <c r="P272" s="108"/>
      <c r="Q272" s="108"/>
      <c r="R272" s="108"/>
      <c r="S272" s="108"/>
      <c r="T272" s="108"/>
    </row>
    <row r="273" spans="1:20" ht="15.75" customHeight="1" x14ac:dyDescent="0.25">
      <c r="A273" s="108"/>
      <c r="B273" s="108"/>
      <c r="C273" s="108"/>
      <c r="D273" s="108"/>
      <c r="E273" s="108"/>
      <c r="F273" s="108"/>
      <c r="G273" s="108"/>
      <c r="H273" s="108"/>
      <c r="I273" s="108"/>
      <c r="J273" s="108"/>
      <c r="K273" s="108"/>
      <c r="L273" s="108"/>
      <c r="M273" s="108"/>
      <c r="N273" s="108"/>
      <c r="O273" s="108"/>
      <c r="P273" s="108"/>
      <c r="Q273" s="108"/>
      <c r="R273" s="108"/>
      <c r="S273" s="108"/>
      <c r="T273" s="108"/>
    </row>
    <row r="274" spans="1:20" ht="15.75" customHeight="1" x14ac:dyDescent="0.25">
      <c r="A274" s="108"/>
      <c r="B274" s="108"/>
      <c r="C274" s="108"/>
      <c r="D274" s="108"/>
      <c r="E274" s="108"/>
      <c r="F274" s="108"/>
      <c r="G274" s="108"/>
      <c r="H274" s="108"/>
      <c r="I274" s="108"/>
      <c r="J274" s="108"/>
      <c r="K274" s="108"/>
      <c r="L274" s="108"/>
      <c r="M274" s="108"/>
      <c r="N274" s="108"/>
      <c r="O274" s="108"/>
      <c r="P274" s="108"/>
      <c r="Q274" s="108"/>
      <c r="R274" s="108"/>
      <c r="S274" s="108"/>
      <c r="T274" s="108"/>
    </row>
    <row r="275" spans="1:20" ht="15.75" customHeight="1" x14ac:dyDescent="0.25">
      <c r="A275" s="108"/>
      <c r="B275" s="108"/>
      <c r="C275" s="108"/>
      <c r="D275" s="108"/>
      <c r="E275" s="108"/>
      <c r="F275" s="108"/>
      <c r="G275" s="108"/>
      <c r="H275" s="108"/>
      <c r="I275" s="108"/>
      <c r="J275" s="108"/>
      <c r="K275" s="108"/>
      <c r="L275" s="108"/>
      <c r="M275" s="108"/>
      <c r="N275" s="108"/>
      <c r="O275" s="108"/>
      <c r="P275" s="108"/>
      <c r="Q275" s="108"/>
      <c r="R275" s="108"/>
      <c r="S275" s="108"/>
      <c r="T275" s="108"/>
    </row>
    <row r="276" spans="1:20" ht="15.75" customHeight="1" x14ac:dyDescent="0.25">
      <c r="A276" s="108"/>
      <c r="B276" s="108"/>
      <c r="C276" s="108"/>
      <c r="D276" s="108"/>
      <c r="E276" s="108"/>
      <c r="F276" s="108"/>
      <c r="G276" s="108"/>
      <c r="H276" s="108"/>
      <c r="I276" s="108"/>
      <c r="J276" s="108"/>
      <c r="K276" s="108"/>
      <c r="L276" s="108"/>
      <c r="M276" s="108"/>
      <c r="N276" s="108"/>
      <c r="O276" s="108"/>
      <c r="P276" s="108"/>
      <c r="Q276" s="108"/>
      <c r="R276" s="108"/>
      <c r="S276" s="108"/>
      <c r="T276" s="108"/>
    </row>
    <row r="277" spans="1:20" ht="15.75" customHeight="1" x14ac:dyDescent="0.25">
      <c r="A277" s="108"/>
      <c r="B277" s="108"/>
      <c r="C277" s="108"/>
      <c r="D277" s="108"/>
      <c r="E277" s="108"/>
      <c r="F277" s="108"/>
      <c r="G277" s="108"/>
      <c r="H277" s="108"/>
      <c r="I277" s="108"/>
      <c r="J277" s="108"/>
      <c r="K277" s="108"/>
      <c r="L277" s="108"/>
      <c r="M277" s="108"/>
      <c r="N277" s="108"/>
      <c r="O277" s="108"/>
      <c r="P277" s="108"/>
      <c r="Q277" s="108"/>
      <c r="R277" s="108"/>
      <c r="S277" s="108"/>
      <c r="T277" s="108"/>
    </row>
    <row r="278" spans="1:20" ht="15.75" customHeight="1" x14ac:dyDescent="0.25">
      <c r="A278" s="108"/>
      <c r="B278" s="108"/>
      <c r="C278" s="108"/>
      <c r="D278" s="108"/>
      <c r="E278" s="108"/>
      <c r="F278" s="108"/>
      <c r="G278" s="108"/>
      <c r="H278" s="108"/>
      <c r="I278" s="108"/>
      <c r="J278" s="108"/>
      <c r="K278" s="108"/>
      <c r="L278" s="108"/>
      <c r="M278" s="108"/>
      <c r="N278" s="108"/>
      <c r="O278" s="108"/>
      <c r="P278" s="108"/>
      <c r="Q278" s="108"/>
      <c r="R278" s="108"/>
      <c r="S278" s="108"/>
      <c r="T278" s="108"/>
    </row>
    <row r="279" spans="1:20" ht="15.75" customHeight="1" x14ac:dyDescent="0.25">
      <c r="A279" s="108"/>
      <c r="B279" s="108"/>
      <c r="C279" s="108"/>
      <c r="D279" s="108"/>
      <c r="E279" s="108"/>
      <c r="F279" s="108"/>
      <c r="G279" s="108"/>
      <c r="H279" s="108"/>
      <c r="I279" s="108"/>
      <c r="J279" s="108"/>
      <c r="K279" s="108"/>
      <c r="L279" s="108"/>
      <c r="M279" s="108"/>
      <c r="N279" s="108"/>
      <c r="O279" s="108"/>
      <c r="P279" s="108"/>
      <c r="Q279" s="108"/>
      <c r="R279" s="108"/>
      <c r="S279" s="108"/>
      <c r="T279" s="108"/>
    </row>
    <row r="280" spans="1:20" ht="15.75" customHeight="1" x14ac:dyDescent="0.25">
      <c r="A280" s="108"/>
      <c r="B280" s="108"/>
      <c r="C280" s="108"/>
      <c r="D280" s="108"/>
      <c r="E280" s="108"/>
      <c r="F280" s="108"/>
      <c r="G280" s="108"/>
      <c r="H280" s="108"/>
      <c r="I280" s="108"/>
      <c r="J280" s="108"/>
      <c r="K280" s="108"/>
      <c r="L280" s="108"/>
      <c r="M280" s="108"/>
      <c r="N280" s="108"/>
      <c r="O280" s="108"/>
      <c r="P280" s="108"/>
      <c r="Q280" s="108"/>
      <c r="R280" s="108"/>
      <c r="S280" s="108"/>
      <c r="T280" s="108"/>
    </row>
    <row r="281" spans="1:20" ht="15.75" customHeight="1" x14ac:dyDescent="0.25">
      <c r="A281" s="108"/>
      <c r="B281" s="108"/>
      <c r="C281" s="108"/>
      <c r="D281" s="108"/>
      <c r="E281" s="108"/>
      <c r="F281" s="108"/>
      <c r="G281" s="108"/>
      <c r="H281" s="108"/>
      <c r="I281" s="108"/>
      <c r="J281" s="108"/>
      <c r="K281" s="108"/>
      <c r="L281" s="108"/>
      <c r="M281" s="108"/>
      <c r="N281" s="108"/>
      <c r="O281" s="108"/>
      <c r="P281" s="108"/>
      <c r="Q281" s="108"/>
      <c r="R281" s="108"/>
      <c r="S281" s="108"/>
      <c r="T281" s="108"/>
    </row>
    <row r="282" spans="1:20" ht="15.75" customHeight="1" x14ac:dyDescent="0.25">
      <c r="A282" s="108"/>
      <c r="B282" s="108"/>
      <c r="C282" s="108"/>
      <c r="D282" s="108"/>
      <c r="E282" s="108"/>
      <c r="F282" s="108"/>
      <c r="G282" s="108"/>
      <c r="H282" s="108"/>
      <c r="I282" s="108"/>
      <c r="J282" s="108"/>
      <c r="K282" s="108"/>
      <c r="L282" s="108"/>
      <c r="M282" s="108"/>
      <c r="N282" s="108"/>
      <c r="O282" s="108"/>
      <c r="P282" s="108"/>
      <c r="Q282" s="108"/>
      <c r="R282" s="108"/>
      <c r="S282" s="108"/>
      <c r="T282" s="108"/>
    </row>
    <row r="283" spans="1:20" ht="15.75" customHeight="1" x14ac:dyDescent="0.25">
      <c r="A283" s="108"/>
      <c r="B283" s="108"/>
      <c r="C283" s="108"/>
      <c r="D283" s="108"/>
      <c r="E283" s="108"/>
      <c r="F283" s="108"/>
      <c r="G283" s="108"/>
      <c r="H283" s="108"/>
      <c r="I283" s="108"/>
      <c r="J283" s="108"/>
      <c r="K283" s="108"/>
      <c r="L283" s="108"/>
      <c r="M283" s="108"/>
      <c r="N283" s="108"/>
      <c r="O283" s="108"/>
      <c r="P283" s="108"/>
      <c r="Q283" s="108"/>
      <c r="R283" s="108"/>
      <c r="S283" s="108"/>
      <c r="T283" s="108"/>
    </row>
    <row r="284" spans="1:20" ht="15.75" customHeight="1" x14ac:dyDescent="0.25">
      <c r="A284" s="108"/>
      <c r="B284" s="108"/>
      <c r="C284" s="108"/>
      <c r="D284" s="108"/>
      <c r="E284" s="108"/>
      <c r="F284" s="108"/>
      <c r="G284" s="108"/>
      <c r="H284" s="108"/>
      <c r="I284" s="108"/>
      <c r="J284" s="108"/>
      <c r="K284" s="108"/>
      <c r="L284" s="108"/>
      <c r="M284" s="108"/>
      <c r="N284" s="108"/>
      <c r="O284" s="108"/>
      <c r="P284" s="108"/>
      <c r="Q284" s="108"/>
      <c r="R284" s="108"/>
      <c r="S284" s="108"/>
      <c r="T284" s="108"/>
    </row>
    <row r="285" spans="1:20" ht="15.75" customHeight="1" x14ac:dyDescent="0.25">
      <c r="A285" s="108"/>
      <c r="B285" s="108"/>
      <c r="C285" s="108"/>
      <c r="D285" s="108"/>
      <c r="E285" s="108"/>
      <c r="F285" s="108"/>
      <c r="G285" s="108"/>
      <c r="H285" s="108"/>
      <c r="I285" s="108"/>
      <c r="J285" s="108"/>
      <c r="K285" s="108"/>
      <c r="L285" s="108"/>
      <c r="M285" s="108"/>
      <c r="N285" s="108"/>
      <c r="O285" s="108"/>
      <c r="P285" s="108"/>
      <c r="Q285" s="108"/>
      <c r="R285" s="108"/>
      <c r="S285" s="108"/>
      <c r="T285" s="108"/>
    </row>
    <row r="286" spans="1:20" ht="15.75" customHeight="1" x14ac:dyDescent="0.25">
      <c r="A286" s="108"/>
      <c r="B286" s="108"/>
      <c r="C286" s="108"/>
      <c r="D286" s="108"/>
      <c r="E286" s="108"/>
      <c r="F286" s="108"/>
      <c r="G286" s="108"/>
      <c r="H286" s="108"/>
      <c r="I286" s="108"/>
      <c r="J286" s="108"/>
      <c r="K286" s="108"/>
      <c r="L286" s="108"/>
      <c r="M286" s="108"/>
      <c r="N286" s="108"/>
      <c r="O286" s="108"/>
      <c r="P286" s="108"/>
      <c r="Q286" s="108"/>
      <c r="R286" s="108"/>
      <c r="S286" s="108"/>
      <c r="T286" s="108"/>
    </row>
    <row r="287" spans="1:20" ht="15.75" customHeight="1" x14ac:dyDescent="0.25">
      <c r="A287" s="108"/>
      <c r="B287" s="108"/>
      <c r="C287" s="108"/>
      <c r="D287" s="108"/>
      <c r="E287" s="108"/>
      <c r="F287" s="108"/>
      <c r="G287" s="108"/>
      <c r="H287" s="108"/>
      <c r="I287" s="108"/>
      <c r="J287" s="108"/>
      <c r="K287" s="108"/>
      <c r="L287" s="108"/>
      <c r="M287" s="108"/>
      <c r="N287" s="108"/>
      <c r="O287" s="108"/>
      <c r="P287" s="108"/>
      <c r="Q287" s="108"/>
      <c r="R287" s="108"/>
      <c r="S287" s="108"/>
      <c r="T287" s="108"/>
    </row>
    <row r="288" spans="1:20" ht="15.75" customHeight="1" x14ac:dyDescent="0.25">
      <c r="A288" s="108"/>
      <c r="B288" s="108"/>
      <c r="C288" s="108"/>
      <c r="D288" s="108"/>
      <c r="E288" s="108"/>
      <c r="F288" s="108"/>
      <c r="G288" s="108"/>
      <c r="H288" s="108"/>
      <c r="I288" s="108"/>
      <c r="J288" s="108"/>
      <c r="K288" s="108"/>
      <c r="L288" s="108"/>
      <c r="M288" s="108"/>
      <c r="N288" s="108"/>
      <c r="O288" s="108"/>
      <c r="P288" s="108"/>
      <c r="Q288" s="108"/>
      <c r="R288" s="108"/>
      <c r="S288" s="108"/>
      <c r="T288" s="108"/>
    </row>
    <row r="289" spans="1:20" ht="15.75" customHeight="1" x14ac:dyDescent="0.25">
      <c r="A289" s="108"/>
      <c r="B289" s="108"/>
      <c r="C289" s="108"/>
      <c r="D289" s="108"/>
      <c r="E289" s="108"/>
      <c r="F289" s="108"/>
      <c r="G289" s="108"/>
      <c r="H289" s="108"/>
      <c r="I289" s="108"/>
      <c r="J289" s="108"/>
      <c r="K289" s="108"/>
      <c r="L289" s="108"/>
      <c r="M289" s="108"/>
      <c r="N289" s="108"/>
      <c r="O289" s="108"/>
      <c r="P289" s="108"/>
      <c r="Q289" s="108"/>
      <c r="R289" s="108"/>
      <c r="S289" s="108"/>
      <c r="T289" s="108"/>
    </row>
    <row r="290" spans="1:20" ht="15.75" customHeight="1" x14ac:dyDescent="0.25">
      <c r="A290" s="108"/>
      <c r="B290" s="108"/>
      <c r="C290" s="108"/>
      <c r="D290" s="108"/>
      <c r="E290" s="108"/>
      <c r="F290" s="108"/>
      <c r="G290" s="108"/>
      <c r="H290" s="108"/>
      <c r="I290" s="108"/>
      <c r="J290" s="108"/>
      <c r="K290" s="108"/>
      <c r="L290" s="108"/>
      <c r="M290" s="108"/>
      <c r="N290" s="108"/>
      <c r="O290" s="108"/>
      <c r="P290" s="108"/>
      <c r="Q290" s="108"/>
      <c r="R290" s="108"/>
      <c r="S290" s="108"/>
      <c r="T290" s="108"/>
    </row>
    <row r="291" spans="1:20" ht="15.75" customHeight="1" x14ac:dyDescent="0.25">
      <c r="A291" s="108"/>
      <c r="B291" s="108"/>
      <c r="C291" s="108"/>
      <c r="D291" s="108"/>
      <c r="E291" s="108"/>
      <c r="F291" s="108"/>
      <c r="G291" s="108"/>
      <c r="H291" s="108"/>
      <c r="I291" s="108"/>
      <c r="J291" s="108"/>
      <c r="K291" s="108"/>
      <c r="L291" s="108"/>
      <c r="M291" s="108"/>
      <c r="N291" s="108"/>
      <c r="O291" s="108"/>
      <c r="P291" s="108"/>
      <c r="Q291" s="108"/>
      <c r="R291" s="108"/>
      <c r="S291" s="108"/>
      <c r="T291" s="108"/>
    </row>
    <row r="292" spans="1:20" ht="15.75" customHeight="1" x14ac:dyDescent="0.25">
      <c r="A292" s="108"/>
      <c r="B292" s="108"/>
      <c r="C292" s="108"/>
      <c r="D292" s="108"/>
      <c r="E292" s="108"/>
      <c r="F292" s="108"/>
      <c r="G292" s="108"/>
      <c r="H292" s="108"/>
      <c r="I292" s="108"/>
      <c r="J292" s="108"/>
      <c r="K292" s="108"/>
      <c r="L292" s="108"/>
      <c r="M292" s="108"/>
      <c r="N292" s="108"/>
      <c r="O292" s="108"/>
      <c r="P292" s="108"/>
      <c r="Q292" s="108"/>
      <c r="R292" s="108"/>
      <c r="S292" s="108"/>
      <c r="T292" s="108"/>
    </row>
    <row r="293" spans="1:20" ht="15.75" customHeight="1" x14ac:dyDescent="0.25">
      <c r="A293" s="108"/>
      <c r="B293" s="108"/>
      <c r="C293" s="108"/>
      <c r="D293" s="108"/>
      <c r="E293" s="108"/>
      <c r="F293" s="108"/>
      <c r="G293" s="108"/>
      <c r="H293" s="108"/>
      <c r="I293" s="108"/>
      <c r="J293" s="108"/>
      <c r="K293" s="108"/>
      <c r="L293" s="108"/>
      <c r="M293" s="108"/>
      <c r="N293" s="108"/>
      <c r="O293" s="108"/>
      <c r="P293" s="108"/>
      <c r="Q293" s="108"/>
      <c r="R293" s="108"/>
      <c r="S293" s="108"/>
      <c r="T293" s="108"/>
    </row>
    <row r="294" spans="1:20" ht="15.75" customHeight="1" x14ac:dyDescent="0.25">
      <c r="A294" s="108"/>
      <c r="B294" s="108"/>
      <c r="C294" s="108"/>
      <c r="D294" s="108"/>
      <c r="E294" s="108"/>
      <c r="F294" s="108"/>
      <c r="G294" s="108"/>
      <c r="H294" s="108"/>
      <c r="I294" s="108"/>
      <c r="J294" s="108"/>
      <c r="K294" s="108"/>
      <c r="L294" s="108"/>
      <c r="M294" s="108"/>
      <c r="N294" s="108"/>
      <c r="O294" s="108"/>
      <c r="P294" s="108"/>
      <c r="Q294" s="108"/>
      <c r="R294" s="108"/>
      <c r="S294" s="108"/>
      <c r="T294" s="108"/>
    </row>
    <row r="295" spans="1:20" ht="15.75" customHeight="1" x14ac:dyDescent="0.25">
      <c r="A295" s="108"/>
      <c r="B295" s="108"/>
      <c r="C295" s="108"/>
      <c r="D295" s="108"/>
      <c r="E295" s="108"/>
      <c r="F295" s="108"/>
      <c r="G295" s="108"/>
      <c r="H295" s="108"/>
      <c r="I295" s="108"/>
      <c r="J295" s="108"/>
      <c r="K295" s="108"/>
      <c r="L295" s="108"/>
      <c r="M295" s="108"/>
      <c r="N295" s="108"/>
      <c r="O295" s="108"/>
      <c r="P295" s="108"/>
      <c r="Q295" s="108"/>
      <c r="R295" s="108"/>
      <c r="S295" s="108"/>
      <c r="T295" s="108"/>
    </row>
    <row r="296" spans="1:20" ht="15.75" customHeight="1" x14ac:dyDescent="0.25">
      <c r="A296" s="108"/>
      <c r="B296" s="108"/>
      <c r="C296" s="108"/>
      <c r="D296" s="108"/>
      <c r="E296" s="108"/>
      <c r="F296" s="108"/>
      <c r="G296" s="108"/>
      <c r="H296" s="108"/>
      <c r="I296" s="108"/>
      <c r="J296" s="108"/>
      <c r="K296" s="108"/>
      <c r="L296" s="108"/>
      <c r="M296" s="108"/>
      <c r="N296" s="108"/>
      <c r="O296" s="108"/>
      <c r="P296" s="108"/>
      <c r="Q296" s="108"/>
      <c r="R296" s="108"/>
      <c r="S296" s="108"/>
      <c r="T296" s="108"/>
    </row>
    <row r="297" spans="1:20" ht="15.75" customHeight="1" x14ac:dyDescent="0.25">
      <c r="A297" s="108"/>
      <c r="B297" s="108"/>
      <c r="C297" s="108"/>
      <c r="D297" s="108"/>
      <c r="E297" s="108"/>
      <c r="F297" s="108"/>
      <c r="G297" s="108"/>
      <c r="H297" s="108"/>
      <c r="I297" s="108"/>
      <c r="J297" s="108"/>
      <c r="K297" s="108"/>
      <c r="L297" s="108"/>
      <c r="M297" s="108"/>
      <c r="N297" s="108"/>
      <c r="O297" s="108"/>
      <c r="P297" s="108"/>
      <c r="Q297" s="108"/>
      <c r="R297" s="108"/>
      <c r="S297" s="108"/>
      <c r="T297" s="108"/>
    </row>
    <row r="298" spans="1:20" ht="15.75" customHeight="1" x14ac:dyDescent="0.25">
      <c r="A298" s="108"/>
      <c r="B298" s="108"/>
      <c r="C298" s="108"/>
      <c r="D298" s="108"/>
      <c r="E298" s="108"/>
      <c r="F298" s="108"/>
      <c r="G298" s="108"/>
      <c r="H298" s="108"/>
      <c r="I298" s="108"/>
      <c r="J298" s="108"/>
      <c r="K298" s="108"/>
      <c r="L298" s="108"/>
      <c r="M298" s="108"/>
      <c r="N298" s="108"/>
      <c r="O298" s="108"/>
      <c r="P298" s="108"/>
      <c r="Q298" s="108"/>
      <c r="R298" s="108"/>
      <c r="S298" s="108"/>
      <c r="T298" s="108"/>
    </row>
    <row r="299" spans="1:20" ht="15.75" customHeight="1" x14ac:dyDescent="0.25">
      <c r="A299" s="108"/>
      <c r="B299" s="108"/>
      <c r="C299" s="108"/>
      <c r="D299" s="108"/>
      <c r="E299" s="108"/>
      <c r="F299" s="108"/>
      <c r="G299" s="108"/>
      <c r="H299" s="108"/>
      <c r="I299" s="108"/>
      <c r="J299" s="108"/>
      <c r="K299" s="108"/>
      <c r="L299" s="108"/>
      <c r="M299" s="108"/>
      <c r="N299" s="108"/>
      <c r="O299" s="108"/>
      <c r="P299" s="108"/>
      <c r="Q299" s="108"/>
      <c r="R299" s="108"/>
      <c r="S299" s="108"/>
      <c r="T299" s="108"/>
    </row>
    <row r="300" spans="1:20" ht="15.75" customHeight="1" x14ac:dyDescent="0.25">
      <c r="A300" s="108"/>
      <c r="B300" s="108"/>
      <c r="C300" s="108"/>
      <c r="D300" s="108"/>
      <c r="E300" s="108"/>
      <c r="F300" s="108"/>
      <c r="G300" s="108"/>
      <c r="H300" s="108"/>
      <c r="I300" s="108"/>
      <c r="J300" s="108"/>
      <c r="K300" s="108"/>
      <c r="L300" s="108"/>
      <c r="M300" s="108"/>
      <c r="N300" s="108"/>
      <c r="O300" s="108"/>
      <c r="P300" s="108"/>
      <c r="Q300" s="108"/>
      <c r="R300" s="108"/>
      <c r="S300" s="108"/>
      <c r="T300" s="108"/>
    </row>
    <row r="301" spans="1:20" ht="15.75" customHeight="1" x14ac:dyDescent="0.25">
      <c r="A301" s="108"/>
      <c r="B301" s="108"/>
      <c r="C301" s="108"/>
      <c r="D301" s="108"/>
      <c r="E301" s="108"/>
      <c r="F301" s="108"/>
      <c r="G301" s="108"/>
      <c r="H301" s="108"/>
      <c r="I301" s="108"/>
      <c r="J301" s="108"/>
      <c r="K301" s="108"/>
      <c r="L301" s="108"/>
      <c r="M301" s="108"/>
      <c r="N301" s="108"/>
      <c r="O301" s="108"/>
      <c r="P301" s="108"/>
      <c r="Q301" s="108"/>
      <c r="R301" s="108"/>
      <c r="S301" s="108"/>
      <c r="T301" s="108"/>
    </row>
    <row r="302" spans="1:20" ht="15.75" customHeight="1" x14ac:dyDescent="0.25">
      <c r="A302" s="108"/>
      <c r="B302" s="108"/>
      <c r="C302" s="108"/>
      <c r="D302" s="108"/>
      <c r="E302" s="108"/>
      <c r="F302" s="108"/>
      <c r="G302" s="108"/>
      <c r="H302" s="108"/>
      <c r="I302" s="108"/>
      <c r="J302" s="108"/>
      <c r="K302" s="108"/>
      <c r="L302" s="108"/>
      <c r="M302" s="108"/>
      <c r="N302" s="108"/>
      <c r="O302" s="108"/>
      <c r="P302" s="108"/>
      <c r="Q302" s="108"/>
      <c r="R302" s="108"/>
      <c r="S302" s="108"/>
      <c r="T302" s="108"/>
    </row>
    <row r="303" spans="1:20" ht="15.75" customHeight="1" x14ac:dyDescent="0.25">
      <c r="A303" s="108"/>
      <c r="B303" s="108"/>
      <c r="C303" s="108"/>
      <c r="D303" s="108"/>
      <c r="E303" s="108"/>
      <c r="F303" s="108"/>
      <c r="G303" s="108"/>
      <c r="H303" s="108"/>
      <c r="I303" s="108"/>
      <c r="J303" s="108"/>
      <c r="K303" s="108"/>
      <c r="L303" s="108"/>
      <c r="M303" s="108"/>
      <c r="N303" s="108"/>
      <c r="O303" s="108"/>
      <c r="P303" s="108"/>
      <c r="Q303" s="108"/>
      <c r="R303" s="108"/>
      <c r="S303" s="108"/>
      <c r="T303" s="108"/>
    </row>
    <row r="304" spans="1:20" ht="15.75" customHeight="1" x14ac:dyDescent="0.25">
      <c r="A304" s="108"/>
      <c r="B304" s="108"/>
      <c r="C304" s="108"/>
      <c r="D304" s="108"/>
      <c r="E304" s="108"/>
      <c r="F304" s="108"/>
      <c r="G304" s="108"/>
      <c r="H304" s="108"/>
      <c r="I304" s="108"/>
      <c r="J304" s="108"/>
      <c r="K304" s="108"/>
      <c r="L304" s="108"/>
      <c r="M304" s="108"/>
      <c r="N304" s="108"/>
      <c r="O304" s="108"/>
      <c r="P304" s="108"/>
      <c r="Q304" s="108"/>
      <c r="R304" s="108"/>
      <c r="S304" s="108"/>
      <c r="T304" s="108"/>
    </row>
    <row r="305" spans="1:20" ht="15.75" customHeight="1" x14ac:dyDescent="0.25">
      <c r="A305" s="108"/>
      <c r="B305" s="108"/>
      <c r="C305" s="108"/>
      <c r="D305" s="108"/>
      <c r="E305" s="108"/>
      <c r="F305" s="108"/>
      <c r="G305" s="108"/>
      <c r="H305" s="108"/>
      <c r="I305" s="108"/>
      <c r="J305" s="108"/>
      <c r="K305" s="108"/>
      <c r="L305" s="108"/>
      <c r="M305" s="108"/>
      <c r="N305" s="108"/>
      <c r="O305" s="108"/>
      <c r="P305" s="108"/>
      <c r="Q305" s="108"/>
      <c r="R305" s="108"/>
      <c r="S305" s="108"/>
      <c r="T305" s="108"/>
    </row>
    <row r="306" spans="1:20" ht="15.75" customHeight="1" x14ac:dyDescent="0.25">
      <c r="A306" s="108"/>
      <c r="B306" s="108"/>
      <c r="C306" s="108"/>
      <c r="D306" s="108"/>
      <c r="E306" s="108"/>
      <c r="F306" s="108"/>
      <c r="G306" s="108"/>
      <c r="H306" s="108"/>
      <c r="I306" s="108"/>
      <c r="J306" s="108"/>
      <c r="K306" s="108"/>
      <c r="L306" s="108"/>
      <c r="M306" s="108"/>
      <c r="N306" s="108"/>
      <c r="O306" s="108"/>
      <c r="P306" s="108"/>
      <c r="Q306" s="108"/>
      <c r="R306" s="108"/>
      <c r="S306" s="108"/>
      <c r="T306" s="108"/>
    </row>
    <row r="307" spans="1:20" ht="15.75" customHeight="1" x14ac:dyDescent="0.25">
      <c r="A307" s="108"/>
      <c r="B307" s="108"/>
      <c r="C307" s="108"/>
      <c r="D307" s="108"/>
      <c r="E307" s="108"/>
      <c r="F307" s="108"/>
      <c r="G307" s="108"/>
      <c r="H307" s="108"/>
      <c r="I307" s="108"/>
      <c r="J307" s="108"/>
      <c r="K307" s="108"/>
      <c r="L307" s="108"/>
      <c r="M307" s="108"/>
      <c r="N307" s="108"/>
      <c r="O307" s="108"/>
      <c r="P307" s="108"/>
      <c r="Q307" s="108"/>
      <c r="R307" s="108"/>
      <c r="S307" s="108"/>
      <c r="T307" s="108"/>
    </row>
    <row r="308" spans="1:20" ht="15.75" customHeight="1" x14ac:dyDescent="0.25">
      <c r="A308" s="108"/>
      <c r="B308" s="108"/>
      <c r="C308" s="108"/>
      <c r="D308" s="108"/>
      <c r="E308" s="108"/>
      <c r="F308" s="108"/>
      <c r="G308" s="108"/>
      <c r="H308" s="108"/>
      <c r="I308" s="108"/>
      <c r="J308" s="108"/>
      <c r="K308" s="108"/>
      <c r="L308" s="108"/>
      <c r="M308" s="108"/>
      <c r="N308" s="108"/>
      <c r="O308" s="108"/>
      <c r="P308" s="108"/>
      <c r="Q308" s="108"/>
      <c r="R308" s="108"/>
      <c r="S308" s="108"/>
      <c r="T308" s="108"/>
    </row>
    <row r="309" spans="1:20" ht="15.75" customHeight="1" x14ac:dyDescent="0.25">
      <c r="A309" s="108"/>
      <c r="B309" s="108"/>
      <c r="C309" s="108"/>
      <c r="D309" s="108"/>
      <c r="E309" s="108"/>
      <c r="F309" s="108"/>
      <c r="G309" s="108"/>
      <c r="H309" s="108"/>
      <c r="I309" s="108"/>
      <c r="J309" s="108"/>
      <c r="K309" s="108"/>
      <c r="L309" s="108"/>
      <c r="M309" s="108"/>
      <c r="N309" s="108"/>
      <c r="O309" s="108"/>
      <c r="P309" s="108"/>
      <c r="Q309" s="108"/>
      <c r="R309" s="108"/>
      <c r="S309" s="108"/>
      <c r="T309" s="108"/>
    </row>
    <row r="310" spans="1:20" ht="15.75" customHeight="1" x14ac:dyDescent="0.25">
      <c r="A310" s="108"/>
      <c r="B310" s="108"/>
      <c r="C310" s="108"/>
      <c r="D310" s="108"/>
      <c r="E310" s="108"/>
      <c r="F310" s="108"/>
      <c r="G310" s="108"/>
      <c r="H310" s="108"/>
      <c r="I310" s="108"/>
      <c r="J310" s="108"/>
      <c r="K310" s="108"/>
      <c r="L310" s="108"/>
      <c r="M310" s="108"/>
      <c r="N310" s="108"/>
      <c r="O310" s="108"/>
      <c r="P310" s="108"/>
      <c r="Q310" s="108"/>
      <c r="R310" s="108"/>
      <c r="S310" s="108"/>
      <c r="T310" s="108"/>
    </row>
    <row r="311" spans="1:20" ht="15.75" customHeight="1" x14ac:dyDescent="0.25">
      <c r="A311" s="108"/>
      <c r="B311" s="108"/>
      <c r="C311" s="108"/>
      <c r="D311" s="108"/>
      <c r="E311" s="108"/>
      <c r="F311" s="108"/>
      <c r="G311" s="108"/>
      <c r="H311" s="108"/>
      <c r="I311" s="108"/>
      <c r="J311" s="108"/>
      <c r="K311" s="108"/>
      <c r="L311" s="108"/>
      <c r="M311" s="108"/>
      <c r="N311" s="108"/>
      <c r="O311" s="108"/>
      <c r="P311" s="108"/>
      <c r="Q311" s="108"/>
      <c r="R311" s="108"/>
      <c r="S311" s="108"/>
      <c r="T311" s="108"/>
    </row>
    <row r="312" spans="1:20" ht="15.75" customHeight="1" x14ac:dyDescent="0.25">
      <c r="A312" s="108"/>
      <c r="B312" s="108"/>
      <c r="C312" s="108"/>
      <c r="D312" s="108"/>
      <c r="E312" s="108"/>
      <c r="F312" s="108"/>
      <c r="G312" s="108"/>
      <c r="H312" s="108"/>
      <c r="I312" s="108"/>
      <c r="J312" s="108"/>
      <c r="K312" s="108"/>
      <c r="L312" s="108"/>
      <c r="M312" s="108"/>
      <c r="N312" s="108"/>
      <c r="O312" s="108"/>
      <c r="P312" s="108"/>
      <c r="Q312" s="108"/>
      <c r="R312" s="108"/>
      <c r="S312" s="108"/>
      <c r="T312" s="108"/>
    </row>
    <row r="313" spans="1:20" ht="15.75" customHeight="1" x14ac:dyDescent="0.25">
      <c r="A313" s="108"/>
      <c r="B313" s="108"/>
      <c r="C313" s="108"/>
      <c r="D313" s="108"/>
      <c r="E313" s="108"/>
      <c r="F313" s="108"/>
      <c r="G313" s="108"/>
      <c r="H313" s="108"/>
      <c r="I313" s="108"/>
      <c r="J313" s="108"/>
      <c r="K313" s="108"/>
      <c r="L313" s="108"/>
      <c r="M313" s="108"/>
      <c r="N313" s="108"/>
      <c r="O313" s="108"/>
      <c r="P313" s="108"/>
      <c r="Q313" s="108"/>
      <c r="R313" s="108"/>
      <c r="S313" s="108"/>
      <c r="T313" s="108"/>
    </row>
    <row r="314" spans="1:20" ht="15.75" customHeight="1" x14ac:dyDescent="0.25">
      <c r="A314" s="108"/>
      <c r="B314" s="108"/>
      <c r="C314" s="108"/>
      <c r="D314" s="108"/>
      <c r="E314" s="108"/>
      <c r="F314" s="108"/>
      <c r="G314" s="108"/>
      <c r="H314" s="108"/>
      <c r="I314" s="108"/>
      <c r="J314" s="108"/>
      <c r="K314" s="108"/>
      <c r="L314" s="108"/>
      <c r="M314" s="108"/>
      <c r="N314" s="108"/>
      <c r="O314" s="108"/>
      <c r="P314" s="108"/>
      <c r="Q314" s="108"/>
      <c r="R314" s="108"/>
      <c r="S314" s="108"/>
      <c r="T314" s="108"/>
    </row>
    <row r="315" spans="1:20" ht="15.75" customHeight="1" x14ac:dyDescent="0.25">
      <c r="A315" s="108"/>
      <c r="B315" s="108"/>
      <c r="C315" s="108"/>
      <c r="D315" s="108"/>
      <c r="E315" s="108"/>
      <c r="F315" s="108"/>
      <c r="G315" s="108"/>
      <c r="H315" s="108"/>
      <c r="I315" s="108"/>
      <c r="J315" s="108"/>
      <c r="K315" s="108"/>
      <c r="L315" s="108"/>
      <c r="M315" s="108"/>
      <c r="N315" s="108"/>
      <c r="O315" s="108"/>
      <c r="P315" s="108"/>
      <c r="Q315" s="108"/>
      <c r="R315" s="108"/>
      <c r="S315" s="108"/>
      <c r="T315" s="108"/>
    </row>
    <row r="316" spans="1:20" ht="15.75" customHeight="1" x14ac:dyDescent="0.25">
      <c r="A316" s="108"/>
      <c r="B316" s="108"/>
      <c r="C316" s="108"/>
      <c r="D316" s="108"/>
      <c r="E316" s="108"/>
      <c r="F316" s="108"/>
      <c r="G316" s="108"/>
      <c r="H316" s="108"/>
      <c r="I316" s="108"/>
      <c r="J316" s="108"/>
      <c r="K316" s="108"/>
      <c r="L316" s="108"/>
      <c r="M316" s="108"/>
      <c r="N316" s="108"/>
      <c r="O316" s="108"/>
      <c r="P316" s="108"/>
      <c r="Q316" s="108"/>
      <c r="R316" s="108"/>
      <c r="S316" s="108"/>
      <c r="T316" s="108"/>
    </row>
    <row r="317" spans="1:20" ht="15.75" customHeight="1" x14ac:dyDescent="0.25">
      <c r="A317" s="108"/>
      <c r="B317" s="108"/>
      <c r="C317" s="108"/>
      <c r="D317" s="108"/>
      <c r="E317" s="108"/>
      <c r="F317" s="108"/>
      <c r="G317" s="108"/>
      <c r="H317" s="108"/>
      <c r="I317" s="108"/>
      <c r="J317" s="108"/>
      <c r="K317" s="108"/>
      <c r="L317" s="108"/>
      <c r="M317" s="108"/>
      <c r="N317" s="108"/>
      <c r="O317" s="108"/>
      <c r="P317" s="108"/>
      <c r="Q317" s="108"/>
      <c r="R317" s="108"/>
      <c r="S317" s="108"/>
      <c r="T317" s="108"/>
    </row>
    <row r="318" spans="1:20" ht="15.75" customHeight="1" x14ac:dyDescent="0.25">
      <c r="A318" s="108"/>
      <c r="B318" s="108"/>
      <c r="C318" s="108"/>
      <c r="D318" s="108"/>
      <c r="E318" s="108"/>
      <c r="F318" s="108"/>
      <c r="G318" s="108"/>
      <c r="H318" s="108"/>
      <c r="I318" s="108"/>
      <c r="J318" s="108"/>
      <c r="K318" s="108"/>
      <c r="L318" s="108"/>
      <c r="M318" s="108"/>
      <c r="N318" s="108"/>
      <c r="O318" s="108"/>
      <c r="P318" s="108"/>
      <c r="Q318" s="108"/>
      <c r="R318" s="108"/>
      <c r="S318" s="108"/>
      <c r="T318" s="108"/>
    </row>
    <row r="319" spans="1:20" ht="15.75" customHeight="1" x14ac:dyDescent="0.25">
      <c r="A319" s="108"/>
      <c r="B319" s="108"/>
      <c r="C319" s="108"/>
      <c r="D319" s="108"/>
      <c r="E319" s="108"/>
      <c r="F319" s="108"/>
      <c r="G319" s="108"/>
      <c r="H319" s="108"/>
      <c r="I319" s="108"/>
      <c r="J319" s="108"/>
      <c r="K319" s="108"/>
      <c r="L319" s="108"/>
      <c r="M319" s="108"/>
      <c r="N319" s="108"/>
      <c r="O319" s="108"/>
      <c r="P319" s="108"/>
      <c r="Q319" s="108"/>
      <c r="R319" s="108"/>
      <c r="S319" s="108"/>
      <c r="T319" s="108"/>
    </row>
    <row r="320" spans="1:20" ht="15.75" customHeight="1" x14ac:dyDescent="0.25">
      <c r="A320" s="108"/>
      <c r="B320" s="108"/>
      <c r="C320" s="108"/>
      <c r="D320" s="108"/>
      <c r="E320" s="108"/>
      <c r="F320" s="108"/>
      <c r="G320" s="108"/>
      <c r="H320" s="108"/>
      <c r="I320" s="108"/>
      <c r="J320" s="108"/>
      <c r="K320" s="108"/>
      <c r="L320" s="108"/>
      <c r="M320" s="108"/>
      <c r="N320" s="108"/>
      <c r="O320" s="108"/>
      <c r="P320" s="108"/>
      <c r="Q320" s="108"/>
      <c r="R320" s="108"/>
      <c r="S320" s="108"/>
      <c r="T320" s="108"/>
    </row>
    <row r="321" spans="1:20" ht="15.75" customHeight="1" x14ac:dyDescent="0.25">
      <c r="A321" s="108"/>
      <c r="B321" s="108"/>
      <c r="C321" s="108"/>
      <c r="D321" s="108"/>
      <c r="E321" s="108"/>
      <c r="F321" s="108"/>
      <c r="G321" s="108"/>
      <c r="H321" s="108"/>
      <c r="I321" s="108"/>
      <c r="J321" s="108"/>
      <c r="K321" s="108"/>
      <c r="L321" s="108"/>
      <c r="M321" s="108"/>
      <c r="N321" s="108"/>
      <c r="O321" s="108"/>
      <c r="P321" s="108"/>
      <c r="Q321" s="108"/>
      <c r="R321" s="108"/>
      <c r="S321" s="108"/>
      <c r="T321" s="108"/>
    </row>
    <row r="322" spans="1:20" ht="15.75" customHeight="1" x14ac:dyDescent="0.25">
      <c r="A322" s="108"/>
      <c r="B322" s="108"/>
      <c r="C322" s="108"/>
      <c r="D322" s="108"/>
      <c r="E322" s="108"/>
      <c r="F322" s="108"/>
      <c r="G322" s="108"/>
      <c r="H322" s="108"/>
      <c r="I322" s="108"/>
      <c r="J322" s="108"/>
      <c r="K322" s="108"/>
      <c r="L322" s="108"/>
      <c r="M322" s="108"/>
      <c r="N322" s="108"/>
      <c r="O322" s="108"/>
      <c r="P322" s="108"/>
      <c r="Q322" s="108"/>
      <c r="R322" s="108"/>
      <c r="S322" s="108"/>
      <c r="T322" s="108"/>
    </row>
    <row r="323" spans="1:20" ht="15.75" customHeight="1" x14ac:dyDescent="0.25">
      <c r="A323" s="108"/>
      <c r="B323" s="108"/>
      <c r="C323" s="108"/>
      <c r="D323" s="108"/>
      <c r="E323" s="108"/>
      <c r="F323" s="108"/>
      <c r="G323" s="108"/>
      <c r="H323" s="108"/>
      <c r="I323" s="108"/>
      <c r="J323" s="108"/>
      <c r="K323" s="108"/>
      <c r="L323" s="108"/>
      <c r="M323" s="108"/>
      <c r="N323" s="108"/>
      <c r="O323" s="108"/>
      <c r="P323" s="108"/>
      <c r="Q323" s="108"/>
      <c r="R323" s="108"/>
      <c r="S323" s="108"/>
      <c r="T323" s="108"/>
    </row>
    <row r="324" spans="1:20" ht="15.75" customHeight="1" x14ac:dyDescent="0.25">
      <c r="A324" s="108"/>
      <c r="B324" s="108"/>
      <c r="C324" s="108"/>
      <c r="D324" s="108"/>
      <c r="E324" s="108"/>
      <c r="F324" s="108"/>
      <c r="G324" s="108"/>
      <c r="H324" s="108"/>
      <c r="I324" s="108"/>
      <c r="J324" s="108"/>
      <c r="K324" s="108"/>
      <c r="L324" s="108"/>
      <c r="M324" s="108"/>
      <c r="N324" s="108"/>
      <c r="O324" s="108"/>
      <c r="P324" s="108"/>
      <c r="Q324" s="108"/>
      <c r="R324" s="108"/>
      <c r="S324" s="108"/>
      <c r="T324" s="108"/>
    </row>
    <row r="325" spans="1:20" ht="15.75" customHeight="1" x14ac:dyDescent="0.25">
      <c r="A325" s="108"/>
      <c r="B325" s="108"/>
      <c r="C325" s="108"/>
      <c r="D325" s="108"/>
      <c r="E325" s="108"/>
      <c r="F325" s="108"/>
      <c r="G325" s="108"/>
      <c r="H325" s="108"/>
      <c r="I325" s="108"/>
      <c r="J325" s="108"/>
      <c r="K325" s="108"/>
      <c r="L325" s="108"/>
      <c r="M325" s="108"/>
      <c r="N325" s="108"/>
      <c r="O325" s="108"/>
      <c r="P325" s="108"/>
      <c r="Q325" s="108"/>
      <c r="R325" s="108"/>
      <c r="S325" s="108"/>
      <c r="T325" s="108"/>
    </row>
    <row r="326" spans="1:20" ht="15.75" customHeight="1" x14ac:dyDescent="0.25">
      <c r="A326" s="108"/>
      <c r="B326" s="108"/>
      <c r="C326" s="108"/>
      <c r="D326" s="108"/>
      <c r="E326" s="108"/>
      <c r="F326" s="108"/>
      <c r="G326" s="108"/>
      <c r="H326" s="108"/>
      <c r="I326" s="108"/>
      <c r="J326" s="108"/>
      <c r="K326" s="108"/>
      <c r="L326" s="108"/>
      <c r="M326" s="108"/>
      <c r="N326" s="108"/>
      <c r="O326" s="108"/>
      <c r="P326" s="108"/>
      <c r="Q326" s="108"/>
      <c r="R326" s="108"/>
      <c r="S326" s="108"/>
      <c r="T326" s="108"/>
    </row>
    <row r="327" spans="1:20" ht="15.75" customHeight="1" x14ac:dyDescent="0.25">
      <c r="A327" s="108"/>
      <c r="B327" s="108"/>
      <c r="C327" s="108"/>
      <c r="D327" s="108"/>
      <c r="E327" s="108"/>
      <c r="F327" s="108"/>
      <c r="G327" s="108"/>
      <c r="H327" s="108"/>
      <c r="I327" s="108"/>
      <c r="J327" s="108"/>
      <c r="K327" s="108"/>
      <c r="L327" s="108"/>
      <c r="M327" s="108"/>
      <c r="N327" s="108"/>
      <c r="O327" s="108"/>
      <c r="P327" s="108"/>
      <c r="Q327" s="108"/>
      <c r="R327" s="108"/>
      <c r="S327" s="108"/>
      <c r="T327" s="108"/>
    </row>
    <row r="328" spans="1:20" ht="15.75" customHeight="1" x14ac:dyDescent="0.25">
      <c r="A328" s="108"/>
      <c r="B328" s="108"/>
      <c r="C328" s="108"/>
      <c r="D328" s="108"/>
      <c r="E328" s="108"/>
      <c r="F328" s="108"/>
      <c r="G328" s="108"/>
      <c r="H328" s="108"/>
      <c r="I328" s="108"/>
      <c r="J328" s="108"/>
      <c r="K328" s="108"/>
      <c r="L328" s="108"/>
      <c r="M328" s="108"/>
      <c r="N328" s="108"/>
      <c r="O328" s="108"/>
      <c r="P328" s="108"/>
      <c r="Q328" s="108"/>
      <c r="R328" s="108"/>
      <c r="S328" s="108"/>
      <c r="T328" s="108"/>
    </row>
    <row r="329" spans="1:20" ht="15.75" customHeight="1" x14ac:dyDescent="0.25">
      <c r="A329" s="108"/>
      <c r="B329" s="108"/>
      <c r="C329" s="108"/>
      <c r="D329" s="108"/>
      <c r="E329" s="108"/>
      <c r="F329" s="108"/>
      <c r="G329" s="108"/>
      <c r="H329" s="108"/>
      <c r="I329" s="108"/>
      <c r="J329" s="108"/>
      <c r="K329" s="108"/>
      <c r="L329" s="108"/>
      <c r="M329" s="108"/>
      <c r="N329" s="108"/>
      <c r="O329" s="108"/>
      <c r="P329" s="108"/>
      <c r="Q329" s="108"/>
      <c r="R329" s="108"/>
      <c r="S329" s="108"/>
      <c r="T329" s="108"/>
    </row>
    <row r="330" spans="1:20" ht="15.75" customHeight="1" x14ac:dyDescent="0.25">
      <c r="A330" s="108"/>
      <c r="B330" s="108"/>
      <c r="C330" s="108"/>
      <c r="D330" s="108"/>
      <c r="E330" s="108"/>
      <c r="F330" s="108"/>
      <c r="G330" s="108"/>
      <c r="H330" s="108"/>
      <c r="I330" s="108"/>
      <c r="J330" s="108"/>
      <c r="K330" s="108"/>
      <c r="L330" s="108"/>
      <c r="M330" s="108"/>
      <c r="N330" s="108"/>
      <c r="O330" s="108"/>
      <c r="P330" s="108"/>
      <c r="Q330" s="108"/>
      <c r="R330" s="108"/>
      <c r="S330" s="108"/>
      <c r="T330" s="108"/>
    </row>
    <row r="331" spans="1:20" ht="15.75" customHeight="1" x14ac:dyDescent="0.25">
      <c r="A331" s="108"/>
      <c r="B331" s="108"/>
      <c r="C331" s="108"/>
      <c r="D331" s="108"/>
      <c r="E331" s="108"/>
      <c r="F331" s="108"/>
      <c r="G331" s="108"/>
      <c r="H331" s="108"/>
      <c r="I331" s="108"/>
      <c r="J331" s="108"/>
      <c r="K331" s="108"/>
      <c r="L331" s="108"/>
      <c r="M331" s="108"/>
      <c r="N331" s="108"/>
      <c r="O331" s="108"/>
      <c r="P331" s="108"/>
      <c r="Q331" s="108"/>
      <c r="R331" s="108"/>
      <c r="S331" s="108"/>
      <c r="T331" s="108"/>
    </row>
    <row r="332" spans="1:20" ht="15.75" customHeight="1" x14ac:dyDescent="0.25">
      <c r="A332" s="108"/>
      <c r="B332" s="108"/>
      <c r="C332" s="108"/>
      <c r="D332" s="108"/>
      <c r="E332" s="108"/>
      <c r="F332" s="108"/>
      <c r="G332" s="108"/>
      <c r="H332" s="108"/>
      <c r="I332" s="108"/>
      <c r="J332" s="108"/>
      <c r="K332" s="108"/>
      <c r="L332" s="108"/>
      <c r="M332" s="108"/>
      <c r="N332" s="108"/>
      <c r="O332" s="108"/>
      <c r="P332" s="108"/>
      <c r="Q332" s="108"/>
      <c r="R332" s="108"/>
      <c r="S332" s="108"/>
      <c r="T332" s="108"/>
    </row>
    <row r="333" spans="1:20" ht="15.75" customHeight="1" x14ac:dyDescent="0.25">
      <c r="A333" s="108"/>
      <c r="B333" s="108"/>
      <c r="C333" s="108"/>
      <c r="D333" s="108"/>
      <c r="E333" s="108"/>
      <c r="F333" s="108"/>
      <c r="G333" s="108"/>
      <c r="H333" s="108"/>
      <c r="I333" s="108"/>
      <c r="J333" s="108"/>
      <c r="K333" s="108"/>
      <c r="L333" s="108"/>
      <c r="M333" s="108"/>
      <c r="N333" s="108"/>
      <c r="O333" s="108"/>
      <c r="P333" s="108"/>
      <c r="Q333" s="108"/>
      <c r="R333" s="108"/>
      <c r="S333" s="108"/>
      <c r="T333" s="108"/>
    </row>
    <row r="334" spans="1:20" ht="15.75" customHeight="1" x14ac:dyDescent="0.25">
      <c r="A334" s="108"/>
      <c r="B334" s="108"/>
      <c r="C334" s="108"/>
      <c r="D334" s="108"/>
      <c r="E334" s="108"/>
      <c r="F334" s="108"/>
      <c r="G334" s="108"/>
      <c r="H334" s="108"/>
      <c r="I334" s="108"/>
      <c r="J334" s="108"/>
      <c r="K334" s="108"/>
      <c r="L334" s="108"/>
      <c r="M334" s="108"/>
      <c r="N334" s="108"/>
      <c r="O334" s="108"/>
      <c r="P334" s="108"/>
      <c r="Q334" s="108"/>
      <c r="R334" s="108"/>
      <c r="S334" s="108"/>
      <c r="T334" s="108"/>
    </row>
    <row r="335" spans="1:20" ht="15.75" customHeight="1" x14ac:dyDescent="0.25">
      <c r="A335" s="108"/>
      <c r="B335" s="108"/>
      <c r="C335" s="108"/>
      <c r="D335" s="108"/>
      <c r="E335" s="108"/>
      <c r="F335" s="108"/>
      <c r="G335" s="108"/>
      <c r="H335" s="108"/>
      <c r="I335" s="108"/>
      <c r="J335" s="108"/>
      <c r="K335" s="108"/>
      <c r="L335" s="108"/>
      <c r="M335" s="108"/>
      <c r="N335" s="108"/>
      <c r="O335" s="108"/>
      <c r="P335" s="108"/>
      <c r="Q335" s="108"/>
      <c r="R335" s="108"/>
      <c r="S335" s="108"/>
      <c r="T335" s="108"/>
    </row>
    <row r="336" spans="1:20" ht="15.75" customHeight="1" x14ac:dyDescent="0.25">
      <c r="A336" s="108"/>
      <c r="B336" s="108"/>
      <c r="C336" s="108"/>
      <c r="D336" s="108"/>
      <c r="E336" s="108"/>
      <c r="F336" s="108"/>
      <c r="G336" s="108"/>
      <c r="H336" s="108"/>
      <c r="I336" s="108"/>
      <c r="J336" s="108"/>
      <c r="K336" s="108"/>
      <c r="L336" s="108"/>
      <c r="M336" s="108"/>
      <c r="N336" s="108"/>
      <c r="O336" s="108"/>
      <c r="P336" s="108"/>
      <c r="Q336" s="108"/>
      <c r="R336" s="108"/>
      <c r="S336" s="108"/>
      <c r="T336" s="108"/>
    </row>
    <row r="337" spans="1:20" ht="15.75" customHeight="1" x14ac:dyDescent="0.25">
      <c r="A337" s="108"/>
      <c r="B337" s="108"/>
      <c r="C337" s="108"/>
      <c r="D337" s="108"/>
      <c r="E337" s="108"/>
      <c r="F337" s="108"/>
      <c r="G337" s="108"/>
      <c r="H337" s="108"/>
      <c r="I337" s="108"/>
      <c r="J337" s="108"/>
      <c r="K337" s="108"/>
      <c r="L337" s="108"/>
      <c r="M337" s="108"/>
      <c r="N337" s="108"/>
      <c r="O337" s="108"/>
      <c r="P337" s="108"/>
      <c r="Q337" s="108"/>
      <c r="R337" s="108"/>
      <c r="S337" s="108"/>
      <c r="T337" s="108"/>
    </row>
    <row r="338" spans="1:20" ht="15.75" customHeight="1" x14ac:dyDescent="0.25">
      <c r="A338" s="108"/>
      <c r="B338" s="108"/>
      <c r="C338" s="108"/>
      <c r="D338" s="108"/>
      <c r="E338" s="108"/>
      <c r="F338" s="108"/>
      <c r="G338" s="108"/>
      <c r="H338" s="108"/>
      <c r="I338" s="108"/>
      <c r="J338" s="108"/>
      <c r="K338" s="108"/>
      <c r="L338" s="108"/>
      <c r="M338" s="108"/>
      <c r="N338" s="108"/>
      <c r="O338" s="108"/>
      <c r="P338" s="108"/>
      <c r="Q338" s="108"/>
      <c r="R338" s="108"/>
      <c r="S338" s="108"/>
      <c r="T338" s="108"/>
    </row>
    <row r="339" spans="1:20" ht="15.75" customHeight="1" x14ac:dyDescent="0.25">
      <c r="A339" s="108"/>
      <c r="B339" s="108"/>
      <c r="C339" s="108"/>
      <c r="D339" s="108"/>
      <c r="E339" s="108"/>
      <c r="F339" s="108"/>
      <c r="G339" s="108"/>
      <c r="H339" s="108"/>
      <c r="I339" s="108"/>
      <c r="J339" s="108"/>
      <c r="K339" s="108"/>
      <c r="L339" s="108"/>
      <c r="M339" s="108"/>
      <c r="N339" s="108"/>
      <c r="O339" s="108"/>
      <c r="P339" s="108"/>
      <c r="Q339" s="108"/>
      <c r="R339" s="108"/>
      <c r="S339" s="108"/>
      <c r="T339" s="108"/>
    </row>
    <row r="340" spans="1:20" ht="15.75" customHeight="1" x14ac:dyDescent="0.25">
      <c r="A340" s="108"/>
      <c r="B340" s="108"/>
      <c r="C340" s="108"/>
      <c r="D340" s="108"/>
      <c r="E340" s="108"/>
      <c r="F340" s="108"/>
      <c r="G340" s="108"/>
      <c r="H340" s="108"/>
      <c r="I340" s="108"/>
      <c r="J340" s="108"/>
      <c r="K340" s="108"/>
      <c r="L340" s="108"/>
      <c r="M340" s="108"/>
      <c r="N340" s="108"/>
      <c r="O340" s="108"/>
      <c r="P340" s="108"/>
      <c r="Q340" s="108"/>
      <c r="R340" s="108"/>
      <c r="S340" s="108"/>
      <c r="T340" s="108"/>
    </row>
    <row r="341" spans="1:20" ht="15.75" customHeight="1" x14ac:dyDescent="0.25">
      <c r="A341" s="108"/>
      <c r="B341" s="108"/>
      <c r="C341" s="108"/>
      <c r="D341" s="108"/>
      <c r="E341" s="108"/>
      <c r="F341" s="108"/>
      <c r="G341" s="108"/>
      <c r="H341" s="108"/>
      <c r="I341" s="108"/>
      <c r="J341" s="108"/>
      <c r="K341" s="108"/>
      <c r="L341" s="108"/>
      <c r="M341" s="108"/>
      <c r="N341" s="108"/>
      <c r="O341" s="108"/>
      <c r="P341" s="108"/>
      <c r="Q341" s="108"/>
      <c r="R341" s="108"/>
      <c r="S341" s="108"/>
      <c r="T341" s="108"/>
    </row>
    <row r="342" spans="1:20" ht="15.75" customHeight="1" x14ac:dyDescent="0.25">
      <c r="A342" s="108"/>
      <c r="B342" s="108"/>
      <c r="C342" s="108"/>
      <c r="D342" s="108"/>
      <c r="E342" s="108"/>
      <c r="F342" s="108"/>
      <c r="G342" s="108"/>
      <c r="H342" s="108"/>
      <c r="I342" s="108"/>
      <c r="J342" s="108"/>
      <c r="K342" s="108"/>
      <c r="L342" s="108"/>
      <c r="M342" s="108"/>
      <c r="N342" s="108"/>
      <c r="O342" s="108"/>
      <c r="P342" s="108"/>
      <c r="Q342" s="108"/>
      <c r="R342" s="108"/>
      <c r="S342" s="108"/>
      <c r="T342" s="108"/>
    </row>
    <row r="343" spans="1:20" ht="15.75" customHeight="1" x14ac:dyDescent="0.25">
      <c r="A343" s="108"/>
      <c r="B343" s="108"/>
      <c r="C343" s="108"/>
      <c r="D343" s="108"/>
      <c r="E343" s="108"/>
      <c r="F343" s="108"/>
      <c r="G343" s="108"/>
      <c r="H343" s="108"/>
      <c r="I343" s="108"/>
      <c r="J343" s="108"/>
      <c r="K343" s="108"/>
      <c r="L343" s="108"/>
      <c r="M343" s="108"/>
      <c r="N343" s="108"/>
      <c r="O343" s="108"/>
      <c r="P343" s="108"/>
      <c r="Q343" s="108"/>
      <c r="R343" s="108"/>
      <c r="S343" s="108"/>
      <c r="T343" s="108"/>
    </row>
    <row r="344" spans="1:20" ht="15.75" customHeight="1" x14ac:dyDescent="0.25">
      <c r="A344" s="108"/>
      <c r="B344" s="108"/>
      <c r="C344" s="108"/>
      <c r="D344" s="108"/>
      <c r="E344" s="108"/>
      <c r="F344" s="108"/>
      <c r="G344" s="108"/>
      <c r="H344" s="108"/>
      <c r="I344" s="108"/>
      <c r="J344" s="108"/>
      <c r="K344" s="108"/>
      <c r="L344" s="108"/>
      <c r="M344" s="108"/>
      <c r="N344" s="108"/>
      <c r="O344" s="108"/>
      <c r="P344" s="108"/>
      <c r="Q344" s="108"/>
      <c r="R344" s="108"/>
      <c r="S344" s="108"/>
      <c r="T344" s="108"/>
    </row>
    <row r="345" spans="1:20" ht="15.75" customHeight="1" x14ac:dyDescent="0.25">
      <c r="A345" s="108"/>
      <c r="B345" s="108"/>
      <c r="C345" s="108"/>
      <c r="D345" s="108"/>
      <c r="E345" s="108"/>
      <c r="F345" s="108"/>
      <c r="G345" s="108"/>
      <c r="H345" s="108"/>
      <c r="I345" s="108"/>
      <c r="J345" s="108"/>
      <c r="K345" s="108"/>
      <c r="L345" s="108"/>
      <c r="M345" s="108"/>
      <c r="N345" s="108"/>
      <c r="O345" s="108"/>
      <c r="P345" s="108"/>
      <c r="Q345" s="108"/>
      <c r="R345" s="108"/>
      <c r="S345" s="108"/>
      <c r="T345" s="108"/>
    </row>
    <row r="346" spans="1:20" ht="15.75" customHeight="1" x14ac:dyDescent="0.25">
      <c r="A346" s="108"/>
      <c r="B346" s="108"/>
      <c r="C346" s="108"/>
      <c r="D346" s="108"/>
      <c r="E346" s="108"/>
      <c r="F346" s="108"/>
      <c r="G346" s="108"/>
      <c r="H346" s="108"/>
      <c r="I346" s="108"/>
      <c r="J346" s="108"/>
      <c r="K346" s="108"/>
      <c r="L346" s="108"/>
      <c r="M346" s="108"/>
      <c r="N346" s="108"/>
      <c r="O346" s="108"/>
      <c r="P346" s="108"/>
      <c r="Q346" s="108"/>
      <c r="R346" s="108"/>
      <c r="S346" s="108"/>
      <c r="T346" s="108"/>
    </row>
    <row r="347" spans="1:20" ht="15.75" customHeight="1" x14ac:dyDescent="0.25">
      <c r="A347" s="108"/>
      <c r="B347" s="108"/>
      <c r="C347" s="108"/>
      <c r="D347" s="108"/>
      <c r="E347" s="108"/>
      <c r="F347" s="108"/>
      <c r="G347" s="108"/>
      <c r="H347" s="108"/>
      <c r="I347" s="108"/>
      <c r="J347" s="108"/>
      <c r="K347" s="108"/>
      <c r="L347" s="108"/>
      <c r="M347" s="108"/>
      <c r="N347" s="108"/>
      <c r="O347" s="108"/>
      <c r="P347" s="108"/>
      <c r="Q347" s="108"/>
      <c r="R347" s="108"/>
      <c r="S347" s="108"/>
      <c r="T347" s="108"/>
    </row>
    <row r="348" spans="1:20" ht="15.75" customHeight="1" x14ac:dyDescent="0.25">
      <c r="A348" s="108"/>
      <c r="B348" s="108"/>
      <c r="C348" s="108"/>
      <c r="D348" s="108"/>
      <c r="E348" s="108"/>
      <c r="F348" s="108"/>
      <c r="G348" s="108"/>
      <c r="H348" s="108"/>
      <c r="I348" s="108"/>
      <c r="J348" s="108"/>
      <c r="K348" s="108"/>
      <c r="L348" s="108"/>
      <c r="M348" s="108"/>
      <c r="N348" s="108"/>
      <c r="O348" s="108"/>
      <c r="P348" s="108"/>
      <c r="Q348" s="108"/>
      <c r="R348" s="108"/>
      <c r="S348" s="108"/>
      <c r="T348" s="108"/>
    </row>
    <row r="349" spans="1:20" ht="15.75" customHeight="1" x14ac:dyDescent="0.25">
      <c r="A349" s="108"/>
      <c r="B349" s="108"/>
      <c r="C349" s="108"/>
      <c r="D349" s="108"/>
      <c r="E349" s="108"/>
      <c r="F349" s="108"/>
      <c r="G349" s="108"/>
      <c r="H349" s="108"/>
      <c r="I349" s="108"/>
      <c r="J349" s="108"/>
      <c r="K349" s="108"/>
      <c r="L349" s="108"/>
      <c r="M349" s="108"/>
      <c r="N349" s="108"/>
      <c r="O349" s="108"/>
      <c r="P349" s="108"/>
      <c r="Q349" s="108"/>
      <c r="R349" s="108"/>
      <c r="S349" s="108"/>
      <c r="T349" s="108"/>
    </row>
    <row r="350" spans="1:20" ht="15.75" customHeight="1" x14ac:dyDescent="0.25">
      <c r="A350" s="108"/>
      <c r="B350" s="108"/>
      <c r="C350" s="108"/>
      <c r="D350" s="108"/>
      <c r="E350" s="108"/>
      <c r="F350" s="108"/>
      <c r="G350" s="108"/>
      <c r="H350" s="108"/>
      <c r="I350" s="108"/>
      <c r="J350" s="108"/>
      <c r="K350" s="108"/>
      <c r="L350" s="108"/>
      <c r="M350" s="108"/>
      <c r="N350" s="108"/>
      <c r="O350" s="108"/>
      <c r="P350" s="108"/>
      <c r="Q350" s="108"/>
      <c r="R350" s="108"/>
      <c r="S350" s="108"/>
      <c r="T350" s="108"/>
    </row>
    <row r="351" spans="1:20" ht="15.75" customHeight="1" x14ac:dyDescent="0.25">
      <c r="A351" s="108"/>
      <c r="B351" s="108"/>
      <c r="C351" s="108"/>
      <c r="D351" s="108"/>
      <c r="E351" s="108"/>
      <c r="F351" s="108"/>
      <c r="G351" s="108"/>
      <c r="H351" s="108"/>
      <c r="I351" s="108"/>
      <c r="J351" s="108"/>
      <c r="K351" s="108"/>
      <c r="L351" s="108"/>
      <c r="M351" s="108"/>
      <c r="N351" s="108"/>
      <c r="O351" s="108"/>
      <c r="P351" s="108"/>
      <c r="Q351" s="108"/>
      <c r="R351" s="108"/>
      <c r="S351" s="108"/>
      <c r="T351" s="108"/>
    </row>
    <row r="352" spans="1:20" ht="15.75" customHeight="1" x14ac:dyDescent="0.25">
      <c r="A352" s="108"/>
      <c r="B352" s="108"/>
      <c r="C352" s="108"/>
      <c r="D352" s="108"/>
      <c r="E352" s="108"/>
      <c r="F352" s="108"/>
      <c r="G352" s="108"/>
      <c r="H352" s="108"/>
      <c r="I352" s="108"/>
      <c r="J352" s="108"/>
      <c r="K352" s="108"/>
      <c r="L352" s="108"/>
      <c r="M352" s="108"/>
      <c r="N352" s="108"/>
      <c r="O352" s="108"/>
      <c r="P352" s="108"/>
      <c r="Q352" s="108"/>
      <c r="R352" s="108"/>
      <c r="S352" s="108"/>
      <c r="T352" s="108"/>
    </row>
    <row r="353" spans="1:20" ht="15.75" customHeight="1" x14ac:dyDescent="0.25">
      <c r="A353" s="108"/>
      <c r="B353" s="108"/>
      <c r="C353" s="108"/>
      <c r="D353" s="108"/>
      <c r="E353" s="108"/>
      <c r="F353" s="108"/>
      <c r="G353" s="108"/>
      <c r="H353" s="108"/>
      <c r="I353" s="108"/>
      <c r="J353" s="108"/>
      <c r="K353" s="108"/>
      <c r="L353" s="108"/>
      <c r="M353" s="108"/>
      <c r="N353" s="108"/>
      <c r="O353" s="108"/>
      <c r="P353" s="108"/>
      <c r="Q353" s="108"/>
      <c r="R353" s="108"/>
      <c r="S353" s="108"/>
      <c r="T353" s="108"/>
    </row>
    <row r="354" spans="1:20" ht="15.75" customHeight="1" x14ac:dyDescent="0.25">
      <c r="A354" s="108"/>
      <c r="B354" s="108"/>
      <c r="C354" s="108"/>
      <c r="D354" s="108"/>
      <c r="E354" s="108"/>
      <c r="F354" s="108"/>
      <c r="G354" s="108"/>
      <c r="H354" s="108"/>
      <c r="I354" s="108"/>
      <c r="J354" s="108"/>
      <c r="K354" s="108"/>
      <c r="L354" s="108"/>
      <c r="M354" s="108"/>
      <c r="N354" s="108"/>
      <c r="O354" s="108"/>
      <c r="P354" s="108"/>
      <c r="Q354" s="108"/>
      <c r="R354" s="108"/>
      <c r="S354" s="108"/>
      <c r="T354" s="108"/>
    </row>
    <row r="355" spans="1:20" ht="15.75" customHeight="1" x14ac:dyDescent="0.25">
      <c r="A355" s="108"/>
      <c r="B355" s="108"/>
      <c r="C355" s="108"/>
      <c r="D355" s="108"/>
      <c r="E355" s="108"/>
      <c r="F355" s="108"/>
      <c r="G355" s="108"/>
      <c r="H355" s="108"/>
      <c r="I355" s="108"/>
      <c r="J355" s="108"/>
      <c r="K355" s="108"/>
      <c r="L355" s="108"/>
      <c r="M355" s="108"/>
      <c r="N355" s="108"/>
      <c r="O355" s="108"/>
      <c r="P355" s="108"/>
      <c r="Q355" s="108"/>
      <c r="R355" s="108"/>
      <c r="S355" s="108"/>
      <c r="T355" s="108"/>
    </row>
    <row r="356" spans="1:20" ht="15.75" customHeight="1" x14ac:dyDescent="0.25">
      <c r="A356" s="108"/>
      <c r="B356" s="108"/>
      <c r="C356" s="108"/>
      <c r="D356" s="108"/>
      <c r="E356" s="108"/>
      <c r="F356" s="108"/>
      <c r="G356" s="108"/>
      <c r="H356" s="108"/>
      <c r="I356" s="108"/>
      <c r="J356" s="108"/>
      <c r="K356" s="108"/>
      <c r="L356" s="108"/>
      <c r="M356" s="108"/>
      <c r="N356" s="108"/>
      <c r="O356" s="108"/>
      <c r="P356" s="108"/>
      <c r="Q356" s="108"/>
      <c r="R356" s="108"/>
      <c r="S356" s="108"/>
      <c r="T356" s="108"/>
    </row>
    <row r="357" spans="1:20" ht="15.75" customHeight="1" x14ac:dyDescent="0.25">
      <c r="A357" s="108"/>
      <c r="B357" s="108"/>
      <c r="C357" s="108"/>
      <c r="D357" s="108"/>
      <c r="E357" s="108"/>
      <c r="F357" s="108"/>
      <c r="G357" s="108"/>
      <c r="H357" s="108"/>
      <c r="I357" s="108"/>
      <c r="J357" s="108"/>
      <c r="K357" s="108"/>
      <c r="L357" s="108"/>
      <c r="M357" s="108"/>
      <c r="N357" s="108"/>
      <c r="O357" s="108"/>
      <c r="P357" s="108"/>
      <c r="Q357" s="108"/>
      <c r="R357" s="108"/>
      <c r="S357" s="108"/>
      <c r="T357" s="108"/>
    </row>
    <row r="358" spans="1:20" ht="15.75" customHeight="1" x14ac:dyDescent="0.25">
      <c r="A358" s="108"/>
      <c r="B358" s="108"/>
      <c r="C358" s="108"/>
      <c r="D358" s="108"/>
      <c r="E358" s="108"/>
      <c r="F358" s="108"/>
      <c r="G358" s="108"/>
      <c r="H358" s="108"/>
      <c r="I358" s="108"/>
      <c r="J358" s="108"/>
      <c r="K358" s="108"/>
      <c r="L358" s="108"/>
      <c r="M358" s="108"/>
      <c r="N358" s="108"/>
      <c r="O358" s="108"/>
      <c r="P358" s="108"/>
      <c r="Q358" s="108"/>
      <c r="R358" s="108"/>
      <c r="S358" s="108"/>
      <c r="T358" s="108"/>
    </row>
    <row r="359" spans="1:20" ht="15.75" customHeight="1" x14ac:dyDescent="0.25">
      <c r="A359" s="108"/>
      <c r="B359" s="108"/>
      <c r="C359" s="108"/>
      <c r="D359" s="108"/>
      <c r="E359" s="108"/>
      <c r="F359" s="108"/>
      <c r="G359" s="108"/>
      <c r="H359" s="108"/>
      <c r="I359" s="108"/>
      <c r="J359" s="108"/>
      <c r="K359" s="108"/>
      <c r="L359" s="108"/>
      <c r="M359" s="108"/>
      <c r="N359" s="108"/>
      <c r="O359" s="108"/>
      <c r="P359" s="108"/>
      <c r="Q359" s="108"/>
      <c r="R359" s="108"/>
      <c r="S359" s="108"/>
      <c r="T359" s="108"/>
    </row>
    <row r="360" spans="1:20" ht="15.75" customHeight="1" x14ac:dyDescent="0.25">
      <c r="A360" s="108"/>
      <c r="B360" s="108"/>
      <c r="C360" s="108"/>
      <c r="D360" s="108"/>
      <c r="E360" s="108"/>
      <c r="F360" s="108"/>
      <c r="G360" s="108"/>
      <c r="H360" s="108"/>
      <c r="I360" s="108"/>
      <c r="J360" s="108"/>
      <c r="K360" s="108"/>
      <c r="L360" s="108"/>
      <c r="M360" s="108"/>
      <c r="N360" s="108"/>
      <c r="O360" s="108"/>
      <c r="P360" s="108"/>
      <c r="Q360" s="108"/>
      <c r="R360" s="108"/>
      <c r="S360" s="108"/>
      <c r="T360" s="108"/>
    </row>
    <row r="361" spans="1:20" ht="15.75" customHeight="1" x14ac:dyDescent="0.25">
      <c r="A361" s="108"/>
      <c r="B361" s="108"/>
      <c r="C361" s="108"/>
      <c r="D361" s="108"/>
      <c r="E361" s="108"/>
      <c r="F361" s="108"/>
      <c r="G361" s="108"/>
      <c r="H361" s="108"/>
      <c r="I361" s="108"/>
      <c r="J361" s="108"/>
      <c r="K361" s="108"/>
      <c r="L361" s="108"/>
      <c r="M361" s="108"/>
      <c r="N361" s="108"/>
      <c r="O361" s="108"/>
      <c r="P361" s="108"/>
      <c r="Q361" s="108"/>
      <c r="R361" s="108"/>
      <c r="S361" s="108"/>
      <c r="T361" s="108"/>
    </row>
    <row r="362" spans="1:20" ht="15.75" customHeight="1" x14ac:dyDescent="0.25">
      <c r="A362" s="108"/>
      <c r="B362" s="108"/>
      <c r="C362" s="108"/>
      <c r="D362" s="108"/>
      <c r="E362" s="108"/>
      <c r="F362" s="108"/>
      <c r="G362" s="108"/>
      <c r="H362" s="108"/>
      <c r="I362" s="108"/>
      <c r="J362" s="108"/>
      <c r="K362" s="108"/>
      <c r="L362" s="108"/>
      <c r="M362" s="108"/>
      <c r="N362" s="108"/>
      <c r="O362" s="108"/>
      <c r="P362" s="108"/>
      <c r="Q362" s="108"/>
      <c r="R362" s="108"/>
      <c r="S362" s="108"/>
      <c r="T362" s="108"/>
    </row>
    <row r="363" spans="1:20" ht="15.75" customHeight="1" x14ac:dyDescent="0.25">
      <c r="A363" s="108"/>
      <c r="B363" s="108"/>
      <c r="C363" s="108"/>
      <c r="D363" s="108"/>
      <c r="E363" s="108"/>
      <c r="F363" s="108"/>
      <c r="G363" s="108"/>
      <c r="H363" s="108"/>
      <c r="I363" s="108"/>
      <c r="J363" s="108"/>
      <c r="K363" s="108"/>
      <c r="L363" s="108"/>
      <c r="M363" s="108"/>
      <c r="N363" s="108"/>
      <c r="O363" s="108"/>
      <c r="P363" s="108"/>
      <c r="Q363" s="108"/>
      <c r="R363" s="108"/>
      <c r="S363" s="108"/>
      <c r="T363" s="108"/>
    </row>
    <row r="364" spans="1:20" ht="15.75" customHeight="1" x14ac:dyDescent="0.25">
      <c r="A364" s="108"/>
      <c r="B364" s="108"/>
      <c r="C364" s="108"/>
      <c r="D364" s="108"/>
      <c r="E364" s="108"/>
      <c r="F364" s="108"/>
      <c r="G364" s="108"/>
      <c r="H364" s="108"/>
      <c r="I364" s="108"/>
      <c r="J364" s="108"/>
      <c r="K364" s="108"/>
      <c r="L364" s="108"/>
      <c r="M364" s="108"/>
      <c r="N364" s="108"/>
      <c r="O364" s="108"/>
      <c r="P364" s="108"/>
      <c r="Q364" s="108"/>
      <c r="R364" s="108"/>
      <c r="S364" s="108"/>
      <c r="T364" s="108"/>
    </row>
    <row r="365" spans="1:20" ht="15.75" customHeight="1" x14ac:dyDescent="0.25">
      <c r="A365" s="108"/>
      <c r="B365" s="108"/>
      <c r="C365" s="108"/>
      <c r="D365" s="108"/>
      <c r="E365" s="108"/>
      <c r="F365" s="108"/>
      <c r="G365" s="108"/>
      <c r="H365" s="108"/>
      <c r="I365" s="108"/>
      <c r="J365" s="108"/>
      <c r="K365" s="108"/>
      <c r="L365" s="108"/>
      <c r="M365" s="108"/>
      <c r="N365" s="108"/>
      <c r="O365" s="108"/>
      <c r="P365" s="108"/>
      <c r="Q365" s="108"/>
      <c r="R365" s="108"/>
      <c r="S365" s="108"/>
      <c r="T365" s="108"/>
    </row>
    <row r="366" spans="1:20" ht="15.75" customHeight="1" x14ac:dyDescent="0.25">
      <c r="A366" s="108"/>
      <c r="B366" s="108"/>
      <c r="C366" s="108"/>
      <c r="D366" s="108"/>
      <c r="E366" s="108"/>
      <c r="F366" s="108"/>
      <c r="G366" s="108"/>
      <c r="H366" s="108"/>
      <c r="I366" s="108"/>
      <c r="J366" s="108"/>
      <c r="K366" s="108"/>
      <c r="L366" s="108"/>
      <c r="M366" s="108"/>
      <c r="N366" s="108"/>
      <c r="O366" s="108"/>
      <c r="P366" s="108"/>
      <c r="Q366" s="108"/>
      <c r="R366" s="108"/>
      <c r="S366" s="108"/>
      <c r="T366" s="108"/>
    </row>
    <row r="367" spans="1:20" ht="15.75" customHeight="1" x14ac:dyDescent="0.25">
      <c r="A367" s="108"/>
      <c r="B367" s="108"/>
      <c r="C367" s="108"/>
      <c r="D367" s="108"/>
      <c r="E367" s="108"/>
      <c r="F367" s="108"/>
      <c r="G367" s="108"/>
      <c r="H367" s="108"/>
      <c r="I367" s="108"/>
      <c r="J367" s="108"/>
      <c r="K367" s="108"/>
      <c r="L367" s="108"/>
      <c r="M367" s="108"/>
      <c r="N367" s="108"/>
      <c r="O367" s="108"/>
      <c r="P367" s="108"/>
      <c r="Q367" s="108"/>
      <c r="R367" s="108"/>
      <c r="S367" s="108"/>
      <c r="T367" s="108"/>
    </row>
    <row r="368" spans="1:20" ht="15.75" customHeight="1" x14ac:dyDescent="0.25">
      <c r="A368" s="108"/>
      <c r="B368" s="108"/>
      <c r="C368" s="108"/>
      <c r="D368" s="108"/>
      <c r="E368" s="108"/>
      <c r="F368" s="108"/>
      <c r="G368" s="108"/>
      <c r="H368" s="108"/>
      <c r="I368" s="108"/>
      <c r="J368" s="108"/>
      <c r="K368" s="108"/>
      <c r="L368" s="108"/>
      <c r="M368" s="108"/>
      <c r="N368" s="108"/>
      <c r="O368" s="108"/>
      <c r="P368" s="108"/>
      <c r="Q368" s="108"/>
      <c r="R368" s="108"/>
      <c r="S368" s="108"/>
      <c r="T368" s="108"/>
    </row>
    <row r="369" spans="1:20" ht="15.75" customHeight="1" x14ac:dyDescent="0.25">
      <c r="A369" s="108"/>
      <c r="B369" s="108"/>
      <c r="C369" s="108"/>
      <c r="D369" s="108"/>
      <c r="E369" s="108"/>
      <c r="F369" s="108"/>
      <c r="G369" s="108"/>
      <c r="H369" s="108"/>
      <c r="I369" s="108"/>
      <c r="J369" s="108"/>
      <c r="K369" s="108"/>
      <c r="L369" s="108"/>
      <c r="M369" s="108"/>
      <c r="N369" s="108"/>
      <c r="O369" s="108"/>
      <c r="P369" s="108"/>
      <c r="Q369" s="108"/>
      <c r="R369" s="108"/>
      <c r="S369" s="108"/>
      <c r="T369" s="108"/>
    </row>
    <row r="370" spans="1:20" ht="15.75" customHeight="1" x14ac:dyDescent="0.25">
      <c r="A370" s="108"/>
      <c r="B370" s="108"/>
      <c r="C370" s="108"/>
      <c r="D370" s="108"/>
      <c r="E370" s="108"/>
      <c r="F370" s="108"/>
      <c r="G370" s="108"/>
      <c r="H370" s="108"/>
      <c r="I370" s="108"/>
      <c r="J370" s="108"/>
      <c r="K370" s="108"/>
      <c r="L370" s="108"/>
      <c r="M370" s="108"/>
      <c r="N370" s="108"/>
      <c r="O370" s="108"/>
      <c r="P370" s="108"/>
      <c r="Q370" s="108"/>
      <c r="R370" s="108"/>
      <c r="S370" s="108"/>
      <c r="T370" s="108"/>
    </row>
    <row r="371" spans="1:20" ht="15.75" customHeight="1" x14ac:dyDescent="0.25">
      <c r="A371" s="108"/>
      <c r="B371" s="108"/>
      <c r="C371" s="108"/>
      <c r="D371" s="108"/>
      <c r="E371" s="108"/>
      <c r="F371" s="108"/>
      <c r="G371" s="108"/>
      <c r="H371" s="108"/>
      <c r="I371" s="108"/>
      <c r="J371" s="108"/>
      <c r="K371" s="108"/>
      <c r="L371" s="108"/>
      <c r="M371" s="108"/>
      <c r="N371" s="108"/>
      <c r="O371" s="108"/>
      <c r="P371" s="108"/>
      <c r="Q371" s="108"/>
      <c r="R371" s="108"/>
      <c r="S371" s="108"/>
      <c r="T371" s="108"/>
    </row>
    <row r="372" spans="1:20" ht="15.75" customHeight="1" x14ac:dyDescent="0.25">
      <c r="A372" s="108"/>
      <c r="B372" s="108"/>
      <c r="C372" s="108"/>
      <c r="D372" s="108"/>
      <c r="E372" s="108"/>
      <c r="F372" s="108"/>
      <c r="G372" s="108"/>
      <c r="H372" s="108"/>
      <c r="I372" s="108"/>
      <c r="J372" s="108"/>
      <c r="K372" s="108"/>
      <c r="L372" s="108"/>
      <c r="M372" s="108"/>
      <c r="N372" s="108"/>
      <c r="O372" s="108"/>
      <c r="P372" s="108"/>
      <c r="Q372" s="108"/>
      <c r="R372" s="108"/>
      <c r="S372" s="108"/>
      <c r="T372" s="108"/>
    </row>
    <row r="373" spans="1:20" ht="15.75" customHeight="1" x14ac:dyDescent="0.25">
      <c r="A373" s="108"/>
      <c r="B373" s="108"/>
      <c r="C373" s="108"/>
      <c r="D373" s="108"/>
      <c r="E373" s="108"/>
      <c r="F373" s="108"/>
      <c r="G373" s="108"/>
      <c r="H373" s="108"/>
      <c r="I373" s="108"/>
      <c r="J373" s="108"/>
      <c r="K373" s="108"/>
      <c r="L373" s="108"/>
      <c r="M373" s="108"/>
      <c r="N373" s="108"/>
      <c r="O373" s="108"/>
      <c r="P373" s="108"/>
      <c r="Q373" s="108"/>
      <c r="R373" s="108"/>
      <c r="S373" s="108"/>
      <c r="T373" s="108"/>
    </row>
    <row r="374" spans="1:20" ht="15.75" customHeight="1" x14ac:dyDescent="0.25">
      <c r="A374" s="108"/>
      <c r="B374" s="108"/>
      <c r="C374" s="108"/>
      <c r="D374" s="108"/>
      <c r="E374" s="108"/>
      <c r="F374" s="108"/>
      <c r="G374" s="108"/>
      <c r="H374" s="108"/>
      <c r="I374" s="108"/>
      <c r="J374" s="108"/>
      <c r="K374" s="108"/>
      <c r="L374" s="108"/>
      <c r="M374" s="108"/>
      <c r="N374" s="108"/>
      <c r="O374" s="108"/>
      <c r="P374" s="108"/>
      <c r="Q374" s="108"/>
      <c r="R374" s="108"/>
      <c r="S374" s="108"/>
      <c r="T374" s="108"/>
    </row>
    <row r="375" spans="1:20" ht="15.75" customHeight="1" x14ac:dyDescent="0.25">
      <c r="A375" s="108"/>
      <c r="B375" s="108"/>
      <c r="C375" s="108"/>
      <c r="D375" s="108"/>
      <c r="E375" s="108"/>
      <c r="F375" s="108"/>
      <c r="G375" s="108"/>
      <c r="H375" s="108"/>
      <c r="I375" s="108"/>
      <c r="J375" s="108"/>
      <c r="K375" s="108"/>
      <c r="L375" s="108"/>
      <c r="M375" s="108"/>
      <c r="N375" s="108"/>
      <c r="O375" s="108"/>
      <c r="P375" s="108"/>
      <c r="Q375" s="108"/>
      <c r="R375" s="108"/>
      <c r="S375" s="108"/>
      <c r="T375" s="108"/>
    </row>
    <row r="376" spans="1:20" ht="15.75" customHeight="1" x14ac:dyDescent="0.25">
      <c r="A376" s="108"/>
      <c r="B376" s="108"/>
      <c r="C376" s="108"/>
      <c r="D376" s="108"/>
      <c r="E376" s="108"/>
      <c r="F376" s="108"/>
      <c r="G376" s="108"/>
      <c r="H376" s="108"/>
      <c r="I376" s="108"/>
      <c r="J376" s="108"/>
      <c r="K376" s="108"/>
      <c r="L376" s="108"/>
      <c r="M376" s="108"/>
      <c r="N376" s="108"/>
      <c r="O376" s="108"/>
      <c r="P376" s="108"/>
      <c r="Q376" s="108"/>
      <c r="R376" s="108"/>
      <c r="S376" s="108"/>
      <c r="T376" s="108"/>
    </row>
    <row r="377" spans="1:20" ht="15.75" customHeight="1" x14ac:dyDescent="0.25">
      <c r="A377" s="108"/>
      <c r="B377" s="108"/>
      <c r="C377" s="108"/>
      <c r="D377" s="108"/>
      <c r="E377" s="108"/>
      <c r="F377" s="108"/>
      <c r="G377" s="108"/>
      <c r="H377" s="108"/>
      <c r="I377" s="108"/>
      <c r="J377" s="108"/>
      <c r="K377" s="108"/>
      <c r="L377" s="108"/>
      <c r="M377" s="108"/>
      <c r="N377" s="108"/>
      <c r="O377" s="108"/>
      <c r="P377" s="108"/>
      <c r="Q377" s="108"/>
      <c r="R377" s="108"/>
      <c r="S377" s="108"/>
      <c r="T377" s="108"/>
    </row>
    <row r="378" spans="1:20" ht="15.75" customHeight="1" x14ac:dyDescent="0.25">
      <c r="A378" s="108"/>
      <c r="B378" s="108"/>
      <c r="C378" s="108"/>
      <c r="D378" s="108"/>
      <c r="E378" s="108"/>
      <c r="F378" s="108"/>
      <c r="G378" s="108"/>
      <c r="H378" s="108"/>
      <c r="I378" s="108"/>
      <c r="J378" s="108"/>
      <c r="K378" s="108"/>
      <c r="L378" s="108"/>
      <c r="M378" s="108"/>
      <c r="N378" s="108"/>
      <c r="O378" s="108"/>
      <c r="P378" s="108"/>
      <c r="Q378" s="108"/>
      <c r="R378" s="108"/>
      <c r="S378" s="108"/>
      <c r="T378" s="108"/>
    </row>
    <row r="379" spans="1:20" ht="15.75" customHeight="1" x14ac:dyDescent="0.25">
      <c r="A379" s="108"/>
      <c r="B379" s="108"/>
      <c r="C379" s="108"/>
      <c r="D379" s="108"/>
      <c r="E379" s="108"/>
      <c r="F379" s="108"/>
      <c r="G379" s="108"/>
      <c r="H379" s="108"/>
      <c r="I379" s="108"/>
      <c r="J379" s="108"/>
      <c r="K379" s="108"/>
      <c r="L379" s="108"/>
      <c r="M379" s="108"/>
      <c r="N379" s="108"/>
      <c r="O379" s="108"/>
      <c r="P379" s="108"/>
      <c r="Q379" s="108"/>
      <c r="R379" s="108"/>
      <c r="S379" s="108"/>
      <c r="T379" s="108"/>
    </row>
    <row r="380" spans="1:20" ht="15.75" customHeight="1" x14ac:dyDescent="0.25">
      <c r="A380" s="108"/>
      <c r="B380" s="108"/>
      <c r="C380" s="108"/>
      <c r="D380" s="108"/>
      <c r="E380" s="108"/>
      <c r="F380" s="108"/>
      <c r="G380" s="108"/>
      <c r="H380" s="108"/>
      <c r="I380" s="108"/>
      <c r="J380" s="108"/>
      <c r="K380" s="108"/>
      <c r="L380" s="108"/>
      <c r="M380" s="108"/>
      <c r="N380" s="108"/>
      <c r="O380" s="108"/>
      <c r="P380" s="108"/>
      <c r="Q380" s="108"/>
      <c r="R380" s="108"/>
      <c r="S380" s="108"/>
      <c r="T380" s="108"/>
    </row>
    <row r="381" spans="1:20" ht="15.75" customHeight="1" x14ac:dyDescent="0.25">
      <c r="A381" s="108"/>
      <c r="B381" s="108"/>
      <c r="C381" s="108"/>
      <c r="D381" s="108"/>
      <c r="E381" s="108"/>
      <c r="F381" s="108"/>
      <c r="G381" s="108"/>
      <c r="H381" s="108"/>
      <c r="I381" s="108"/>
      <c r="J381" s="108"/>
      <c r="K381" s="108"/>
      <c r="L381" s="108"/>
      <c r="M381" s="108"/>
      <c r="N381" s="108"/>
      <c r="O381" s="108"/>
      <c r="P381" s="108"/>
      <c r="Q381" s="108"/>
      <c r="R381" s="108"/>
      <c r="S381" s="108"/>
      <c r="T381" s="108"/>
    </row>
    <row r="382" spans="1:20" ht="15.75" customHeight="1" x14ac:dyDescent="0.25">
      <c r="A382" s="108"/>
      <c r="B382" s="108"/>
      <c r="C382" s="108"/>
      <c r="D382" s="108"/>
      <c r="E382" s="108"/>
      <c r="F382" s="108"/>
      <c r="G382" s="108"/>
      <c r="H382" s="108"/>
      <c r="I382" s="108"/>
      <c r="J382" s="108"/>
      <c r="K382" s="108"/>
      <c r="L382" s="108"/>
      <c r="M382" s="108"/>
      <c r="N382" s="108"/>
      <c r="O382" s="108"/>
      <c r="P382" s="108"/>
      <c r="Q382" s="108"/>
      <c r="R382" s="108"/>
      <c r="S382" s="108"/>
      <c r="T382" s="108"/>
    </row>
    <row r="383" spans="1:20" ht="15.75" customHeight="1" x14ac:dyDescent="0.25">
      <c r="A383" s="108"/>
      <c r="B383" s="108"/>
      <c r="C383" s="108"/>
      <c r="D383" s="108"/>
      <c r="E383" s="108"/>
      <c r="F383" s="108"/>
      <c r="G383" s="108"/>
      <c r="H383" s="108"/>
      <c r="I383" s="108"/>
      <c r="J383" s="108"/>
      <c r="K383" s="108"/>
      <c r="L383" s="108"/>
      <c r="M383" s="108"/>
      <c r="N383" s="108"/>
      <c r="O383" s="108"/>
      <c r="P383" s="108"/>
      <c r="Q383" s="108"/>
      <c r="R383" s="108"/>
      <c r="S383" s="108"/>
      <c r="T383" s="108"/>
    </row>
    <row r="384" spans="1:20" ht="15.75" customHeight="1" x14ac:dyDescent="0.25">
      <c r="A384" s="108"/>
      <c r="B384" s="108"/>
      <c r="C384" s="108"/>
      <c r="D384" s="108"/>
      <c r="E384" s="108"/>
      <c r="F384" s="108"/>
      <c r="G384" s="108"/>
      <c r="H384" s="108"/>
      <c r="I384" s="108"/>
      <c r="J384" s="108"/>
      <c r="K384" s="108"/>
      <c r="L384" s="108"/>
      <c r="M384" s="108"/>
      <c r="N384" s="108"/>
      <c r="O384" s="108"/>
      <c r="P384" s="108"/>
      <c r="Q384" s="108"/>
      <c r="R384" s="108"/>
      <c r="S384" s="108"/>
      <c r="T384" s="108"/>
    </row>
    <row r="385" spans="1:20" ht="15.75" customHeight="1" x14ac:dyDescent="0.25">
      <c r="A385" s="108"/>
      <c r="B385" s="108"/>
      <c r="C385" s="108"/>
      <c r="D385" s="108"/>
      <c r="E385" s="108"/>
      <c r="F385" s="108"/>
      <c r="G385" s="108"/>
      <c r="H385" s="108"/>
      <c r="I385" s="108"/>
      <c r="J385" s="108"/>
      <c r="K385" s="108"/>
      <c r="L385" s="108"/>
      <c r="M385" s="108"/>
      <c r="N385" s="108"/>
      <c r="O385" s="108"/>
      <c r="P385" s="108"/>
      <c r="Q385" s="108"/>
      <c r="R385" s="108"/>
      <c r="S385" s="108"/>
      <c r="T385" s="108"/>
    </row>
    <row r="386" spans="1:20" ht="15.75" customHeight="1" x14ac:dyDescent="0.25">
      <c r="A386" s="108"/>
      <c r="B386" s="108"/>
      <c r="C386" s="108"/>
      <c r="D386" s="108"/>
      <c r="E386" s="108"/>
      <c r="F386" s="108"/>
      <c r="G386" s="108"/>
      <c r="H386" s="108"/>
      <c r="I386" s="108"/>
      <c r="J386" s="108"/>
      <c r="K386" s="108"/>
      <c r="L386" s="108"/>
      <c r="M386" s="108"/>
      <c r="N386" s="108"/>
      <c r="O386" s="108"/>
      <c r="P386" s="108"/>
      <c r="Q386" s="108"/>
      <c r="R386" s="108"/>
      <c r="S386" s="108"/>
      <c r="T386" s="108"/>
    </row>
    <row r="387" spans="1:20" ht="15.75" customHeight="1" x14ac:dyDescent="0.25">
      <c r="A387" s="108"/>
      <c r="B387" s="108"/>
      <c r="C387" s="108"/>
      <c r="D387" s="108"/>
      <c r="E387" s="108"/>
      <c r="F387" s="108"/>
      <c r="G387" s="108"/>
      <c r="H387" s="108"/>
      <c r="I387" s="108"/>
      <c r="J387" s="108"/>
      <c r="K387" s="108"/>
      <c r="L387" s="108"/>
      <c r="M387" s="108"/>
      <c r="N387" s="108"/>
      <c r="O387" s="108"/>
      <c r="P387" s="108"/>
      <c r="Q387" s="108"/>
      <c r="R387" s="108"/>
      <c r="S387" s="108"/>
      <c r="T387" s="108"/>
    </row>
    <row r="388" spans="1:20" ht="15.75" customHeight="1" x14ac:dyDescent="0.25">
      <c r="A388" s="108"/>
      <c r="B388" s="108"/>
      <c r="C388" s="108"/>
      <c r="D388" s="108"/>
      <c r="E388" s="108"/>
      <c r="F388" s="108"/>
      <c r="G388" s="108"/>
      <c r="H388" s="108"/>
      <c r="I388" s="108"/>
      <c r="J388" s="108"/>
      <c r="K388" s="108"/>
      <c r="L388" s="108"/>
      <c r="M388" s="108"/>
      <c r="N388" s="108"/>
      <c r="O388" s="108"/>
      <c r="P388" s="108"/>
      <c r="Q388" s="108"/>
      <c r="R388" s="108"/>
      <c r="S388" s="108"/>
      <c r="T388" s="108"/>
    </row>
    <row r="389" spans="1:20" ht="15.75" customHeight="1" x14ac:dyDescent="0.25">
      <c r="A389" s="108"/>
      <c r="B389" s="108"/>
      <c r="C389" s="108"/>
      <c r="D389" s="108"/>
      <c r="E389" s="108"/>
      <c r="F389" s="108"/>
      <c r="G389" s="108"/>
      <c r="H389" s="108"/>
      <c r="I389" s="108"/>
      <c r="J389" s="108"/>
      <c r="K389" s="108"/>
      <c r="L389" s="108"/>
      <c r="M389" s="108"/>
      <c r="N389" s="108"/>
      <c r="O389" s="108"/>
      <c r="P389" s="108"/>
      <c r="Q389" s="108"/>
      <c r="R389" s="108"/>
      <c r="S389" s="108"/>
      <c r="T389" s="108"/>
    </row>
    <row r="390" spans="1:20" ht="15.75" customHeight="1" x14ac:dyDescent="0.25">
      <c r="A390" s="108"/>
      <c r="B390" s="108"/>
      <c r="C390" s="108"/>
      <c r="D390" s="108"/>
      <c r="E390" s="108"/>
      <c r="F390" s="108"/>
      <c r="G390" s="108"/>
      <c r="H390" s="108"/>
      <c r="I390" s="108"/>
      <c r="J390" s="108"/>
      <c r="K390" s="108"/>
      <c r="L390" s="108"/>
      <c r="M390" s="108"/>
      <c r="N390" s="108"/>
      <c r="O390" s="108"/>
      <c r="P390" s="108"/>
      <c r="Q390" s="108"/>
      <c r="R390" s="108"/>
      <c r="S390" s="108"/>
      <c r="T390" s="108"/>
    </row>
    <row r="391" spans="1:20" ht="15.75" customHeight="1" x14ac:dyDescent="0.25">
      <c r="A391" s="108"/>
      <c r="B391" s="108"/>
      <c r="C391" s="108"/>
      <c r="D391" s="108"/>
      <c r="E391" s="108"/>
      <c r="F391" s="108"/>
      <c r="G391" s="108"/>
      <c r="H391" s="108"/>
      <c r="I391" s="108"/>
      <c r="J391" s="108"/>
      <c r="K391" s="108"/>
      <c r="L391" s="108"/>
      <c r="M391" s="108"/>
      <c r="N391" s="108"/>
      <c r="O391" s="108"/>
      <c r="P391" s="108"/>
      <c r="Q391" s="108"/>
      <c r="R391" s="108"/>
      <c r="S391" s="108"/>
      <c r="T391" s="108"/>
    </row>
    <row r="392" spans="1:20" ht="15.75" customHeight="1" x14ac:dyDescent="0.25">
      <c r="A392" s="108"/>
      <c r="B392" s="108"/>
      <c r="C392" s="108"/>
      <c r="D392" s="108"/>
      <c r="E392" s="108"/>
      <c r="F392" s="108"/>
      <c r="G392" s="108"/>
      <c r="H392" s="108"/>
      <c r="I392" s="108"/>
      <c r="J392" s="108"/>
      <c r="K392" s="108"/>
      <c r="L392" s="108"/>
      <c r="M392" s="108"/>
      <c r="N392" s="108"/>
      <c r="O392" s="108"/>
      <c r="P392" s="108"/>
      <c r="Q392" s="108"/>
      <c r="R392" s="108"/>
      <c r="S392" s="108"/>
      <c r="T392" s="108"/>
    </row>
    <row r="393" spans="1:20" ht="15.75" customHeight="1" x14ac:dyDescent="0.25">
      <c r="A393" s="108"/>
      <c r="B393" s="108"/>
      <c r="C393" s="108"/>
      <c r="D393" s="108"/>
      <c r="E393" s="108"/>
      <c r="F393" s="108"/>
      <c r="G393" s="108"/>
      <c r="H393" s="108"/>
      <c r="I393" s="108"/>
      <c r="J393" s="108"/>
      <c r="K393" s="108"/>
      <c r="L393" s="108"/>
      <c r="M393" s="108"/>
      <c r="N393" s="108"/>
      <c r="O393" s="108"/>
      <c r="P393" s="108"/>
      <c r="Q393" s="108"/>
      <c r="R393" s="108"/>
      <c r="S393" s="108"/>
      <c r="T393" s="108"/>
    </row>
    <row r="394" spans="1:20" ht="15.75" customHeight="1" x14ac:dyDescent="0.25">
      <c r="A394" s="108"/>
      <c r="B394" s="108"/>
      <c r="C394" s="108"/>
      <c r="D394" s="108"/>
      <c r="E394" s="108"/>
      <c r="F394" s="108"/>
      <c r="G394" s="108"/>
      <c r="H394" s="108"/>
      <c r="I394" s="108"/>
      <c r="J394" s="108"/>
      <c r="K394" s="108"/>
      <c r="L394" s="108"/>
      <c r="M394" s="108"/>
      <c r="N394" s="108"/>
      <c r="O394" s="108"/>
      <c r="P394" s="108"/>
      <c r="Q394" s="108"/>
      <c r="R394" s="108"/>
      <c r="S394" s="108"/>
      <c r="T394" s="108"/>
    </row>
    <row r="395" spans="1:20" ht="15.75" customHeight="1" x14ac:dyDescent="0.25">
      <c r="A395" s="108"/>
      <c r="B395" s="108"/>
      <c r="C395" s="108"/>
      <c r="D395" s="108"/>
      <c r="E395" s="108"/>
      <c r="F395" s="108"/>
      <c r="G395" s="108"/>
      <c r="H395" s="108"/>
      <c r="I395" s="108"/>
      <c r="J395" s="108"/>
      <c r="K395" s="108"/>
      <c r="L395" s="108"/>
      <c r="M395" s="108"/>
      <c r="N395" s="108"/>
      <c r="O395" s="108"/>
      <c r="P395" s="108"/>
      <c r="Q395" s="108"/>
      <c r="R395" s="108"/>
      <c r="S395" s="108"/>
      <c r="T395" s="108"/>
    </row>
    <row r="396" spans="1:20" ht="15.75" customHeight="1" x14ac:dyDescent="0.25">
      <c r="A396" s="108"/>
      <c r="B396" s="108"/>
      <c r="C396" s="108"/>
      <c r="D396" s="108"/>
      <c r="E396" s="108"/>
      <c r="F396" s="108"/>
      <c r="G396" s="108"/>
      <c r="H396" s="108"/>
      <c r="I396" s="108"/>
      <c r="J396" s="108"/>
      <c r="K396" s="108"/>
      <c r="L396" s="108"/>
      <c r="M396" s="108"/>
      <c r="N396" s="108"/>
      <c r="O396" s="108"/>
      <c r="P396" s="108"/>
      <c r="Q396" s="108"/>
      <c r="R396" s="108"/>
      <c r="S396" s="108"/>
      <c r="T396" s="108"/>
    </row>
    <row r="397" spans="1:20" ht="15.75" customHeight="1" x14ac:dyDescent="0.25">
      <c r="A397" s="108"/>
      <c r="B397" s="108"/>
      <c r="C397" s="108"/>
      <c r="D397" s="108"/>
      <c r="E397" s="108"/>
      <c r="F397" s="108"/>
      <c r="G397" s="108"/>
      <c r="H397" s="108"/>
      <c r="I397" s="108"/>
      <c r="J397" s="108"/>
      <c r="K397" s="108"/>
      <c r="L397" s="108"/>
      <c r="M397" s="108"/>
      <c r="N397" s="108"/>
      <c r="O397" s="108"/>
      <c r="P397" s="108"/>
      <c r="Q397" s="108"/>
      <c r="R397" s="108"/>
      <c r="S397" s="108"/>
      <c r="T397" s="108"/>
    </row>
    <row r="398" spans="1:20" ht="15.75" customHeight="1" x14ac:dyDescent="0.25">
      <c r="A398" s="108"/>
      <c r="B398" s="108"/>
      <c r="C398" s="108"/>
      <c r="D398" s="108"/>
      <c r="E398" s="108"/>
      <c r="F398" s="108"/>
      <c r="G398" s="108"/>
      <c r="H398" s="108"/>
      <c r="I398" s="108"/>
      <c r="J398" s="108"/>
      <c r="K398" s="108"/>
      <c r="L398" s="108"/>
      <c r="M398" s="108"/>
      <c r="N398" s="108"/>
      <c r="O398" s="108"/>
      <c r="P398" s="108"/>
      <c r="Q398" s="108"/>
      <c r="R398" s="108"/>
      <c r="S398" s="108"/>
      <c r="T398" s="108"/>
    </row>
    <row r="399" spans="1:20" ht="15.75" customHeight="1" x14ac:dyDescent="0.25">
      <c r="A399" s="108"/>
      <c r="B399" s="108"/>
      <c r="C399" s="108"/>
      <c r="D399" s="108"/>
      <c r="E399" s="108"/>
      <c r="F399" s="108"/>
      <c r="G399" s="108"/>
      <c r="H399" s="108"/>
      <c r="I399" s="108"/>
      <c r="J399" s="108"/>
      <c r="K399" s="108"/>
      <c r="L399" s="108"/>
      <c r="M399" s="108"/>
      <c r="N399" s="108"/>
      <c r="O399" s="108"/>
      <c r="P399" s="108"/>
      <c r="Q399" s="108"/>
      <c r="R399" s="108"/>
      <c r="S399" s="108"/>
      <c r="T399" s="108"/>
    </row>
    <row r="400" spans="1:20" ht="15.75" customHeight="1" x14ac:dyDescent="0.25">
      <c r="A400" s="108"/>
      <c r="B400" s="108"/>
      <c r="C400" s="108"/>
      <c r="D400" s="108"/>
      <c r="E400" s="108"/>
      <c r="F400" s="108"/>
      <c r="G400" s="108"/>
      <c r="H400" s="108"/>
      <c r="I400" s="108"/>
      <c r="J400" s="108"/>
      <c r="K400" s="108"/>
      <c r="L400" s="108"/>
      <c r="M400" s="108"/>
      <c r="N400" s="108"/>
      <c r="O400" s="108"/>
      <c r="P400" s="108"/>
      <c r="Q400" s="108"/>
      <c r="R400" s="108"/>
      <c r="S400" s="108"/>
      <c r="T400" s="108"/>
    </row>
    <row r="401" spans="1:20" ht="15.75" customHeight="1" x14ac:dyDescent="0.25">
      <c r="A401" s="108"/>
      <c r="B401" s="108"/>
      <c r="C401" s="108"/>
      <c r="D401" s="108"/>
      <c r="E401" s="108"/>
      <c r="F401" s="108"/>
      <c r="G401" s="108"/>
      <c r="H401" s="108"/>
      <c r="I401" s="108"/>
      <c r="J401" s="108"/>
      <c r="K401" s="108"/>
      <c r="L401" s="108"/>
      <c r="M401" s="108"/>
      <c r="N401" s="108"/>
      <c r="O401" s="108"/>
      <c r="P401" s="108"/>
      <c r="Q401" s="108"/>
      <c r="R401" s="108"/>
      <c r="S401" s="108"/>
      <c r="T401" s="108"/>
    </row>
    <row r="402" spans="1:20" ht="15.75" customHeight="1" x14ac:dyDescent="0.25">
      <c r="A402" s="108"/>
      <c r="B402" s="108"/>
      <c r="C402" s="108"/>
      <c r="D402" s="108"/>
      <c r="E402" s="108"/>
      <c r="F402" s="108"/>
      <c r="G402" s="108"/>
      <c r="H402" s="108"/>
      <c r="I402" s="108"/>
      <c r="J402" s="108"/>
      <c r="K402" s="108"/>
      <c r="L402" s="108"/>
      <c r="M402" s="108"/>
      <c r="N402" s="108"/>
      <c r="O402" s="108"/>
      <c r="P402" s="108"/>
      <c r="Q402" s="108"/>
      <c r="R402" s="108"/>
      <c r="S402" s="108"/>
      <c r="T402" s="108"/>
    </row>
    <row r="403" spans="1:20" ht="15.75" customHeight="1" x14ac:dyDescent="0.25">
      <c r="A403" s="108"/>
      <c r="B403" s="108"/>
      <c r="C403" s="108"/>
      <c r="D403" s="108"/>
      <c r="E403" s="108"/>
      <c r="F403" s="108"/>
      <c r="G403" s="108"/>
      <c r="H403" s="108"/>
      <c r="I403" s="108"/>
      <c r="J403" s="108"/>
      <c r="K403" s="108"/>
      <c r="L403" s="108"/>
      <c r="M403" s="108"/>
      <c r="N403" s="108"/>
      <c r="O403" s="108"/>
      <c r="P403" s="108"/>
      <c r="Q403" s="108"/>
      <c r="R403" s="108"/>
      <c r="S403" s="108"/>
      <c r="T403" s="108"/>
    </row>
    <row r="404" spans="1:20" ht="15.75" customHeight="1" x14ac:dyDescent="0.25">
      <c r="A404" s="108"/>
      <c r="B404" s="108"/>
      <c r="C404" s="108"/>
      <c r="D404" s="108"/>
      <c r="E404" s="108"/>
      <c r="F404" s="108"/>
      <c r="G404" s="108"/>
      <c r="H404" s="108"/>
      <c r="I404" s="108"/>
      <c r="J404" s="108"/>
      <c r="K404" s="108"/>
      <c r="L404" s="108"/>
      <c r="M404" s="108"/>
      <c r="N404" s="108"/>
      <c r="O404" s="108"/>
      <c r="P404" s="108"/>
      <c r="Q404" s="108"/>
      <c r="R404" s="108"/>
      <c r="S404" s="108"/>
      <c r="T404" s="108"/>
    </row>
    <row r="405" spans="1:20" ht="15.75" customHeight="1" x14ac:dyDescent="0.25">
      <c r="A405" s="108"/>
      <c r="B405" s="108"/>
      <c r="C405" s="108"/>
      <c r="D405" s="108"/>
      <c r="E405" s="108"/>
      <c r="F405" s="108"/>
      <c r="G405" s="108"/>
      <c r="H405" s="108"/>
      <c r="I405" s="108"/>
      <c r="J405" s="108"/>
      <c r="K405" s="108"/>
      <c r="L405" s="108"/>
      <c r="M405" s="108"/>
      <c r="N405" s="108"/>
      <c r="O405" s="108"/>
      <c r="P405" s="108"/>
      <c r="Q405" s="108"/>
      <c r="R405" s="108"/>
      <c r="S405" s="108"/>
      <c r="T405" s="108"/>
    </row>
    <row r="406" spans="1:20" ht="15.75" customHeight="1" x14ac:dyDescent="0.25">
      <c r="A406" s="108"/>
      <c r="B406" s="108"/>
      <c r="C406" s="108"/>
      <c r="D406" s="108"/>
      <c r="E406" s="108"/>
      <c r="F406" s="108"/>
      <c r="G406" s="108"/>
      <c r="H406" s="108"/>
      <c r="I406" s="108"/>
      <c r="J406" s="108"/>
      <c r="K406" s="108"/>
      <c r="L406" s="108"/>
      <c r="M406" s="108"/>
      <c r="N406" s="108"/>
      <c r="O406" s="108"/>
      <c r="P406" s="108"/>
      <c r="Q406" s="108"/>
      <c r="R406" s="108"/>
      <c r="S406" s="108"/>
      <c r="T406" s="108"/>
    </row>
    <row r="407" spans="1:20" ht="15.75" customHeight="1" x14ac:dyDescent="0.25">
      <c r="A407" s="108"/>
      <c r="B407" s="108"/>
      <c r="C407" s="108"/>
      <c r="D407" s="108"/>
      <c r="E407" s="108"/>
      <c r="F407" s="108"/>
      <c r="G407" s="108"/>
      <c r="H407" s="108"/>
      <c r="I407" s="108"/>
      <c r="J407" s="108"/>
      <c r="K407" s="108"/>
      <c r="L407" s="108"/>
      <c r="M407" s="108"/>
      <c r="N407" s="108"/>
      <c r="O407" s="108"/>
      <c r="P407" s="108"/>
      <c r="Q407" s="108"/>
      <c r="R407" s="108"/>
      <c r="S407" s="108"/>
      <c r="T407" s="108"/>
    </row>
    <row r="408" spans="1:20" ht="15.75" customHeight="1" x14ac:dyDescent="0.25">
      <c r="A408" s="108"/>
      <c r="B408" s="108"/>
      <c r="C408" s="108"/>
      <c r="D408" s="108"/>
      <c r="E408" s="108"/>
      <c r="F408" s="108"/>
      <c r="G408" s="108"/>
      <c r="H408" s="108"/>
      <c r="I408" s="108"/>
      <c r="J408" s="108"/>
      <c r="K408" s="108"/>
      <c r="L408" s="108"/>
      <c r="M408" s="108"/>
      <c r="N408" s="108"/>
      <c r="O408" s="108"/>
      <c r="P408" s="108"/>
      <c r="Q408" s="108"/>
      <c r="R408" s="108"/>
      <c r="S408" s="108"/>
      <c r="T408" s="108"/>
    </row>
    <row r="409" spans="1:20" ht="15.75" customHeight="1" x14ac:dyDescent="0.25">
      <c r="A409" s="108"/>
      <c r="B409" s="108"/>
      <c r="C409" s="108"/>
      <c r="D409" s="108"/>
      <c r="E409" s="108"/>
      <c r="F409" s="108"/>
      <c r="G409" s="108"/>
      <c r="H409" s="108"/>
      <c r="I409" s="108"/>
      <c r="J409" s="108"/>
      <c r="K409" s="108"/>
      <c r="L409" s="108"/>
      <c r="M409" s="108"/>
      <c r="N409" s="108"/>
      <c r="O409" s="108"/>
      <c r="P409" s="108"/>
      <c r="Q409" s="108"/>
      <c r="R409" s="108"/>
      <c r="S409" s="108"/>
      <c r="T409" s="108"/>
    </row>
    <row r="410" spans="1:20" ht="15.75" customHeight="1" x14ac:dyDescent="0.25">
      <c r="A410" s="108"/>
      <c r="B410" s="108"/>
      <c r="C410" s="108"/>
      <c r="D410" s="108"/>
      <c r="E410" s="108"/>
      <c r="F410" s="108"/>
      <c r="G410" s="108"/>
      <c r="H410" s="108"/>
      <c r="I410" s="108"/>
      <c r="J410" s="108"/>
      <c r="K410" s="108"/>
      <c r="L410" s="108"/>
      <c r="M410" s="108"/>
      <c r="N410" s="108"/>
      <c r="O410" s="108"/>
      <c r="P410" s="108"/>
      <c r="Q410" s="108"/>
      <c r="R410" s="108"/>
      <c r="S410" s="108"/>
      <c r="T410" s="108"/>
    </row>
    <row r="411" spans="1:20" ht="15.75" customHeight="1" x14ac:dyDescent="0.25">
      <c r="A411" s="108"/>
      <c r="B411" s="108"/>
      <c r="C411" s="108"/>
      <c r="D411" s="108"/>
      <c r="E411" s="108"/>
      <c r="F411" s="108"/>
      <c r="G411" s="108"/>
      <c r="H411" s="108"/>
      <c r="I411" s="108"/>
      <c r="J411" s="108"/>
      <c r="K411" s="108"/>
      <c r="L411" s="108"/>
      <c r="M411" s="108"/>
      <c r="N411" s="108"/>
      <c r="O411" s="108"/>
      <c r="P411" s="108"/>
      <c r="Q411" s="108"/>
      <c r="R411" s="108"/>
      <c r="S411" s="108"/>
      <c r="T411" s="108"/>
    </row>
    <row r="412" spans="1:20" ht="15.75" customHeight="1" x14ac:dyDescent="0.25">
      <c r="A412" s="108"/>
      <c r="B412" s="108"/>
      <c r="C412" s="108"/>
      <c r="D412" s="108"/>
      <c r="E412" s="108"/>
      <c r="F412" s="108"/>
      <c r="G412" s="108"/>
      <c r="H412" s="108"/>
      <c r="I412" s="108"/>
      <c r="J412" s="108"/>
      <c r="K412" s="108"/>
      <c r="L412" s="108"/>
      <c r="M412" s="108"/>
      <c r="N412" s="108"/>
      <c r="O412" s="108"/>
      <c r="P412" s="108"/>
      <c r="Q412" s="108"/>
      <c r="R412" s="108"/>
      <c r="S412" s="108"/>
      <c r="T412" s="108"/>
    </row>
    <row r="413" spans="1:20" ht="15.75" customHeight="1" x14ac:dyDescent="0.25">
      <c r="A413" s="108"/>
      <c r="B413" s="108"/>
      <c r="C413" s="108"/>
      <c r="D413" s="108"/>
      <c r="E413" s="108"/>
      <c r="F413" s="108"/>
      <c r="G413" s="108"/>
      <c r="H413" s="108"/>
      <c r="I413" s="108"/>
      <c r="J413" s="108"/>
      <c r="K413" s="108"/>
      <c r="L413" s="108"/>
      <c r="M413" s="108"/>
      <c r="N413" s="108"/>
      <c r="O413" s="108"/>
      <c r="P413" s="108"/>
      <c r="Q413" s="108"/>
      <c r="R413" s="108"/>
      <c r="S413" s="108"/>
      <c r="T413" s="108"/>
    </row>
    <row r="414" spans="1:20" ht="15.75" customHeight="1" x14ac:dyDescent="0.25">
      <c r="A414" s="108"/>
      <c r="B414" s="108"/>
      <c r="C414" s="108"/>
      <c r="D414" s="108"/>
      <c r="E414" s="108"/>
      <c r="F414" s="108"/>
      <c r="G414" s="108"/>
      <c r="H414" s="108"/>
      <c r="I414" s="108"/>
      <c r="J414" s="108"/>
      <c r="K414" s="108"/>
      <c r="L414" s="108"/>
      <c r="M414" s="108"/>
      <c r="N414" s="108"/>
      <c r="O414" s="108"/>
      <c r="P414" s="108"/>
      <c r="Q414" s="108"/>
      <c r="R414" s="108"/>
      <c r="S414" s="108"/>
      <c r="T414" s="108"/>
    </row>
    <row r="415" spans="1:20" ht="15.75" customHeight="1" x14ac:dyDescent="0.25">
      <c r="A415" s="108"/>
      <c r="B415" s="108"/>
      <c r="C415" s="108"/>
      <c r="D415" s="108"/>
      <c r="E415" s="108"/>
      <c r="F415" s="108"/>
      <c r="G415" s="108"/>
      <c r="H415" s="108"/>
      <c r="I415" s="108"/>
      <c r="J415" s="108"/>
      <c r="K415" s="108"/>
      <c r="L415" s="108"/>
      <c r="M415" s="108"/>
      <c r="N415" s="108"/>
      <c r="O415" s="108"/>
      <c r="P415" s="108"/>
      <c r="Q415" s="108"/>
      <c r="R415" s="108"/>
      <c r="S415" s="108"/>
      <c r="T415" s="108"/>
    </row>
    <row r="416" spans="1:20" ht="15.75" customHeight="1" x14ac:dyDescent="0.25">
      <c r="A416" s="108"/>
      <c r="B416" s="108"/>
      <c r="C416" s="108"/>
      <c r="D416" s="108"/>
      <c r="E416" s="108"/>
      <c r="F416" s="108"/>
      <c r="G416" s="108"/>
      <c r="H416" s="108"/>
      <c r="I416" s="108"/>
      <c r="J416" s="108"/>
      <c r="K416" s="108"/>
      <c r="L416" s="108"/>
      <c r="M416" s="108"/>
      <c r="N416" s="108"/>
      <c r="O416" s="108"/>
      <c r="P416" s="108"/>
      <c r="Q416" s="108"/>
      <c r="R416" s="108"/>
      <c r="S416" s="108"/>
      <c r="T416" s="108"/>
    </row>
    <row r="417" spans="1:20" ht="15.75" customHeight="1" x14ac:dyDescent="0.25">
      <c r="A417" s="108"/>
      <c r="B417" s="108"/>
      <c r="C417" s="108"/>
      <c r="D417" s="108"/>
      <c r="E417" s="108"/>
      <c r="F417" s="108"/>
      <c r="G417" s="108"/>
      <c r="H417" s="108"/>
      <c r="I417" s="108"/>
      <c r="J417" s="108"/>
      <c r="K417" s="108"/>
      <c r="L417" s="108"/>
      <c r="M417" s="108"/>
      <c r="N417" s="108"/>
      <c r="O417" s="108"/>
      <c r="P417" s="108"/>
      <c r="Q417" s="108"/>
      <c r="R417" s="108"/>
      <c r="S417" s="108"/>
      <c r="T417" s="108"/>
    </row>
    <row r="418" spans="1:20" ht="15.75" customHeight="1" x14ac:dyDescent="0.25">
      <c r="A418" s="108"/>
      <c r="B418" s="108"/>
      <c r="C418" s="108"/>
      <c r="D418" s="108"/>
      <c r="E418" s="108"/>
      <c r="F418" s="108"/>
      <c r="G418" s="108"/>
      <c r="H418" s="108"/>
      <c r="I418" s="108"/>
      <c r="J418" s="108"/>
      <c r="K418" s="108"/>
      <c r="L418" s="108"/>
      <c r="M418" s="108"/>
      <c r="N418" s="108"/>
      <c r="O418" s="108"/>
      <c r="P418" s="108"/>
      <c r="Q418" s="108"/>
      <c r="R418" s="108"/>
      <c r="S418" s="108"/>
      <c r="T418" s="108"/>
    </row>
    <row r="419" spans="1:20" ht="15.75" customHeight="1" x14ac:dyDescent="0.25">
      <c r="A419" s="108"/>
      <c r="B419" s="108"/>
      <c r="C419" s="108"/>
      <c r="D419" s="108"/>
      <c r="E419" s="108"/>
      <c r="F419" s="108"/>
      <c r="G419" s="108"/>
      <c r="H419" s="108"/>
      <c r="I419" s="108"/>
      <c r="J419" s="108"/>
      <c r="K419" s="108"/>
      <c r="L419" s="108"/>
      <c r="M419" s="108"/>
      <c r="N419" s="108"/>
      <c r="O419" s="108"/>
      <c r="P419" s="108"/>
      <c r="Q419" s="108"/>
      <c r="R419" s="108"/>
      <c r="S419" s="108"/>
      <c r="T419" s="108"/>
    </row>
    <row r="420" spans="1:20" ht="15.75" customHeight="1" x14ac:dyDescent="0.25">
      <c r="A420" s="108"/>
      <c r="B420" s="108"/>
      <c r="C420" s="108"/>
      <c r="D420" s="108"/>
      <c r="E420" s="108"/>
      <c r="F420" s="108"/>
      <c r="G420" s="108"/>
      <c r="H420" s="108"/>
      <c r="I420" s="108"/>
      <c r="J420" s="108"/>
      <c r="K420" s="108"/>
      <c r="L420" s="108"/>
      <c r="M420" s="108"/>
      <c r="N420" s="108"/>
      <c r="O420" s="108"/>
      <c r="P420" s="108"/>
      <c r="Q420" s="108"/>
      <c r="R420" s="108"/>
      <c r="S420" s="108"/>
      <c r="T420" s="108"/>
    </row>
    <row r="421" spans="1:20" ht="15.75" customHeight="1" x14ac:dyDescent="0.25">
      <c r="A421" s="108"/>
      <c r="B421" s="108"/>
      <c r="C421" s="108"/>
      <c r="D421" s="108"/>
      <c r="E421" s="108"/>
      <c r="F421" s="108"/>
      <c r="G421" s="108"/>
      <c r="H421" s="108"/>
      <c r="I421" s="108"/>
      <c r="J421" s="108"/>
      <c r="K421" s="108"/>
      <c r="L421" s="108"/>
      <c r="M421" s="108"/>
      <c r="N421" s="108"/>
      <c r="O421" s="108"/>
      <c r="P421" s="108"/>
      <c r="Q421" s="108"/>
      <c r="R421" s="108"/>
      <c r="S421" s="108"/>
      <c r="T421" s="108"/>
    </row>
    <row r="422" spans="1:20" ht="15.75" customHeight="1" x14ac:dyDescent="0.25">
      <c r="A422" s="108"/>
      <c r="B422" s="108"/>
      <c r="C422" s="108"/>
      <c r="D422" s="108"/>
      <c r="E422" s="108"/>
      <c r="F422" s="108"/>
      <c r="G422" s="108"/>
      <c r="H422" s="108"/>
      <c r="I422" s="108"/>
      <c r="J422" s="108"/>
      <c r="K422" s="108"/>
      <c r="L422" s="108"/>
      <c r="M422" s="108"/>
      <c r="N422" s="108"/>
      <c r="O422" s="108"/>
      <c r="P422" s="108"/>
      <c r="Q422" s="108"/>
      <c r="R422" s="108"/>
      <c r="S422" s="108"/>
      <c r="T422" s="108"/>
    </row>
    <row r="423" spans="1:20" ht="15.75" customHeight="1" x14ac:dyDescent="0.25">
      <c r="A423" s="108"/>
      <c r="B423" s="108"/>
      <c r="C423" s="108"/>
      <c r="D423" s="108"/>
      <c r="E423" s="108"/>
      <c r="F423" s="108"/>
      <c r="G423" s="108"/>
      <c r="H423" s="108"/>
      <c r="I423" s="108"/>
      <c r="J423" s="108"/>
      <c r="K423" s="108"/>
      <c r="L423" s="108"/>
      <c r="M423" s="108"/>
      <c r="N423" s="108"/>
      <c r="O423" s="108"/>
      <c r="P423" s="108"/>
      <c r="Q423" s="108"/>
      <c r="R423" s="108"/>
      <c r="S423" s="108"/>
      <c r="T423" s="108"/>
    </row>
    <row r="424" spans="1:20" ht="15.75" customHeight="1" x14ac:dyDescent="0.25">
      <c r="A424" s="108"/>
      <c r="B424" s="108"/>
      <c r="C424" s="108"/>
      <c r="D424" s="108"/>
      <c r="E424" s="108"/>
      <c r="F424" s="108"/>
      <c r="G424" s="108"/>
      <c r="H424" s="108"/>
      <c r="I424" s="108"/>
      <c r="J424" s="108"/>
      <c r="K424" s="108"/>
      <c r="L424" s="108"/>
      <c r="M424" s="108"/>
      <c r="N424" s="108"/>
      <c r="O424" s="108"/>
      <c r="P424" s="108"/>
      <c r="Q424" s="108"/>
      <c r="R424" s="108"/>
      <c r="S424" s="108"/>
      <c r="T424" s="108"/>
    </row>
    <row r="425" spans="1:20" ht="15.75" customHeight="1" x14ac:dyDescent="0.25">
      <c r="A425" s="108"/>
      <c r="B425" s="108"/>
      <c r="C425" s="108"/>
      <c r="D425" s="108"/>
      <c r="E425" s="108"/>
      <c r="F425" s="108"/>
      <c r="G425" s="108"/>
      <c r="H425" s="108"/>
      <c r="I425" s="108"/>
      <c r="J425" s="108"/>
      <c r="K425" s="108"/>
      <c r="L425" s="108"/>
      <c r="M425" s="108"/>
      <c r="N425" s="108"/>
      <c r="O425" s="108"/>
      <c r="P425" s="108"/>
      <c r="Q425" s="108"/>
      <c r="R425" s="108"/>
      <c r="S425" s="108"/>
      <c r="T425" s="108"/>
    </row>
    <row r="426" spans="1:20" ht="15.75" customHeight="1" x14ac:dyDescent="0.25">
      <c r="A426" s="108"/>
      <c r="B426" s="108"/>
      <c r="C426" s="108"/>
      <c r="D426" s="108"/>
      <c r="E426" s="108"/>
      <c r="F426" s="108"/>
      <c r="G426" s="108"/>
      <c r="H426" s="108"/>
      <c r="I426" s="108"/>
      <c r="J426" s="108"/>
      <c r="K426" s="108"/>
      <c r="L426" s="108"/>
      <c r="M426" s="108"/>
      <c r="N426" s="108"/>
      <c r="O426" s="108"/>
      <c r="P426" s="108"/>
      <c r="Q426" s="108"/>
      <c r="R426" s="108"/>
      <c r="S426" s="108"/>
      <c r="T426" s="108"/>
    </row>
    <row r="427" spans="1:20" ht="15.75" customHeight="1" x14ac:dyDescent="0.25">
      <c r="A427" s="108"/>
      <c r="B427" s="108"/>
      <c r="C427" s="108"/>
      <c r="D427" s="108"/>
      <c r="E427" s="108"/>
      <c r="F427" s="108"/>
      <c r="G427" s="108"/>
      <c r="H427" s="108"/>
      <c r="I427" s="108"/>
      <c r="J427" s="108"/>
      <c r="K427" s="108"/>
      <c r="L427" s="108"/>
      <c r="M427" s="108"/>
      <c r="N427" s="108"/>
      <c r="O427" s="108"/>
      <c r="P427" s="108"/>
      <c r="Q427" s="108"/>
      <c r="R427" s="108"/>
      <c r="S427" s="108"/>
      <c r="T427" s="108"/>
    </row>
    <row r="428" spans="1:20" ht="15.75" customHeight="1" x14ac:dyDescent="0.25">
      <c r="A428" s="108"/>
      <c r="B428" s="108"/>
      <c r="C428" s="108"/>
      <c r="D428" s="108"/>
      <c r="E428" s="108"/>
      <c r="F428" s="108"/>
      <c r="G428" s="108"/>
      <c r="H428" s="108"/>
      <c r="I428" s="108"/>
      <c r="J428" s="108"/>
      <c r="K428" s="108"/>
      <c r="L428" s="108"/>
      <c r="M428" s="108"/>
      <c r="N428" s="108"/>
      <c r="O428" s="108"/>
      <c r="P428" s="108"/>
      <c r="Q428" s="108"/>
      <c r="R428" s="108"/>
      <c r="S428" s="108"/>
      <c r="T428" s="108"/>
    </row>
    <row r="429" spans="1:20" ht="15.75" customHeight="1" x14ac:dyDescent="0.25">
      <c r="A429" s="108"/>
      <c r="B429" s="108"/>
      <c r="C429" s="108"/>
      <c r="D429" s="108"/>
      <c r="E429" s="108"/>
      <c r="F429" s="108"/>
      <c r="G429" s="108"/>
      <c r="H429" s="108"/>
      <c r="I429" s="108"/>
      <c r="J429" s="108"/>
      <c r="K429" s="108"/>
      <c r="L429" s="108"/>
      <c r="M429" s="108"/>
      <c r="N429" s="108"/>
      <c r="O429" s="108"/>
      <c r="P429" s="108"/>
      <c r="Q429" s="108"/>
      <c r="R429" s="108"/>
      <c r="S429" s="108"/>
      <c r="T429" s="108"/>
    </row>
    <row r="430" spans="1:20" ht="15.75" customHeight="1" x14ac:dyDescent="0.25">
      <c r="A430" s="108"/>
      <c r="B430" s="108"/>
      <c r="C430" s="108"/>
      <c r="D430" s="108"/>
      <c r="E430" s="108"/>
      <c r="F430" s="108"/>
      <c r="G430" s="108"/>
      <c r="H430" s="108"/>
      <c r="I430" s="108"/>
      <c r="J430" s="108"/>
      <c r="K430" s="108"/>
      <c r="L430" s="108"/>
      <c r="M430" s="108"/>
      <c r="N430" s="108"/>
      <c r="O430" s="108"/>
      <c r="P430" s="108"/>
      <c r="Q430" s="108"/>
      <c r="R430" s="108"/>
      <c r="S430" s="108"/>
      <c r="T430" s="108"/>
    </row>
    <row r="431" spans="1:20" ht="15.75" customHeight="1" x14ac:dyDescent="0.25">
      <c r="A431" s="108"/>
      <c r="B431" s="108"/>
      <c r="C431" s="108"/>
      <c r="D431" s="108"/>
      <c r="E431" s="108"/>
      <c r="F431" s="108"/>
      <c r="G431" s="108"/>
      <c r="H431" s="108"/>
      <c r="I431" s="108"/>
      <c r="J431" s="108"/>
      <c r="K431" s="108"/>
      <c r="L431" s="108"/>
      <c r="M431" s="108"/>
      <c r="N431" s="108"/>
      <c r="O431" s="108"/>
      <c r="P431" s="108"/>
      <c r="Q431" s="108"/>
      <c r="R431" s="108"/>
      <c r="S431" s="108"/>
      <c r="T431" s="108"/>
    </row>
    <row r="432" spans="1:20" ht="15.75" customHeight="1" x14ac:dyDescent="0.25">
      <c r="A432" s="108"/>
      <c r="B432" s="108"/>
      <c r="C432" s="108"/>
      <c r="D432" s="108"/>
      <c r="E432" s="108"/>
      <c r="F432" s="108"/>
      <c r="G432" s="108"/>
      <c r="H432" s="108"/>
      <c r="I432" s="108"/>
      <c r="J432" s="108"/>
      <c r="K432" s="108"/>
      <c r="L432" s="108"/>
      <c r="M432" s="108"/>
      <c r="N432" s="108"/>
      <c r="O432" s="108"/>
      <c r="P432" s="108"/>
      <c r="Q432" s="108"/>
      <c r="R432" s="108"/>
      <c r="S432" s="108"/>
      <c r="T432" s="108"/>
    </row>
    <row r="433" spans="1:20" ht="15.75" customHeight="1" x14ac:dyDescent="0.25">
      <c r="A433" s="108"/>
      <c r="B433" s="108"/>
      <c r="C433" s="108"/>
      <c r="D433" s="108"/>
      <c r="E433" s="108"/>
      <c r="F433" s="108"/>
      <c r="G433" s="108"/>
      <c r="H433" s="108"/>
      <c r="I433" s="108"/>
      <c r="J433" s="108"/>
      <c r="K433" s="108"/>
      <c r="L433" s="108"/>
      <c r="M433" s="108"/>
      <c r="N433" s="108"/>
      <c r="O433" s="108"/>
      <c r="P433" s="108"/>
      <c r="Q433" s="108"/>
      <c r="R433" s="108"/>
      <c r="S433" s="108"/>
      <c r="T433" s="108"/>
    </row>
    <row r="434" spans="1:20" ht="15.75" customHeight="1" x14ac:dyDescent="0.25">
      <c r="A434" s="108"/>
      <c r="B434" s="108"/>
      <c r="C434" s="108"/>
      <c r="D434" s="108"/>
      <c r="E434" s="108"/>
      <c r="F434" s="108"/>
      <c r="G434" s="108"/>
      <c r="H434" s="108"/>
      <c r="I434" s="108"/>
      <c r="J434" s="108"/>
      <c r="K434" s="108"/>
      <c r="L434" s="108"/>
      <c r="M434" s="108"/>
      <c r="N434" s="108"/>
      <c r="O434" s="108"/>
      <c r="P434" s="108"/>
      <c r="Q434" s="108"/>
      <c r="R434" s="108"/>
      <c r="S434" s="108"/>
      <c r="T434" s="108"/>
    </row>
    <row r="435" spans="1:20" ht="15.75" customHeight="1" x14ac:dyDescent="0.25">
      <c r="A435" s="108"/>
      <c r="B435" s="108"/>
      <c r="C435" s="108"/>
      <c r="D435" s="108"/>
      <c r="E435" s="108"/>
      <c r="F435" s="108"/>
      <c r="G435" s="108"/>
      <c r="H435" s="108"/>
      <c r="I435" s="108"/>
      <c r="J435" s="108"/>
      <c r="K435" s="108"/>
      <c r="L435" s="108"/>
      <c r="M435" s="108"/>
      <c r="N435" s="108"/>
      <c r="O435" s="108"/>
      <c r="P435" s="108"/>
      <c r="Q435" s="108"/>
      <c r="R435" s="108"/>
      <c r="S435" s="108"/>
      <c r="T435" s="108"/>
    </row>
    <row r="436" spans="1:20" ht="15.75" customHeight="1" x14ac:dyDescent="0.25">
      <c r="A436" s="108"/>
      <c r="B436" s="108"/>
      <c r="C436" s="108"/>
      <c r="D436" s="108"/>
      <c r="E436" s="108"/>
      <c r="F436" s="108"/>
      <c r="G436" s="108"/>
      <c r="H436" s="108"/>
      <c r="I436" s="108"/>
      <c r="J436" s="108"/>
      <c r="K436" s="108"/>
      <c r="L436" s="108"/>
      <c r="M436" s="108"/>
      <c r="N436" s="108"/>
      <c r="O436" s="108"/>
      <c r="P436" s="108"/>
      <c r="Q436" s="108"/>
      <c r="R436" s="108"/>
      <c r="S436" s="108"/>
      <c r="T436" s="108"/>
    </row>
    <row r="437" spans="1:20" ht="15.75" customHeight="1" x14ac:dyDescent="0.25">
      <c r="A437" s="108"/>
      <c r="B437" s="108"/>
      <c r="C437" s="108"/>
      <c r="D437" s="108"/>
      <c r="E437" s="108"/>
      <c r="F437" s="108"/>
      <c r="G437" s="108"/>
      <c r="H437" s="108"/>
      <c r="I437" s="108"/>
      <c r="J437" s="108"/>
      <c r="K437" s="108"/>
      <c r="L437" s="108"/>
      <c r="M437" s="108"/>
      <c r="N437" s="108"/>
      <c r="O437" s="108"/>
      <c r="P437" s="108"/>
      <c r="Q437" s="108"/>
      <c r="R437" s="108"/>
      <c r="S437" s="108"/>
      <c r="T437" s="108"/>
    </row>
    <row r="438" spans="1:20" ht="15.75" customHeight="1" x14ac:dyDescent="0.25">
      <c r="A438" s="108"/>
      <c r="B438" s="108"/>
      <c r="C438" s="108"/>
      <c r="D438" s="108"/>
      <c r="E438" s="108"/>
      <c r="F438" s="108"/>
      <c r="G438" s="108"/>
      <c r="H438" s="108"/>
      <c r="I438" s="108"/>
      <c r="J438" s="108"/>
      <c r="K438" s="108"/>
      <c r="L438" s="108"/>
      <c r="M438" s="108"/>
      <c r="N438" s="108"/>
      <c r="O438" s="108"/>
      <c r="P438" s="108"/>
      <c r="Q438" s="108"/>
      <c r="R438" s="108"/>
      <c r="S438" s="108"/>
      <c r="T438" s="108"/>
    </row>
    <row r="439" spans="1:20" ht="15.75" customHeight="1" x14ac:dyDescent="0.25">
      <c r="A439" s="108"/>
      <c r="B439" s="108"/>
      <c r="C439" s="108"/>
      <c r="D439" s="108"/>
      <c r="E439" s="108"/>
      <c r="F439" s="108"/>
      <c r="G439" s="108"/>
      <c r="H439" s="108"/>
      <c r="I439" s="108"/>
      <c r="J439" s="108"/>
      <c r="K439" s="108"/>
      <c r="L439" s="108"/>
      <c r="M439" s="108"/>
      <c r="N439" s="108"/>
      <c r="O439" s="108"/>
      <c r="P439" s="108"/>
      <c r="Q439" s="108"/>
      <c r="R439" s="108"/>
      <c r="S439" s="108"/>
      <c r="T439" s="108"/>
    </row>
    <row r="440" spans="1:20" ht="15.75" customHeight="1" x14ac:dyDescent="0.25">
      <c r="A440" s="108"/>
      <c r="B440" s="108"/>
      <c r="C440" s="108"/>
      <c r="D440" s="108"/>
      <c r="E440" s="108"/>
      <c r="F440" s="108"/>
      <c r="G440" s="108"/>
      <c r="H440" s="108"/>
      <c r="I440" s="108"/>
      <c r="J440" s="108"/>
      <c r="K440" s="108"/>
      <c r="L440" s="108"/>
      <c r="M440" s="108"/>
      <c r="N440" s="108"/>
      <c r="O440" s="108"/>
      <c r="P440" s="108"/>
      <c r="Q440" s="108"/>
      <c r="R440" s="108"/>
      <c r="S440" s="108"/>
      <c r="T440" s="108"/>
    </row>
    <row r="441" spans="1:20" ht="15.75" customHeight="1" x14ac:dyDescent="0.25">
      <c r="A441" s="108"/>
      <c r="B441" s="108"/>
      <c r="C441" s="108"/>
      <c r="D441" s="108"/>
      <c r="E441" s="108"/>
      <c r="F441" s="108"/>
      <c r="G441" s="108"/>
      <c r="H441" s="108"/>
      <c r="I441" s="108"/>
      <c r="J441" s="108"/>
      <c r="K441" s="108"/>
      <c r="L441" s="108"/>
      <c r="M441" s="108"/>
      <c r="N441" s="108"/>
      <c r="O441" s="108"/>
      <c r="P441" s="108"/>
      <c r="Q441" s="108"/>
      <c r="R441" s="108"/>
      <c r="S441" s="108"/>
      <c r="T441" s="108"/>
    </row>
    <row r="442" spans="1:20" ht="15.75" customHeight="1" x14ac:dyDescent="0.25">
      <c r="A442" s="108"/>
      <c r="B442" s="108"/>
      <c r="C442" s="108"/>
      <c r="D442" s="108"/>
      <c r="E442" s="108"/>
      <c r="F442" s="108"/>
      <c r="G442" s="108"/>
      <c r="H442" s="108"/>
      <c r="I442" s="108"/>
      <c r="J442" s="108"/>
      <c r="K442" s="108"/>
      <c r="L442" s="108"/>
      <c r="M442" s="108"/>
      <c r="N442" s="108"/>
      <c r="O442" s="108"/>
      <c r="P442" s="108"/>
      <c r="Q442" s="108"/>
      <c r="R442" s="108"/>
      <c r="S442" s="108"/>
      <c r="T442" s="108"/>
    </row>
    <row r="443" spans="1:20" ht="15.75" customHeight="1" x14ac:dyDescent="0.25">
      <c r="A443" s="108"/>
      <c r="B443" s="108"/>
      <c r="C443" s="108"/>
      <c r="D443" s="108"/>
      <c r="E443" s="108"/>
      <c r="F443" s="108"/>
      <c r="G443" s="108"/>
      <c r="H443" s="108"/>
      <c r="I443" s="108"/>
      <c r="J443" s="108"/>
      <c r="K443" s="108"/>
      <c r="L443" s="108"/>
      <c r="M443" s="108"/>
      <c r="N443" s="108"/>
      <c r="O443" s="108"/>
      <c r="P443" s="108"/>
      <c r="Q443" s="108"/>
      <c r="R443" s="108"/>
      <c r="S443" s="108"/>
      <c r="T443" s="108"/>
    </row>
    <row r="444" spans="1:20" ht="15.75" customHeight="1" x14ac:dyDescent="0.25">
      <c r="A444" s="108"/>
      <c r="B444" s="108"/>
      <c r="C444" s="108"/>
      <c r="D444" s="108"/>
      <c r="E444" s="108"/>
      <c r="F444" s="108"/>
      <c r="G444" s="108"/>
      <c r="H444" s="108"/>
      <c r="I444" s="108"/>
      <c r="J444" s="108"/>
      <c r="K444" s="108"/>
      <c r="L444" s="108"/>
      <c r="M444" s="108"/>
      <c r="N444" s="108"/>
      <c r="O444" s="108"/>
      <c r="P444" s="108"/>
      <c r="Q444" s="108"/>
      <c r="R444" s="108"/>
      <c r="S444" s="108"/>
      <c r="T444" s="108"/>
    </row>
    <row r="445" spans="1:20" ht="15.75" customHeight="1" x14ac:dyDescent="0.25">
      <c r="A445" s="108"/>
      <c r="B445" s="108"/>
      <c r="C445" s="108"/>
      <c r="D445" s="108"/>
      <c r="E445" s="108"/>
      <c r="F445" s="108"/>
      <c r="G445" s="108"/>
      <c r="H445" s="108"/>
      <c r="I445" s="108"/>
      <c r="J445" s="108"/>
      <c r="K445" s="108"/>
      <c r="L445" s="108"/>
      <c r="M445" s="108"/>
      <c r="N445" s="108"/>
      <c r="O445" s="108"/>
      <c r="P445" s="108"/>
      <c r="Q445" s="108"/>
      <c r="R445" s="108"/>
      <c r="S445" s="108"/>
      <c r="T445" s="108"/>
    </row>
    <row r="446" spans="1:20" ht="15.75" customHeight="1" x14ac:dyDescent="0.25">
      <c r="A446" s="108"/>
      <c r="B446" s="108"/>
      <c r="C446" s="108"/>
      <c r="D446" s="108"/>
      <c r="E446" s="108"/>
      <c r="F446" s="108"/>
      <c r="G446" s="108"/>
      <c r="H446" s="108"/>
      <c r="I446" s="108"/>
      <c r="J446" s="108"/>
      <c r="K446" s="108"/>
      <c r="L446" s="108"/>
      <c r="M446" s="108"/>
      <c r="N446" s="108"/>
      <c r="O446" s="108"/>
      <c r="P446" s="108"/>
      <c r="Q446" s="108"/>
      <c r="R446" s="108"/>
      <c r="S446" s="108"/>
      <c r="T446" s="108"/>
    </row>
    <row r="447" spans="1:20" ht="15.75" customHeight="1" x14ac:dyDescent="0.25">
      <c r="A447" s="108"/>
      <c r="B447" s="108"/>
      <c r="C447" s="108"/>
      <c r="D447" s="108"/>
      <c r="E447" s="108"/>
      <c r="F447" s="108"/>
      <c r="G447" s="108"/>
      <c r="H447" s="108"/>
      <c r="I447" s="108"/>
      <c r="J447" s="108"/>
      <c r="K447" s="108"/>
      <c r="L447" s="108"/>
      <c r="M447" s="108"/>
      <c r="N447" s="108"/>
      <c r="O447" s="108"/>
      <c r="P447" s="108"/>
      <c r="Q447" s="108"/>
      <c r="R447" s="108"/>
      <c r="S447" s="108"/>
      <c r="T447" s="108"/>
    </row>
    <row r="448" spans="1:20" ht="15.75" customHeight="1" x14ac:dyDescent="0.25">
      <c r="A448" s="108"/>
      <c r="B448" s="108"/>
      <c r="C448" s="108"/>
      <c r="D448" s="108"/>
      <c r="E448" s="108"/>
      <c r="F448" s="108"/>
      <c r="G448" s="108"/>
      <c r="H448" s="108"/>
      <c r="I448" s="108"/>
      <c r="J448" s="108"/>
      <c r="K448" s="108"/>
      <c r="L448" s="108"/>
      <c r="M448" s="108"/>
      <c r="N448" s="108"/>
      <c r="O448" s="108"/>
      <c r="P448" s="108"/>
      <c r="Q448" s="108"/>
      <c r="R448" s="108"/>
      <c r="S448" s="108"/>
      <c r="T448" s="108"/>
    </row>
    <row r="449" spans="1:20" ht="15.75" customHeight="1" x14ac:dyDescent="0.25">
      <c r="A449" s="108"/>
      <c r="B449" s="108"/>
      <c r="C449" s="108"/>
      <c r="D449" s="108"/>
      <c r="E449" s="108"/>
      <c r="F449" s="108"/>
      <c r="G449" s="108"/>
      <c r="H449" s="108"/>
      <c r="I449" s="108"/>
      <c r="J449" s="108"/>
      <c r="K449" s="108"/>
      <c r="L449" s="108"/>
      <c r="M449" s="108"/>
      <c r="N449" s="108"/>
      <c r="O449" s="108"/>
      <c r="P449" s="108"/>
      <c r="Q449" s="108"/>
      <c r="R449" s="108"/>
      <c r="S449" s="108"/>
      <c r="T449" s="108"/>
    </row>
    <row r="450" spans="1:20" ht="15.75" customHeight="1" x14ac:dyDescent="0.25">
      <c r="A450" s="108"/>
      <c r="B450" s="108"/>
      <c r="C450" s="108"/>
      <c r="D450" s="108"/>
      <c r="E450" s="108"/>
      <c r="F450" s="108"/>
      <c r="G450" s="108"/>
      <c r="H450" s="108"/>
      <c r="I450" s="108"/>
      <c r="J450" s="108"/>
      <c r="K450" s="108"/>
      <c r="L450" s="108"/>
      <c r="M450" s="108"/>
      <c r="N450" s="108"/>
      <c r="O450" s="108"/>
      <c r="P450" s="108"/>
      <c r="Q450" s="108"/>
      <c r="R450" s="108"/>
      <c r="S450" s="108"/>
      <c r="T450" s="108"/>
    </row>
    <row r="451" spans="1:20" ht="15.75" customHeight="1" x14ac:dyDescent="0.25">
      <c r="A451" s="108"/>
      <c r="B451" s="108"/>
      <c r="C451" s="108"/>
      <c r="D451" s="108"/>
      <c r="E451" s="108"/>
      <c r="F451" s="108"/>
      <c r="G451" s="108"/>
      <c r="H451" s="108"/>
      <c r="I451" s="108"/>
      <c r="J451" s="108"/>
      <c r="K451" s="108"/>
      <c r="L451" s="108"/>
      <c r="M451" s="108"/>
      <c r="N451" s="108"/>
      <c r="O451" s="108"/>
      <c r="P451" s="108"/>
      <c r="Q451" s="108"/>
      <c r="R451" s="108"/>
      <c r="S451" s="108"/>
      <c r="T451" s="108"/>
    </row>
    <row r="452" spans="1:20" ht="15.75" customHeight="1" x14ac:dyDescent="0.25">
      <c r="A452" s="108"/>
      <c r="B452" s="108"/>
      <c r="C452" s="108"/>
      <c r="D452" s="108"/>
      <c r="E452" s="108"/>
      <c r="F452" s="108"/>
      <c r="G452" s="108"/>
      <c r="H452" s="108"/>
      <c r="I452" s="108"/>
      <c r="J452" s="108"/>
      <c r="K452" s="108"/>
      <c r="L452" s="108"/>
      <c r="M452" s="108"/>
      <c r="N452" s="108"/>
      <c r="O452" s="108"/>
      <c r="P452" s="108"/>
      <c r="Q452" s="108"/>
      <c r="R452" s="108"/>
      <c r="S452" s="108"/>
      <c r="T452" s="108"/>
    </row>
    <row r="453" spans="1:20" ht="15.75" customHeight="1" x14ac:dyDescent="0.25">
      <c r="A453" s="108"/>
      <c r="B453" s="108"/>
      <c r="C453" s="108"/>
      <c r="D453" s="108"/>
      <c r="E453" s="108"/>
      <c r="F453" s="108"/>
      <c r="G453" s="108"/>
      <c r="H453" s="108"/>
      <c r="I453" s="108"/>
      <c r="J453" s="108"/>
      <c r="K453" s="108"/>
      <c r="L453" s="108"/>
      <c r="M453" s="108"/>
      <c r="N453" s="108"/>
      <c r="O453" s="108"/>
      <c r="P453" s="108"/>
      <c r="Q453" s="108"/>
      <c r="R453" s="108"/>
      <c r="S453" s="108"/>
      <c r="T453" s="108"/>
    </row>
    <row r="454" spans="1:20" ht="15.75" customHeight="1" x14ac:dyDescent="0.25">
      <c r="A454" s="108"/>
      <c r="B454" s="108"/>
      <c r="C454" s="108"/>
      <c r="D454" s="108"/>
      <c r="E454" s="108"/>
      <c r="F454" s="108"/>
      <c r="G454" s="108"/>
      <c r="H454" s="108"/>
      <c r="I454" s="108"/>
      <c r="J454" s="108"/>
      <c r="K454" s="108"/>
      <c r="L454" s="108"/>
      <c r="M454" s="108"/>
      <c r="N454" s="108"/>
      <c r="O454" s="108"/>
      <c r="P454" s="108"/>
      <c r="Q454" s="108"/>
      <c r="R454" s="108"/>
      <c r="S454" s="108"/>
      <c r="T454" s="108"/>
    </row>
    <row r="455" spans="1:20" ht="15.75" customHeight="1" x14ac:dyDescent="0.25">
      <c r="A455" s="108"/>
      <c r="B455" s="108"/>
      <c r="C455" s="108"/>
      <c r="D455" s="108"/>
      <c r="E455" s="108"/>
      <c r="F455" s="108"/>
      <c r="G455" s="108"/>
      <c r="H455" s="108"/>
      <c r="I455" s="108"/>
      <c r="J455" s="108"/>
      <c r="K455" s="108"/>
      <c r="L455" s="108"/>
      <c r="M455" s="108"/>
      <c r="N455" s="108"/>
      <c r="O455" s="108"/>
      <c r="P455" s="108"/>
      <c r="Q455" s="108"/>
      <c r="R455" s="108"/>
      <c r="S455" s="108"/>
      <c r="T455" s="108"/>
    </row>
    <row r="456" spans="1:20" ht="15.75" customHeight="1" x14ac:dyDescent="0.25">
      <c r="A456" s="108"/>
      <c r="B456" s="108"/>
      <c r="C456" s="108"/>
      <c r="D456" s="108"/>
      <c r="E456" s="108"/>
      <c r="F456" s="108"/>
      <c r="G456" s="108"/>
      <c r="H456" s="108"/>
      <c r="I456" s="108"/>
      <c r="J456" s="108"/>
      <c r="K456" s="108"/>
      <c r="L456" s="108"/>
      <c r="M456" s="108"/>
      <c r="N456" s="108"/>
      <c r="O456" s="108"/>
      <c r="P456" s="108"/>
      <c r="Q456" s="108"/>
      <c r="R456" s="108"/>
      <c r="S456" s="108"/>
      <c r="T456" s="108"/>
    </row>
    <row r="457" spans="1:20" ht="15.75" customHeight="1" x14ac:dyDescent="0.25">
      <c r="A457" s="108"/>
      <c r="B457" s="108"/>
      <c r="C457" s="108"/>
      <c r="D457" s="108"/>
      <c r="E457" s="108"/>
      <c r="F457" s="108"/>
      <c r="G457" s="108"/>
      <c r="H457" s="108"/>
      <c r="I457" s="108"/>
      <c r="J457" s="108"/>
      <c r="K457" s="108"/>
      <c r="L457" s="108"/>
      <c r="M457" s="108"/>
      <c r="N457" s="108"/>
      <c r="O457" s="108"/>
      <c r="P457" s="108"/>
      <c r="Q457" s="108"/>
      <c r="R457" s="108"/>
      <c r="S457" s="108"/>
      <c r="T457" s="108"/>
    </row>
    <row r="458" spans="1:20" ht="15.75" customHeight="1" x14ac:dyDescent="0.25">
      <c r="A458" s="108"/>
      <c r="B458" s="108"/>
      <c r="C458" s="108"/>
      <c r="D458" s="108"/>
      <c r="E458" s="108"/>
      <c r="F458" s="108"/>
      <c r="G458" s="108"/>
      <c r="H458" s="108"/>
      <c r="I458" s="108"/>
      <c r="J458" s="108"/>
      <c r="K458" s="108"/>
      <c r="L458" s="108"/>
      <c r="M458" s="108"/>
      <c r="N458" s="108"/>
      <c r="O458" s="108"/>
      <c r="P458" s="108"/>
      <c r="Q458" s="108"/>
      <c r="R458" s="108"/>
      <c r="S458" s="108"/>
      <c r="T458" s="108"/>
    </row>
    <row r="459" spans="1:20" ht="15.75" customHeight="1" x14ac:dyDescent="0.25">
      <c r="A459" s="108"/>
      <c r="B459" s="108"/>
      <c r="C459" s="108"/>
      <c r="D459" s="108"/>
      <c r="E459" s="108"/>
      <c r="F459" s="108"/>
      <c r="G459" s="108"/>
      <c r="H459" s="108"/>
      <c r="I459" s="108"/>
      <c r="J459" s="108"/>
      <c r="K459" s="108"/>
      <c r="L459" s="108"/>
      <c r="M459" s="108"/>
      <c r="N459" s="108"/>
      <c r="O459" s="108"/>
      <c r="P459" s="108"/>
      <c r="Q459" s="108"/>
      <c r="R459" s="108"/>
      <c r="S459" s="108"/>
      <c r="T459" s="108"/>
    </row>
    <row r="460" spans="1:20" ht="15.75" customHeight="1" x14ac:dyDescent="0.25">
      <c r="A460" s="108"/>
      <c r="B460" s="108"/>
      <c r="C460" s="108"/>
      <c r="D460" s="108"/>
      <c r="E460" s="108"/>
      <c r="F460" s="108"/>
      <c r="G460" s="108"/>
      <c r="H460" s="108"/>
      <c r="I460" s="108"/>
      <c r="J460" s="108"/>
      <c r="K460" s="108"/>
      <c r="L460" s="108"/>
      <c r="M460" s="108"/>
      <c r="N460" s="108"/>
      <c r="O460" s="108"/>
      <c r="P460" s="108"/>
      <c r="Q460" s="108"/>
      <c r="R460" s="108"/>
      <c r="S460" s="108"/>
      <c r="T460" s="108"/>
    </row>
    <row r="461" spans="1:20" ht="15.75" customHeight="1" x14ac:dyDescent="0.25">
      <c r="A461" s="108"/>
      <c r="B461" s="108"/>
      <c r="C461" s="108"/>
      <c r="D461" s="108"/>
      <c r="E461" s="108"/>
      <c r="F461" s="108"/>
      <c r="G461" s="108"/>
      <c r="H461" s="108"/>
      <c r="I461" s="108"/>
      <c r="J461" s="108"/>
      <c r="K461" s="108"/>
      <c r="L461" s="108"/>
      <c r="M461" s="108"/>
      <c r="N461" s="108"/>
      <c r="O461" s="108"/>
      <c r="P461" s="108"/>
      <c r="Q461" s="108"/>
      <c r="R461" s="108"/>
      <c r="S461" s="108"/>
      <c r="T461" s="108"/>
    </row>
    <row r="462" spans="1:20" ht="15.75" customHeight="1" x14ac:dyDescent="0.25">
      <c r="A462" s="108"/>
      <c r="B462" s="108"/>
      <c r="C462" s="108"/>
      <c r="D462" s="108"/>
      <c r="E462" s="108"/>
      <c r="F462" s="108"/>
      <c r="G462" s="108"/>
      <c r="H462" s="108"/>
      <c r="I462" s="108"/>
      <c r="J462" s="108"/>
      <c r="K462" s="108"/>
      <c r="L462" s="108"/>
      <c r="M462" s="108"/>
      <c r="N462" s="108"/>
      <c r="O462" s="108"/>
      <c r="P462" s="108"/>
      <c r="Q462" s="108"/>
      <c r="R462" s="108"/>
      <c r="S462" s="108"/>
      <c r="T462" s="108"/>
    </row>
    <row r="463" spans="1:20" ht="15.75" customHeight="1" x14ac:dyDescent="0.25">
      <c r="A463" s="108"/>
      <c r="B463" s="108"/>
      <c r="C463" s="108"/>
      <c r="D463" s="108"/>
      <c r="E463" s="108"/>
      <c r="F463" s="108"/>
      <c r="G463" s="108"/>
      <c r="H463" s="108"/>
      <c r="I463" s="108"/>
      <c r="J463" s="108"/>
      <c r="K463" s="108"/>
      <c r="L463" s="108"/>
      <c r="M463" s="108"/>
      <c r="N463" s="108"/>
      <c r="O463" s="108"/>
      <c r="P463" s="108"/>
      <c r="Q463" s="108"/>
      <c r="R463" s="108"/>
      <c r="S463" s="108"/>
      <c r="T463" s="108"/>
    </row>
    <row r="464" spans="1:20" ht="15.75" customHeight="1" x14ac:dyDescent="0.25">
      <c r="A464" s="108"/>
      <c r="B464" s="108"/>
      <c r="C464" s="108"/>
      <c r="D464" s="108"/>
      <c r="E464" s="108"/>
      <c r="F464" s="108"/>
      <c r="G464" s="108"/>
      <c r="H464" s="108"/>
      <c r="I464" s="108"/>
      <c r="J464" s="108"/>
      <c r="K464" s="108"/>
      <c r="L464" s="108"/>
      <c r="M464" s="108"/>
      <c r="N464" s="108"/>
      <c r="O464" s="108"/>
      <c r="P464" s="108"/>
      <c r="Q464" s="108"/>
      <c r="R464" s="108"/>
      <c r="S464" s="108"/>
      <c r="T464" s="108"/>
    </row>
    <row r="465" spans="1:20" ht="15.75" customHeight="1" x14ac:dyDescent="0.25">
      <c r="A465" s="108"/>
      <c r="B465" s="108"/>
      <c r="C465" s="108"/>
      <c r="D465" s="108"/>
      <c r="E465" s="108"/>
      <c r="F465" s="108"/>
      <c r="G465" s="108"/>
      <c r="H465" s="108"/>
      <c r="I465" s="108"/>
      <c r="J465" s="108"/>
      <c r="K465" s="108"/>
      <c r="L465" s="108"/>
      <c r="M465" s="108"/>
      <c r="N465" s="108"/>
      <c r="O465" s="108"/>
      <c r="P465" s="108"/>
      <c r="Q465" s="108"/>
      <c r="R465" s="108"/>
      <c r="S465" s="108"/>
      <c r="T465" s="108"/>
    </row>
    <row r="466" spans="1:20" ht="15.75" customHeight="1" x14ac:dyDescent="0.25">
      <c r="A466" s="108"/>
      <c r="B466" s="108"/>
      <c r="C466" s="108"/>
      <c r="D466" s="108"/>
      <c r="E466" s="108"/>
      <c r="F466" s="108"/>
      <c r="G466" s="108"/>
      <c r="H466" s="108"/>
      <c r="I466" s="108"/>
      <c r="J466" s="108"/>
      <c r="K466" s="108"/>
      <c r="L466" s="108"/>
      <c r="M466" s="108"/>
      <c r="N466" s="108"/>
      <c r="O466" s="108"/>
      <c r="P466" s="108"/>
      <c r="Q466" s="108"/>
      <c r="R466" s="108"/>
      <c r="S466" s="108"/>
      <c r="T466" s="108"/>
    </row>
    <row r="467" spans="1:20" ht="15.75" customHeight="1" x14ac:dyDescent="0.25">
      <c r="A467" s="108"/>
      <c r="B467" s="108"/>
      <c r="C467" s="108"/>
      <c r="D467" s="108"/>
      <c r="E467" s="108"/>
      <c r="F467" s="108"/>
      <c r="G467" s="108"/>
      <c r="H467" s="108"/>
      <c r="I467" s="108"/>
      <c r="J467" s="108"/>
      <c r="K467" s="108"/>
      <c r="L467" s="108"/>
      <c r="M467" s="108"/>
      <c r="N467" s="108"/>
      <c r="O467" s="108"/>
      <c r="P467" s="108"/>
      <c r="Q467" s="108"/>
      <c r="R467" s="108"/>
      <c r="S467" s="108"/>
      <c r="T467" s="108"/>
    </row>
    <row r="468" spans="1:20" ht="15.75" customHeight="1" x14ac:dyDescent="0.25">
      <c r="A468" s="108"/>
      <c r="B468" s="108"/>
      <c r="C468" s="108"/>
      <c r="D468" s="108"/>
      <c r="E468" s="108"/>
      <c r="F468" s="108"/>
      <c r="G468" s="108"/>
      <c r="H468" s="108"/>
      <c r="I468" s="108"/>
      <c r="J468" s="108"/>
      <c r="K468" s="108"/>
      <c r="L468" s="108"/>
      <c r="M468" s="108"/>
      <c r="N468" s="108"/>
      <c r="O468" s="108"/>
      <c r="P468" s="108"/>
      <c r="Q468" s="108"/>
      <c r="R468" s="108"/>
      <c r="S468" s="108"/>
      <c r="T468" s="108"/>
    </row>
    <row r="469" spans="1:20" ht="15.75" customHeight="1" x14ac:dyDescent="0.25">
      <c r="A469" s="108"/>
      <c r="B469" s="108"/>
      <c r="C469" s="108"/>
      <c r="D469" s="108"/>
      <c r="E469" s="108"/>
      <c r="F469" s="108"/>
      <c r="G469" s="108"/>
      <c r="H469" s="108"/>
      <c r="I469" s="108"/>
      <c r="J469" s="108"/>
      <c r="K469" s="108"/>
      <c r="L469" s="108"/>
      <c r="M469" s="108"/>
      <c r="N469" s="108"/>
      <c r="O469" s="108"/>
      <c r="P469" s="108"/>
      <c r="Q469" s="108"/>
      <c r="R469" s="108"/>
      <c r="S469" s="108"/>
      <c r="T469" s="108"/>
    </row>
    <row r="470" spans="1:20" ht="15.75" customHeight="1" x14ac:dyDescent="0.25">
      <c r="A470" s="108"/>
      <c r="B470" s="108"/>
      <c r="C470" s="108"/>
      <c r="D470" s="108"/>
      <c r="E470" s="108"/>
      <c r="F470" s="108"/>
      <c r="G470" s="108"/>
      <c r="H470" s="108"/>
      <c r="I470" s="108"/>
      <c r="J470" s="108"/>
      <c r="K470" s="108"/>
      <c r="L470" s="108"/>
      <c r="M470" s="108"/>
      <c r="N470" s="108"/>
      <c r="O470" s="108"/>
      <c r="P470" s="108"/>
      <c r="Q470" s="108"/>
      <c r="R470" s="108"/>
      <c r="S470" s="108"/>
      <c r="T470" s="108"/>
    </row>
    <row r="471" spans="1:20" ht="15.75" customHeight="1" x14ac:dyDescent="0.25">
      <c r="A471" s="108"/>
      <c r="B471" s="108"/>
      <c r="C471" s="108"/>
      <c r="D471" s="108"/>
      <c r="E471" s="108"/>
      <c r="F471" s="108"/>
      <c r="G471" s="108"/>
      <c r="H471" s="108"/>
      <c r="I471" s="108"/>
      <c r="J471" s="108"/>
      <c r="K471" s="108"/>
      <c r="L471" s="108"/>
      <c r="M471" s="108"/>
      <c r="N471" s="108"/>
      <c r="O471" s="108"/>
      <c r="P471" s="108"/>
      <c r="Q471" s="108"/>
      <c r="R471" s="108"/>
      <c r="S471" s="108"/>
      <c r="T471" s="108"/>
    </row>
    <row r="472" spans="1:20" ht="15.75" customHeight="1" x14ac:dyDescent="0.25">
      <c r="A472" s="108"/>
      <c r="B472" s="108"/>
      <c r="C472" s="108"/>
      <c r="D472" s="108"/>
      <c r="E472" s="108"/>
      <c r="F472" s="108"/>
      <c r="G472" s="108"/>
      <c r="H472" s="108"/>
      <c r="I472" s="108"/>
      <c r="J472" s="108"/>
      <c r="K472" s="108"/>
      <c r="L472" s="108"/>
      <c r="M472" s="108"/>
      <c r="N472" s="108"/>
      <c r="O472" s="108"/>
      <c r="P472" s="108"/>
      <c r="Q472" s="108"/>
      <c r="R472" s="108"/>
      <c r="S472" s="108"/>
      <c r="T472" s="108"/>
    </row>
    <row r="473" spans="1:20" ht="15.75" customHeight="1" x14ac:dyDescent="0.25">
      <c r="A473" s="108"/>
      <c r="B473" s="108"/>
      <c r="C473" s="108"/>
      <c r="D473" s="108"/>
      <c r="E473" s="108"/>
      <c r="F473" s="108"/>
      <c r="G473" s="108"/>
      <c r="H473" s="108"/>
      <c r="I473" s="108"/>
      <c r="J473" s="108"/>
      <c r="K473" s="108"/>
      <c r="L473" s="108"/>
      <c r="M473" s="108"/>
      <c r="N473" s="108"/>
      <c r="O473" s="108"/>
      <c r="P473" s="108"/>
      <c r="Q473" s="108"/>
      <c r="R473" s="108"/>
      <c r="S473" s="108"/>
      <c r="T473" s="108"/>
    </row>
    <row r="474" spans="1:20" ht="15.75" customHeight="1" x14ac:dyDescent="0.25">
      <c r="A474" s="108"/>
      <c r="B474" s="108"/>
      <c r="C474" s="108"/>
      <c r="D474" s="108"/>
      <c r="E474" s="108"/>
      <c r="F474" s="108"/>
      <c r="G474" s="108"/>
      <c r="H474" s="108"/>
      <c r="I474" s="108"/>
      <c r="J474" s="108"/>
      <c r="K474" s="108"/>
      <c r="L474" s="108"/>
      <c r="M474" s="108"/>
      <c r="N474" s="108"/>
      <c r="O474" s="108"/>
      <c r="P474" s="108"/>
      <c r="Q474" s="108"/>
      <c r="R474" s="108"/>
      <c r="S474" s="108"/>
      <c r="T474" s="108"/>
    </row>
    <row r="475" spans="1:20" ht="15.75" customHeight="1" x14ac:dyDescent="0.25">
      <c r="A475" s="108"/>
      <c r="B475" s="108"/>
      <c r="C475" s="108"/>
      <c r="D475" s="108"/>
      <c r="E475" s="108"/>
      <c r="F475" s="108"/>
      <c r="G475" s="108"/>
      <c r="H475" s="108"/>
      <c r="I475" s="108"/>
      <c r="J475" s="108"/>
      <c r="K475" s="108"/>
      <c r="L475" s="108"/>
      <c r="M475" s="108"/>
      <c r="N475" s="108"/>
      <c r="O475" s="108"/>
      <c r="P475" s="108"/>
      <c r="Q475" s="108"/>
      <c r="R475" s="108"/>
      <c r="S475" s="108"/>
      <c r="T475" s="108"/>
    </row>
    <row r="476" spans="1:20" ht="15.75" customHeight="1" x14ac:dyDescent="0.25">
      <c r="A476" s="108"/>
      <c r="B476" s="108"/>
      <c r="C476" s="108"/>
      <c r="D476" s="108"/>
      <c r="E476" s="108"/>
      <c r="F476" s="108"/>
      <c r="G476" s="108"/>
      <c r="H476" s="108"/>
      <c r="I476" s="108"/>
      <c r="J476" s="108"/>
      <c r="K476" s="108"/>
      <c r="L476" s="108"/>
      <c r="M476" s="108"/>
      <c r="N476" s="108"/>
      <c r="O476" s="108"/>
      <c r="P476" s="108"/>
      <c r="Q476" s="108"/>
      <c r="R476" s="108"/>
      <c r="S476" s="108"/>
      <c r="T476" s="108"/>
    </row>
    <row r="477" spans="1:20" ht="15.75" customHeight="1" x14ac:dyDescent="0.25">
      <c r="A477" s="108"/>
      <c r="B477" s="108"/>
      <c r="C477" s="108"/>
      <c r="D477" s="108"/>
      <c r="E477" s="108"/>
      <c r="F477" s="108"/>
      <c r="G477" s="108"/>
      <c r="H477" s="108"/>
      <c r="I477" s="108"/>
      <c r="J477" s="108"/>
      <c r="K477" s="108"/>
      <c r="L477" s="108"/>
      <c r="M477" s="108"/>
      <c r="N477" s="108"/>
      <c r="O477" s="108"/>
      <c r="P477" s="108"/>
      <c r="Q477" s="108"/>
      <c r="R477" s="108"/>
      <c r="S477" s="108"/>
      <c r="T477" s="108"/>
    </row>
    <row r="478" spans="1:20" ht="15.75" customHeight="1" x14ac:dyDescent="0.25">
      <c r="A478" s="108"/>
      <c r="B478" s="108"/>
      <c r="C478" s="108"/>
      <c r="D478" s="108"/>
      <c r="E478" s="108"/>
      <c r="F478" s="108"/>
      <c r="G478" s="108"/>
      <c r="H478" s="108"/>
      <c r="I478" s="108"/>
      <c r="J478" s="108"/>
      <c r="K478" s="108"/>
      <c r="L478" s="108"/>
      <c r="M478" s="108"/>
      <c r="N478" s="108"/>
      <c r="O478" s="108"/>
      <c r="P478" s="108"/>
      <c r="Q478" s="108"/>
      <c r="R478" s="108"/>
      <c r="S478" s="108"/>
      <c r="T478" s="108"/>
    </row>
    <row r="479" spans="1:20" ht="15.75" customHeight="1" x14ac:dyDescent="0.25">
      <c r="A479" s="108"/>
      <c r="B479" s="108"/>
      <c r="C479" s="108"/>
      <c r="D479" s="108"/>
      <c r="E479" s="108"/>
      <c r="F479" s="108"/>
      <c r="G479" s="108"/>
      <c r="H479" s="108"/>
      <c r="I479" s="108"/>
      <c r="J479" s="108"/>
      <c r="K479" s="108"/>
      <c r="L479" s="108"/>
      <c r="M479" s="108"/>
      <c r="N479" s="108"/>
      <c r="O479" s="108"/>
      <c r="P479" s="108"/>
      <c r="Q479" s="108"/>
      <c r="R479" s="108"/>
      <c r="S479" s="108"/>
      <c r="T479" s="108"/>
    </row>
    <row r="480" spans="1:20" ht="15.75" customHeight="1" x14ac:dyDescent="0.25">
      <c r="A480" s="108"/>
      <c r="B480" s="108"/>
      <c r="C480" s="108"/>
      <c r="D480" s="108"/>
      <c r="E480" s="108"/>
      <c r="F480" s="108"/>
      <c r="G480" s="108"/>
      <c r="H480" s="108"/>
      <c r="I480" s="108"/>
      <c r="J480" s="108"/>
      <c r="K480" s="108"/>
      <c r="L480" s="108"/>
      <c r="M480" s="108"/>
      <c r="N480" s="108"/>
      <c r="O480" s="108"/>
      <c r="P480" s="108"/>
      <c r="Q480" s="108"/>
      <c r="R480" s="108"/>
      <c r="S480" s="108"/>
      <c r="T480" s="108"/>
    </row>
    <row r="481" spans="1:20" ht="15.75" customHeight="1" x14ac:dyDescent="0.25">
      <c r="A481" s="108"/>
      <c r="B481" s="108"/>
      <c r="C481" s="108"/>
      <c r="D481" s="108"/>
      <c r="E481" s="108"/>
      <c r="F481" s="108"/>
      <c r="G481" s="108"/>
      <c r="H481" s="108"/>
      <c r="I481" s="108"/>
      <c r="J481" s="108"/>
      <c r="K481" s="108"/>
      <c r="L481" s="108"/>
      <c r="M481" s="108"/>
      <c r="N481" s="108"/>
      <c r="O481" s="108"/>
      <c r="P481" s="108"/>
      <c r="Q481" s="108"/>
      <c r="R481" s="108"/>
      <c r="S481" s="108"/>
      <c r="T481" s="108"/>
    </row>
    <row r="482" spans="1:20" ht="15.75" customHeight="1" x14ac:dyDescent="0.25">
      <c r="A482" s="108"/>
      <c r="B482" s="108"/>
      <c r="C482" s="108"/>
      <c r="D482" s="108"/>
      <c r="E482" s="108"/>
      <c r="F482" s="108"/>
      <c r="G482" s="108"/>
      <c r="H482" s="108"/>
      <c r="I482" s="108"/>
      <c r="J482" s="108"/>
      <c r="K482" s="108"/>
      <c r="L482" s="108"/>
      <c r="M482" s="108"/>
      <c r="N482" s="108"/>
      <c r="O482" s="108"/>
      <c r="P482" s="108"/>
      <c r="Q482" s="108"/>
      <c r="R482" s="108"/>
      <c r="S482" s="108"/>
      <c r="T482" s="108"/>
    </row>
    <row r="483" spans="1:20" ht="15.75" customHeight="1" x14ac:dyDescent="0.25">
      <c r="A483" s="108"/>
      <c r="B483" s="108"/>
      <c r="C483" s="108"/>
      <c r="D483" s="108"/>
      <c r="E483" s="108"/>
      <c r="F483" s="108"/>
      <c r="G483" s="108"/>
      <c r="H483" s="108"/>
      <c r="I483" s="108"/>
      <c r="J483" s="108"/>
      <c r="K483" s="108"/>
      <c r="L483" s="108"/>
      <c r="M483" s="108"/>
      <c r="N483" s="108"/>
      <c r="O483" s="108"/>
      <c r="P483" s="108"/>
      <c r="Q483" s="108"/>
      <c r="R483" s="108"/>
      <c r="S483" s="108"/>
      <c r="T483" s="108"/>
    </row>
    <row r="484" spans="1:20" ht="15.75" customHeight="1" x14ac:dyDescent="0.25">
      <c r="A484" s="108"/>
      <c r="B484" s="108"/>
      <c r="C484" s="108"/>
      <c r="D484" s="108"/>
      <c r="E484" s="108"/>
      <c r="F484" s="108"/>
      <c r="G484" s="108"/>
      <c r="H484" s="108"/>
      <c r="I484" s="108"/>
      <c r="J484" s="108"/>
      <c r="K484" s="108"/>
      <c r="L484" s="108"/>
      <c r="M484" s="108"/>
      <c r="N484" s="108"/>
      <c r="O484" s="108"/>
      <c r="P484" s="108"/>
      <c r="Q484" s="108"/>
      <c r="R484" s="108"/>
      <c r="S484" s="108"/>
      <c r="T484" s="108"/>
    </row>
    <row r="485" spans="1:20" ht="15.75" customHeight="1" x14ac:dyDescent="0.25">
      <c r="A485" s="108"/>
      <c r="B485" s="108"/>
      <c r="C485" s="108"/>
      <c r="D485" s="108"/>
      <c r="E485" s="108"/>
      <c r="F485" s="108"/>
      <c r="G485" s="108"/>
      <c r="H485" s="108"/>
      <c r="I485" s="108"/>
      <c r="J485" s="108"/>
      <c r="K485" s="108"/>
      <c r="L485" s="108"/>
      <c r="M485" s="108"/>
      <c r="N485" s="108"/>
      <c r="O485" s="108"/>
      <c r="P485" s="108"/>
      <c r="Q485" s="108"/>
      <c r="R485" s="108"/>
      <c r="S485" s="108"/>
      <c r="T485" s="108"/>
    </row>
    <row r="486" spans="1:20" ht="15.75" customHeight="1" x14ac:dyDescent="0.25">
      <c r="A486" s="108"/>
      <c r="B486" s="108"/>
      <c r="C486" s="108"/>
      <c r="D486" s="108"/>
      <c r="E486" s="108"/>
      <c r="F486" s="108"/>
      <c r="G486" s="108"/>
      <c r="H486" s="108"/>
      <c r="I486" s="108"/>
      <c r="J486" s="108"/>
      <c r="K486" s="108"/>
      <c r="L486" s="108"/>
      <c r="M486" s="108"/>
      <c r="N486" s="108"/>
      <c r="O486" s="108"/>
      <c r="P486" s="108"/>
      <c r="Q486" s="108"/>
      <c r="R486" s="108"/>
      <c r="S486" s="108"/>
      <c r="T486" s="108"/>
    </row>
    <row r="487" spans="1:20" ht="15.75" customHeight="1" x14ac:dyDescent="0.25">
      <c r="A487" s="108"/>
      <c r="B487" s="108"/>
      <c r="C487" s="108"/>
      <c r="D487" s="108"/>
      <c r="E487" s="108"/>
      <c r="F487" s="108"/>
      <c r="G487" s="108"/>
      <c r="H487" s="108"/>
      <c r="I487" s="108"/>
      <c r="J487" s="108"/>
      <c r="K487" s="108"/>
      <c r="L487" s="108"/>
      <c r="M487" s="108"/>
      <c r="N487" s="108"/>
      <c r="O487" s="108"/>
      <c r="P487" s="108"/>
      <c r="Q487" s="108"/>
      <c r="R487" s="108"/>
      <c r="S487" s="108"/>
      <c r="T487" s="108"/>
    </row>
    <row r="488" spans="1:20" ht="15.75" customHeight="1" x14ac:dyDescent="0.25">
      <c r="A488" s="108"/>
      <c r="B488" s="108"/>
      <c r="C488" s="108"/>
      <c r="D488" s="108"/>
      <c r="E488" s="108"/>
      <c r="F488" s="108"/>
      <c r="G488" s="108"/>
      <c r="H488" s="108"/>
      <c r="I488" s="108"/>
      <c r="J488" s="108"/>
      <c r="K488" s="108"/>
      <c r="L488" s="108"/>
      <c r="M488" s="108"/>
      <c r="N488" s="108"/>
      <c r="O488" s="108"/>
      <c r="P488" s="108"/>
      <c r="Q488" s="108"/>
      <c r="R488" s="108"/>
      <c r="S488" s="108"/>
      <c r="T488" s="108"/>
    </row>
    <row r="489" spans="1:20" ht="15.75" customHeight="1" x14ac:dyDescent="0.25">
      <c r="A489" s="108"/>
      <c r="B489" s="108"/>
      <c r="C489" s="108"/>
      <c r="D489" s="108"/>
      <c r="E489" s="108"/>
      <c r="F489" s="108"/>
      <c r="G489" s="108"/>
      <c r="H489" s="108"/>
      <c r="I489" s="108"/>
      <c r="J489" s="108"/>
      <c r="K489" s="108"/>
      <c r="L489" s="108"/>
      <c r="M489" s="108"/>
      <c r="N489" s="108"/>
      <c r="O489" s="108"/>
      <c r="P489" s="108"/>
      <c r="Q489" s="108"/>
      <c r="R489" s="108"/>
      <c r="S489" s="108"/>
      <c r="T489" s="108"/>
    </row>
    <row r="490" spans="1:20" ht="15.75" customHeight="1" x14ac:dyDescent="0.25">
      <c r="A490" s="108"/>
      <c r="B490" s="108"/>
      <c r="C490" s="108"/>
      <c r="D490" s="108"/>
      <c r="E490" s="108"/>
      <c r="F490" s="108"/>
      <c r="G490" s="108"/>
      <c r="H490" s="108"/>
      <c r="I490" s="108"/>
      <c r="J490" s="108"/>
      <c r="K490" s="108"/>
      <c r="L490" s="108"/>
      <c r="M490" s="108"/>
      <c r="N490" s="108"/>
      <c r="O490" s="108"/>
      <c r="P490" s="108"/>
      <c r="Q490" s="108"/>
      <c r="R490" s="108"/>
      <c r="S490" s="108"/>
      <c r="T490" s="108"/>
    </row>
    <row r="491" spans="1:20" ht="15.75" customHeight="1" x14ac:dyDescent="0.25">
      <c r="A491" s="108"/>
      <c r="B491" s="108"/>
      <c r="C491" s="108"/>
      <c r="D491" s="108"/>
      <c r="E491" s="108"/>
      <c r="F491" s="108"/>
      <c r="G491" s="108"/>
      <c r="H491" s="108"/>
      <c r="I491" s="108"/>
      <c r="J491" s="108"/>
      <c r="K491" s="108"/>
      <c r="L491" s="108"/>
      <c r="M491" s="108"/>
      <c r="N491" s="108"/>
      <c r="O491" s="108"/>
      <c r="P491" s="108"/>
      <c r="Q491" s="108"/>
      <c r="R491" s="108"/>
      <c r="S491" s="108"/>
      <c r="T491" s="108"/>
    </row>
    <row r="492" spans="1:20" ht="15.75" customHeight="1" x14ac:dyDescent="0.25">
      <c r="A492" s="108"/>
      <c r="B492" s="108"/>
      <c r="C492" s="108"/>
      <c r="D492" s="108"/>
      <c r="E492" s="108"/>
      <c r="F492" s="108"/>
      <c r="G492" s="108"/>
      <c r="H492" s="108"/>
      <c r="I492" s="108"/>
      <c r="J492" s="108"/>
      <c r="K492" s="108"/>
      <c r="L492" s="108"/>
      <c r="M492" s="108"/>
      <c r="N492" s="108"/>
      <c r="O492" s="108"/>
      <c r="P492" s="108"/>
      <c r="Q492" s="108"/>
      <c r="R492" s="108"/>
      <c r="S492" s="108"/>
      <c r="T492" s="108"/>
    </row>
    <row r="493" spans="1:20" ht="15.75" customHeight="1" x14ac:dyDescent="0.25">
      <c r="A493" s="108"/>
      <c r="B493" s="108"/>
      <c r="C493" s="108"/>
      <c r="D493" s="108"/>
      <c r="E493" s="108"/>
      <c r="F493" s="108"/>
      <c r="G493" s="108"/>
      <c r="H493" s="108"/>
      <c r="I493" s="108"/>
      <c r="J493" s="108"/>
      <c r="K493" s="108"/>
      <c r="L493" s="108"/>
      <c r="M493" s="108"/>
      <c r="N493" s="108"/>
      <c r="O493" s="108"/>
      <c r="P493" s="108"/>
      <c r="Q493" s="108"/>
      <c r="R493" s="108"/>
      <c r="S493" s="108"/>
      <c r="T493" s="108"/>
    </row>
    <row r="494" spans="1:20" ht="15.75" customHeight="1" x14ac:dyDescent="0.25">
      <c r="A494" s="108"/>
      <c r="B494" s="108"/>
      <c r="C494" s="108"/>
      <c r="D494" s="108"/>
      <c r="E494" s="108"/>
      <c r="F494" s="108"/>
      <c r="G494" s="108"/>
      <c r="H494" s="108"/>
      <c r="I494" s="108"/>
      <c r="J494" s="108"/>
      <c r="K494" s="108"/>
      <c r="L494" s="108"/>
      <c r="M494" s="108"/>
      <c r="N494" s="108"/>
      <c r="O494" s="108"/>
      <c r="P494" s="108"/>
      <c r="Q494" s="108"/>
      <c r="R494" s="108"/>
      <c r="S494" s="108"/>
      <c r="T494" s="108"/>
    </row>
    <row r="495" spans="1:20" ht="15.75" customHeight="1" x14ac:dyDescent="0.25">
      <c r="A495" s="108"/>
      <c r="B495" s="108"/>
      <c r="C495" s="108"/>
      <c r="D495" s="108"/>
      <c r="E495" s="108"/>
      <c r="F495" s="108"/>
      <c r="G495" s="108"/>
      <c r="H495" s="108"/>
      <c r="I495" s="108"/>
      <c r="J495" s="108"/>
      <c r="K495" s="108"/>
      <c r="L495" s="108"/>
      <c r="M495" s="108"/>
      <c r="N495" s="108"/>
      <c r="O495" s="108"/>
      <c r="P495" s="108"/>
      <c r="Q495" s="108"/>
      <c r="R495" s="108"/>
      <c r="S495" s="108"/>
      <c r="T495" s="108"/>
    </row>
    <row r="496" spans="1:20" ht="15.75" customHeight="1" x14ac:dyDescent="0.25">
      <c r="A496" s="108"/>
      <c r="B496" s="108"/>
      <c r="C496" s="108"/>
      <c r="D496" s="108"/>
      <c r="E496" s="108"/>
      <c r="F496" s="108"/>
      <c r="G496" s="108"/>
      <c r="H496" s="108"/>
      <c r="I496" s="108"/>
      <c r="J496" s="108"/>
      <c r="K496" s="108"/>
      <c r="L496" s="108"/>
      <c r="M496" s="108"/>
      <c r="N496" s="108"/>
      <c r="O496" s="108"/>
      <c r="P496" s="108"/>
      <c r="Q496" s="108"/>
      <c r="R496" s="108"/>
      <c r="S496" s="108"/>
      <c r="T496" s="108"/>
    </row>
    <row r="497" spans="1:20" ht="15.75" customHeight="1" x14ac:dyDescent="0.25">
      <c r="A497" s="108"/>
      <c r="B497" s="108"/>
      <c r="C497" s="108"/>
      <c r="D497" s="108"/>
      <c r="E497" s="108"/>
      <c r="F497" s="108"/>
      <c r="G497" s="108"/>
      <c r="H497" s="108"/>
      <c r="I497" s="108"/>
      <c r="J497" s="108"/>
      <c r="K497" s="108"/>
      <c r="L497" s="108"/>
      <c r="M497" s="108"/>
      <c r="N497" s="108"/>
      <c r="O497" s="108"/>
      <c r="P497" s="108"/>
      <c r="Q497" s="108"/>
      <c r="R497" s="108"/>
      <c r="S497" s="108"/>
      <c r="T497" s="108"/>
    </row>
    <row r="498" spans="1:20" ht="15.75" customHeight="1" x14ac:dyDescent="0.25">
      <c r="A498" s="108"/>
      <c r="B498" s="108"/>
      <c r="C498" s="108"/>
      <c r="D498" s="108"/>
      <c r="E498" s="108"/>
      <c r="F498" s="108"/>
      <c r="G498" s="108"/>
      <c r="H498" s="108"/>
      <c r="I498" s="108"/>
      <c r="J498" s="108"/>
      <c r="K498" s="108"/>
      <c r="L498" s="108"/>
      <c r="M498" s="108"/>
      <c r="N498" s="108"/>
      <c r="O498" s="108"/>
      <c r="P498" s="108"/>
      <c r="Q498" s="108"/>
      <c r="R498" s="108"/>
      <c r="S498" s="108"/>
      <c r="T498" s="108"/>
    </row>
    <row r="499" spans="1:20" ht="15.75" customHeight="1" x14ac:dyDescent="0.25">
      <c r="A499" s="108"/>
      <c r="B499" s="108"/>
      <c r="C499" s="108"/>
      <c r="D499" s="108"/>
      <c r="E499" s="108"/>
      <c r="F499" s="108"/>
      <c r="G499" s="108"/>
      <c r="H499" s="108"/>
      <c r="I499" s="108"/>
      <c r="J499" s="108"/>
      <c r="K499" s="108"/>
      <c r="L499" s="108"/>
      <c r="M499" s="108"/>
      <c r="N499" s="108"/>
      <c r="O499" s="108"/>
      <c r="P499" s="108"/>
      <c r="Q499" s="108"/>
      <c r="R499" s="108"/>
      <c r="S499" s="108"/>
      <c r="T499" s="108"/>
    </row>
    <row r="500" spans="1:20" ht="15.75" customHeight="1" x14ac:dyDescent="0.25">
      <c r="A500" s="108"/>
      <c r="B500" s="108"/>
      <c r="C500" s="108"/>
      <c r="D500" s="108"/>
      <c r="E500" s="108"/>
      <c r="F500" s="108"/>
      <c r="G500" s="108"/>
      <c r="H500" s="108"/>
      <c r="I500" s="108"/>
      <c r="J500" s="108"/>
      <c r="K500" s="108"/>
      <c r="L500" s="108"/>
      <c r="M500" s="108"/>
      <c r="N500" s="108"/>
      <c r="O500" s="108"/>
      <c r="P500" s="108"/>
      <c r="Q500" s="108"/>
      <c r="R500" s="108"/>
      <c r="S500" s="108"/>
      <c r="T500" s="108"/>
    </row>
    <row r="501" spans="1:20" ht="15.75" customHeight="1" x14ac:dyDescent="0.25">
      <c r="A501" s="108"/>
      <c r="B501" s="108"/>
      <c r="C501" s="108"/>
      <c r="D501" s="108"/>
      <c r="E501" s="108"/>
      <c r="F501" s="108"/>
      <c r="G501" s="108"/>
      <c r="H501" s="108"/>
      <c r="I501" s="108"/>
      <c r="J501" s="108"/>
      <c r="K501" s="108"/>
      <c r="L501" s="108"/>
      <c r="M501" s="108"/>
      <c r="N501" s="108"/>
      <c r="O501" s="108"/>
      <c r="P501" s="108"/>
      <c r="Q501" s="108"/>
      <c r="R501" s="108"/>
      <c r="S501" s="108"/>
      <c r="T501" s="108"/>
    </row>
    <row r="502" spans="1:20" ht="15.75" customHeight="1" x14ac:dyDescent="0.25">
      <c r="A502" s="108"/>
      <c r="B502" s="108"/>
      <c r="C502" s="108"/>
      <c r="D502" s="108"/>
      <c r="E502" s="108"/>
      <c r="F502" s="108"/>
      <c r="G502" s="108"/>
      <c r="H502" s="108"/>
      <c r="I502" s="108"/>
      <c r="J502" s="108"/>
      <c r="K502" s="108"/>
      <c r="L502" s="108"/>
      <c r="M502" s="108"/>
      <c r="N502" s="108"/>
      <c r="O502" s="108"/>
      <c r="P502" s="108"/>
      <c r="Q502" s="108"/>
      <c r="R502" s="108"/>
      <c r="S502" s="108"/>
      <c r="T502" s="108"/>
    </row>
    <row r="503" spans="1:20" ht="15.75" customHeight="1" x14ac:dyDescent="0.25">
      <c r="A503" s="108"/>
      <c r="B503" s="108"/>
      <c r="C503" s="108"/>
      <c r="D503" s="108"/>
      <c r="E503" s="108"/>
      <c r="F503" s="108"/>
      <c r="G503" s="108"/>
      <c r="H503" s="108"/>
      <c r="I503" s="108"/>
      <c r="J503" s="108"/>
      <c r="K503" s="108"/>
      <c r="L503" s="108"/>
      <c r="M503" s="108"/>
      <c r="N503" s="108"/>
      <c r="O503" s="108"/>
      <c r="P503" s="108"/>
      <c r="Q503" s="108"/>
      <c r="R503" s="108"/>
      <c r="S503" s="108"/>
      <c r="T503" s="108"/>
    </row>
    <row r="504" spans="1:20" ht="15.75" customHeight="1" x14ac:dyDescent="0.25">
      <c r="A504" s="108"/>
      <c r="B504" s="108"/>
      <c r="C504" s="108"/>
      <c r="D504" s="108"/>
      <c r="E504" s="108"/>
      <c r="F504" s="108"/>
      <c r="G504" s="108"/>
      <c r="H504" s="108"/>
      <c r="I504" s="108"/>
      <c r="J504" s="108"/>
      <c r="K504" s="108"/>
      <c r="L504" s="108"/>
      <c r="M504" s="108"/>
      <c r="N504" s="108"/>
      <c r="O504" s="108"/>
      <c r="P504" s="108"/>
      <c r="Q504" s="108"/>
      <c r="R504" s="108"/>
      <c r="S504" s="108"/>
      <c r="T504" s="108"/>
    </row>
    <row r="505" spans="1:20" ht="15.75" customHeight="1" x14ac:dyDescent="0.25">
      <c r="A505" s="108"/>
      <c r="B505" s="108"/>
      <c r="C505" s="108"/>
      <c r="D505" s="108"/>
      <c r="E505" s="108"/>
      <c r="F505" s="108"/>
      <c r="G505" s="108"/>
      <c r="H505" s="108"/>
      <c r="I505" s="108"/>
      <c r="J505" s="108"/>
      <c r="K505" s="108"/>
      <c r="L505" s="108"/>
      <c r="M505" s="108"/>
      <c r="N505" s="108"/>
      <c r="O505" s="108"/>
      <c r="P505" s="108"/>
      <c r="Q505" s="108"/>
      <c r="R505" s="108"/>
      <c r="S505" s="108"/>
      <c r="T505" s="108"/>
    </row>
    <row r="506" spans="1:20" ht="15.75" customHeight="1" x14ac:dyDescent="0.25">
      <c r="A506" s="108"/>
      <c r="B506" s="108"/>
      <c r="C506" s="108"/>
      <c r="D506" s="108"/>
      <c r="E506" s="108"/>
      <c r="F506" s="108"/>
      <c r="G506" s="108"/>
      <c r="H506" s="108"/>
      <c r="I506" s="108"/>
      <c r="J506" s="108"/>
      <c r="K506" s="108"/>
      <c r="L506" s="108"/>
      <c r="M506" s="108"/>
      <c r="N506" s="108"/>
      <c r="O506" s="108"/>
      <c r="P506" s="108"/>
      <c r="Q506" s="108"/>
      <c r="R506" s="108"/>
      <c r="S506" s="108"/>
      <c r="T506" s="108"/>
    </row>
    <row r="507" spans="1:20" ht="15.75" customHeight="1" x14ac:dyDescent="0.25">
      <c r="A507" s="108"/>
      <c r="B507" s="108"/>
      <c r="C507" s="108"/>
      <c r="D507" s="108"/>
      <c r="E507" s="108"/>
      <c r="F507" s="108"/>
      <c r="G507" s="108"/>
      <c r="H507" s="108"/>
      <c r="I507" s="108"/>
      <c r="J507" s="108"/>
      <c r="K507" s="108"/>
      <c r="L507" s="108"/>
      <c r="M507" s="108"/>
      <c r="N507" s="108"/>
      <c r="O507" s="108"/>
      <c r="P507" s="108"/>
      <c r="Q507" s="108"/>
      <c r="R507" s="108"/>
      <c r="S507" s="108"/>
      <c r="T507" s="108"/>
    </row>
    <row r="508" spans="1:20" ht="15.75" customHeight="1" x14ac:dyDescent="0.25">
      <c r="A508" s="108"/>
      <c r="B508" s="108"/>
      <c r="C508" s="108"/>
      <c r="D508" s="108"/>
      <c r="E508" s="108"/>
      <c r="F508" s="108"/>
      <c r="G508" s="108"/>
      <c r="H508" s="108"/>
      <c r="I508" s="108"/>
      <c r="J508" s="108"/>
      <c r="K508" s="108"/>
      <c r="L508" s="108"/>
      <c r="M508" s="108"/>
      <c r="N508" s="108"/>
      <c r="O508" s="108"/>
      <c r="P508" s="108"/>
      <c r="Q508" s="108"/>
      <c r="R508" s="108"/>
      <c r="S508" s="108"/>
      <c r="T508" s="108"/>
    </row>
    <row r="509" spans="1:20" ht="15.75" customHeight="1" x14ac:dyDescent="0.25">
      <c r="A509" s="108"/>
      <c r="B509" s="108"/>
      <c r="C509" s="108"/>
      <c r="D509" s="108"/>
      <c r="E509" s="108"/>
      <c r="F509" s="108"/>
      <c r="G509" s="108"/>
      <c r="H509" s="108"/>
      <c r="I509" s="108"/>
      <c r="J509" s="108"/>
      <c r="K509" s="108"/>
      <c r="L509" s="108"/>
      <c r="M509" s="108"/>
      <c r="N509" s="108"/>
      <c r="O509" s="108"/>
      <c r="P509" s="108"/>
      <c r="Q509" s="108"/>
      <c r="R509" s="108"/>
      <c r="S509" s="108"/>
      <c r="T509" s="108"/>
    </row>
    <row r="510" spans="1:20" ht="15.75" customHeight="1" x14ac:dyDescent="0.25">
      <c r="A510" s="108"/>
      <c r="B510" s="108"/>
      <c r="C510" s="108"/>
      <c r="D510" s="108"/>
      <c r="E510" s="108"/>
      <c r="F510" s="108"/>
      <c r="G510" s="108"/>
      <c r="H510" s="108"/>
      <c r="I510" s="108"/>
      <c r="J510" s="108"/>
      <c r="K510" s="108"/>
      <c r="L510" s="108"/>
      <c r="M510" s="108"/>
      <c r="N510" s="108"/>
      <c r="O510" s="108"/>
      <c r="P510" s="108"/>
      <c r="Q510" s="108"/>
      <c r="R510" s="108"/>
      <c r="S510" s="108"/>
      <c r="T510" s="108"/>
    </row>
    <row r="511" spans="1:20" ht="15.75" customHeight="1" x14ac:dyDescent="0.25">
      <c r="A511" s="108"/>
      <c r="B511" s="108"/>
      <c r="C511" s="108"/>
      <c r="D511" s="108"/>
      <c r="E511" s="108"/>
      <c r="F511" s="108"/>
      <c r="G511" s="108"/>
      <c r="H511" s="108"/>
      <c r="I511" s="108"/>
      <c r="J511" s="108"/>
      <c r="K511" s="108"/>
      <c r="L511" s="108"/>
      <c r="M511" s="108"/>
      <c r="N511" s="108"/>
      <c r="O511" s="108"/>
      <c r="P511" s="108"/>
      <c r="Q511" s="108"/>
      <c r="R511" s="108"/>
      <c r="S511" s="108"/>
      <c r="T511" s="108"/>
    </row>
    <row r="512" spans="1:20" ht="15.75" customHeight="1" x14ac:dyDescent="0.25">
      <c r="A512" s="108"/>
      <c r="B512" s="108"/>
      <c r="C512" s="108"/>
      <c r="D512" s="108"/>
      <c r="E512" s="108"/>
      <c r="F512" s="108"/>
      <c r="G512" s="108"/>
      <c r="H512" s="108"/>
      <c r="I512" s="108"/>
      <c r="J512" s="108"/>
      <c r="K512" s="108"/>
      <c r="L512" s="108"/>
      <c r="M512" s="108"/>
      <c r="N512" s="108"/>
      <c r="O512" s="108"/>
      <c r="P512" s="108"/>
      <c r="Q512" s="108"/>
      <c r="R512" s="108"/>
      <c r="S512" s="108"/>
      <c r="T512" s="108"/>
    </row>
    <row r="513" spans="1:20" ht="15.75" customHeight="1" x14ac:dyDescent="0.25">
      <c r="A513" s="108"/>
      <c r="B513" s="108"/>
      <c r="C513" s="108"/>
      <c r="D513" s="108"/>
      <c r="E513" s="108"/>
      <c r="F513" s="108"/>
      <c r="G513" s="108"/>
      <c r="H513" s="108"/>
      <c r="I513" s="108"/>
      <c r="J513" s="108"/>
      <c r="K513" s="108"/>
      <c r="L513" s="108"/>
      <c r="M513" s="108"/>
      <c r="N513" s="108"/>
      <c r="O513" s="108"/>
      <c r="P513" s="108"/>
      <c r="Q513" s="108"/>
      <c r="R513" s="108"/>
      <c r="S513" s="108"/>
      <c r="T513" s="108"/>
    </row>
    <row r="514" spans="1:20" ht="15.75" customHeight="1" x14ac:dyDescent="0.25">
      <c r="A514" s="108"/>
      <c r="B514" s="108"/>
      <c r="C514" s="108"/>
      <c r="D514" s="108"/>
      <c r="E514" s="108"/>
      <c r="F514" s="108"/>
      <c r="G514" s="108"/>
      <c r="H514" s="108"/>
      <c r="I514" s="108"/>
      <c r="J514" s="108"/>
      <c r="K514" s="108"/>
      <c r="L514" s="108"/>
      <c r="M514" s="108"/>
      <c r="N514" s="108"/>
      <c r="O514" s="108"/>
      <c r="P514" s="108"/>
      <c r="Q514" s="108"/>
      <c r="R514" s="108"/>
      <c r="S514" s="108"/>
      <c r="T514" s="108"/>
    </row>
    <row r="515" spans="1:20" ht="15.75" customHeight="1" x14ac:dyDescent="0.25">
      <c r="A515" s="108"/>
      <c r="B515" s="108"/>
      <c r="C515" s="108"/>
      <c r="D515" s="108"/>
      <c r="E515" s="108"/>
      <c r="F515" s="108"/>
      <c r="G515" s="108"/>
      <c r="H515" s="108"/>
      <c r="I515" s="108"/>
      <c r="J515" s="108"/>
      <c r="K515" s="108"/>
      <c r="L515" s="108"/>
      <c r="M515" s="108"/>
      <c r="N515" s="108"/>
      <c r="O515" s="108"/>
      <c r="P515" s="108"/>
      <c r="Q515" s="108"/>
      <c r="R515" s="108"/>
      <c r="S515" s="108"/>
      <c r="T515" s="108"/>
    </row>
    <row r="516" spans="1:20" ht="15.75" customHeight="1" x14ac:dyDescent="0.25">
      <c r="A516" s="108"/>
      <c r="B516" s="108"/>
      <c r="C516" s="108"/>
      <c r="D516" s="108"/>
      <c r="E516" s="108"/>
      <c r="F516" s="108"/>
      <c r="G516" s="108"/>
      <c r="H516" s="108"/>
      <c r="I516" s="108"/>
      <c r="J516" s="108"/>
      <c r="K516" s="108"/>
      <c r="L516" s="108"/>
      <c r="M516" s="108"/>
      <c r="N516" s="108"/>
      <c r="O516" s="108"/>
      <c r="P516" s="108"/>
      <c r="Q516" s="108"/>
      <c r="R516" s="108"/>
      <c r="S516" s="108"/>
      <c r="T516" s="108"/>
    </row>
    <row r="517" spans="1:20" ht="15.75" customHeight="1" x14ac:dyDescent="0.25">
      <c r="A517" s="108"/>
      <c r="B517" s="108"/>
      <c r="C517" s="108"/>
      <c r="D517" s="108"/>
      <c r="E517" s="108"/>
      <c r="F517" s="108"/>
      <c r="G517" s="108"/>
      <c r="H517" s="108"/>
      <c r="I517" s="108"/>
      <c r="J517" s="108"/>
      <c r="K517" s="108"/>
      <c r="L517" s="108"/>
      <c r="M517" s="108"/>
      <c r="N517" s="108"/>
      <c r="O517" s="108"/>
      <c r="P517" s="108"/>
      <c r="Q517" s="108"/>
      <c r="R517" s="108"/>
      <c r="S517" s="108"/>
      <c r="T517" s="108"/>
    </row>
    <row r="518" spans="1:20" ht="15.75" customHeight="1" x14ac:dyDescent="0.25">
      <c r="A518" s="108"/>
      <c r="B518" s="108"/>
      <c r="C518" s="108"/>
      <c r="D518" s="108"/>
      <c r="E518" s="108"/>
      <c r="F518" s="108"/>
      <c r="G518" s="108"/>
      <c r="H518" s="108"/>
      <c r="I518" s="108"/>
      <c r="J518" s="108"/>
      <c r="K518" s="108"/>
      <c r="L518" s="108"/>
      <c r="M518" s="108"/>
      <c r="N518" s="108"/>
      <c r="O518" s="108"/>
      <c r="P518" s="108"/>
      <c r="Q518" s="108"/>
      <c r="R518" s="108"/>
      <c r="S518" s="108"/>
      <c r="T518" s="108"/>
    </row>
    <row r="519" spans="1:20" ht="15.75" customHeight="1" x14ac:dyDescent="0.25">
      <c r="A519" s="108"/>
      <c r="B519" s="108"/>
      <c r="C519" s="108"/>
      <c r="D519" s="108"/>
      <c r="E519" s="108"/>
      <c r="F519" s="108"/>
      <c r="G519" s="108"/>
      <c r="H519" s="108"/>
      <c r="I519" s="108"/>
      <c r="J519" s="108"/>
      <c r="K519" s="108"/>
      <c r="L519" s="108"/>
      <c r="M519" s="108"/>
      <c r="N519" s="108"/>
      <c r="O519" s="108"/>
      <c r="P519" s="108"/>
      <c r="Q519" s="108"/>
      <c r="R519" s="108"/>
      <c r="S519" s="108"/>
      <c r="T519" s="108"/>
    </row>
    <row r="520" spans="1:20" ht="15.75" customHeight="1" x14ac:dyDescent="0.25">
      <c r="A520" s="108"/>
      <c r="B520" s="108"/>
      <c r="C520" s="108"/>
      <c r="D520" s="108"/>
      <c r="E520" s="108"/>
      <c r="F520" s="108"/>
      <c r="G520" s="108"/>
      <c r="H520" s="108"/>
      <c r="I520" s="108"/>
      <c r="J520" s="108"/>
      <c r="K520" s="108"/>
      <c r="L520" s="108"/>
      <c r="M520" s="108"/>
      <c r="N520" s="108"/>
      <c r="O520" s="108"/>
      <c r="P520" s="108"/>
      <c r="Q520" s="108"/>
      <c r="R520" s="108"/>
      <c r="S520" s="108"/>
      <c r="T520" s="108"/>
    </row>
    <row r="521" spans="1:20" ht="15.75" customHeight="1" x14ac:dyDescent="0.25">
      <c r="A521" s="108"/>
      <c r="B521" s="108"/>
      <c r="C521" s="108"/>
      <c r="D521" s="108"/>
      <c r="E521" s="108"/>
      <c r="F521" s="108"/>
      <c r="G521" s="108"/>
      <c r="H521" s="108"/>
      <c r="I521" s="108"/>
      <c r="J521" s="108"/>
      <c r="K521" s="108"/>
      <c r="L521" s="108"/>
      <c r="M521" s="108"/>
      <c r="N521" s="108"/>
      <c r="O521" s="108"/>
      <c r="P521" s="108"/>
      <c r="Q521" s="108"/>
      <c r="R521" s="108"/>
      <c r="S521" s="108"/>
      <c r="T521" s="108"/>
    </row>
    <row r="522" spans="1:20" ht="15.75" customHeight="1" x14ac:dyDescent="0.25">
      <c r="A522" s="108"/>
      <c r="B522" s="108"/>
      <c r="C522" s="108"/>
      <c r="D522" s="108"/>
      <c r="E522" s="108"/>
      <c r="F522" s="108"/>
      <c r="G522" s="108"/>
      <c r="H522" s="108"/>
      <c r="I522" s="108"/>
      <c r="J522" s="108"/>
      <c r="K522" s="108"/>
      <c r="L522" s="108"/>
      <c r="M522" s="108"/>
      <c r="N522" s="108"/>
      <c r="O522" s="108"/>
      <c r="P522" s="108"/>
      <c r="Q522" s="108"/>
      <c r="R522" s="108"/>
      <c r="S522" s="108"/>
      <c r="T522" s="108"/>
    </row>
    <row r="523" spans="1:20" ht="15.75" customHeight="1" x14ac:dyDescent="0.25">
      <c r="A523" s="108"/>
      <c r="B523" s="108"/>
      <c r="C523" s="108"/>
      <c r="D523" s="108"/>
      <c r="E523" s="108"/>
      <c r="F523" s="108"/>
      <c r="G523" s="108"/>
      <c r="H523" s="108"/>
      <c r="I523" s="108"/>
      <c r="J523" s="108"/>
      <c r="K523" s="108"/>
      <c r="L523" s="108"/>
      <c r="M523" s="108"/>
      <c r="N523" s="108"/>
      <c r="O523" s="108"/>
      <c r="P523" s="108"/>
      <c r="Q523" s="108"/>
      <c r="R523" s="108"/>
      <c r="S523" s="108"/>
      <c r="T523" s="108"/>
    </row>
    <row r="524" spans="1:20" ht="15.75" customHeight="1" x14ac:dyDescent="0.25">
      <c r="A524" s="108"/>
      <c r="B524" s="108"/>
      <c r="C524" s="108"/>
      <c r="D524" s="108"/>
      <c r="E524" s="108"/>
      <c r="F524" s="108"/>
      <c r="G524" s="108"/>
      <c r="H524" s="108"/>
      <c r="I524" s="108"/>
      <c r="J524" s="108"/>
      <c r="K524" s="108"/>
      <c r="L524" s="108"/>
      <c r="M524" s="108"/>
      <c r="N524" s="108"/>
      <c r="O524" s="108"/>
      <c r="P524" s="108"/>
      <c r="Q524" s="108"/>
      <c r="R524" s="108"/>
      <c r="S524" s="108"/>
      <c r="T524" s="108"/>
    </row>
    <row r="525" spans="1:20" ht="15.75" customHeight="1" x14ac:dyDescent="0.25">
      <c r="A525" s="108"/>
      <c r="B525" s="108"/>
      <c r="C525" s="108"/>
      <c r="D525" s="108"/>
      <c r="E525" s="108"/>
      <c r="F525" s="108"/>
      <c r="G525" s="108"/>
      <c r="H525" s="108"/>
      <c r="I525" s="108"/>
      <c r="J525" s="108"/>
      <c r="K525" s="108"/>
      <c r="L525" s="108"/>
      <c r="M525" s="108"/>
      <c r="N525" s="108"/>
      <c r="O525" s="108"/>
      <c r="P525" s="108"/>
      <c r="Q525" s="108"/>
      <c r="R525" s="108"/>
      <c r="S525" s="108"/>
      <c r="T525" s="108"/>
    </row>
    <row r="526" spans="1:20" ht="15.75" customHeight="1" x14ac:dyDescent="0.25">
      <c r="A526" s="108"/>
      <c r="B526" s="108"/>
      <c r="C526" s="108"/>
      <c r="D526" s="108"/>
      <c r="E526" s="108"/>
      <c r="F526" s="108"/>
      <c r="G526" s="108"/>
      <c r="H526" s="108"/>
      <c r="I526" s="108"/>
      <c r="J526" s="108"/>
      <c r="K526" s="108"/>
      <c r="L526" s="108"/>
      <c r="M526" s="108"/>
      <c r="N526" s="108"/>
      <c r="O526" s="108"/>
      <c r="P526" s="108"/>
      <c r="Q526" s="108"/>
      <c r="R526" s="108"/>
      <c r="S526" s="108"/>
      <c r="T526" s="108"/>
    </row>
    <row r="527" spans="1:20" ht="15.75" customHeight="1" x14ac:dyDescent="0.25">
      <c r="A527" s="108"/>
      <c r="B527" s="108"/>
      <c r="C527" s="108"/>
      <c r="D527" s="108"/>
      <c r="E527" s="108"/>
      <c r="F527" s="108"/>
      <c r="G527" s="108"/>
      <c r="H527" s="108"/>
      <c r="I527" s="108"/>
      <c r="J527" s="108"/>
      <c r="K527" s="108"/>
      <c r="L527" s="108"/>
      <c r="M527" s="108"/>
      <c r="N527" s="108"/>
      <c r="O527" s="108"/>
      <c r="P527" s="108"/>
      <c r="Q527" s="108"/>
      <c r="R527" s="108"/>
      <c r="S527" s="108"/>
      <c r="T527" s="108"/>
    </row>
    <row r="528" spans="1:20" ht="15.75" customHeight="1" x14ac:dyDescent="0.25">
      <c r="A528" s="108"/>
      <c r="B528" s="108"/>
      <c r="C528" s="108"/>
      <c r="D528" s="108"/>
      <c r="E528" s="108"/>
      <c r="F528" s="108"/>
      <c r="G528" s="108"/>
      <c r="H528" s="108"/>
      <c r="I528" s="108"/>
      <c r="J528" s="108"/>
      <c r="K528" s="108"/>
      <c r="L528" s="108"/>
      <c r="M528" s="108"/>
      <c r="N528" s="108"/>
      <c r="O528" s="108"/>
      <c r="P528" s="108"/>
      <c r="Q528" s="108"/>
      <c r="R528" s="108"/>
      <c r="S528" s="108"/>
      <c r="T528" s="108"/>
    </row>
    <row r="529" spans="1:20" ht="15.75" customHeight="1" x14ac:dyDescent="0.25">
      <c r="A529" s="108"/>
      <c r="B529" s="108"/>
      <c r="C529" s="108"/>
      <c r="D529" s="108"/>
      <c r="E529" s="108"/>
      <c r="F529" s="108"/>
      <c r="G529" s="108"/>
      <c r="H529" s="108"/>
      <c r="I529" s="108"/>
      <c r="J529" s="108"/>
      <c r="K529" s="108"/>
      <c r="L529" s="108"/>
      <c r="M529" s="108"/>
      <c r="N529" s="108"/>
      <c r="O529" s="108"/>
      <c r="P529" s="108"/>
      <c r="Q529" s="108"/>
      <c r="R529" s="108"/>
      <c r="S529" s="108"/>
      <c r="T529" s="108"/>
    </row>
    <row r="530" spans="1:20" ht="15.75" customHeight="1" x14ac:dyDescent="0.25">
      <c r="A530" s="108"/>
      <c r="B530" s="108"/>
      <c r="C530" s="108"/>
      <c r="D530" s="108"/>
      <c r="E530" s="108"/>
      <c r="F530" s="108"/>
      <c r="G530" s="108"/>
      <c r="H530" s="108"/>
      <c r="I530" s="108"/>
      <c r="J530" s="108"/>
      <c r="K530" s="108"/>
      <c r="L530" s="108"/>
      <c r="M530" s="108"/>
      <c r="N530" s="108"/>
      <c r="O530" s="108"/>
      <c r="P530" s="108"/>
      <c r="Q530" s="108"/>
      <c r="R530" s="108"/>
      <c r="S530" s="108"/>
      <c r="T530" s="108"/>
    </row>
    <row r="531" spans="1:20" ht="15.75" customHeight="1" x14ac:dyDescent="0.25">
      <c r="A531" s="108"/>
      <c r="B531" s="108"/>
      <c r="C531" s="108"/>
      <c r="D531" s="108"/>
      <c r="E531" s="108"/>
      <c r="F531" s="108"/>
      <c r="G531" s="108"/>
      <c r="H531" s="108"/>
      <c r="I531" s="108"/>
      <c r="J531" s="108"/>
      <c r="K531" s="108"/>
      <c r="L531" s="108"/>
      <c r="M531" s="108"/>
      <c r="N531" s="108"/>
      <c r="O531" s="108"/>
      <c r="P531" s="108"/>
      <c r="Q531" s="108"/>
      <c r="R531" s="108"/>
      <c r="S531" s="108"/>
      <c r="T531" s="108"/>
    </row>
    <row r="532" spans="1:20" ht="15.75" customHeight="1" x14ac:dyDescent="0.25">
      <c r="A532" s="108"/>
      <c r="B532" s="108"/>
      <c r="C532" s="108"/>
      <c r="D532" s="108"/>
      <c r="E532" s="108"/>
      <c r="F532" s="108"/>
      <c r="G532" s="108"/>
      <c r="H532" s="108"/>
      <c r="I532" s="108"/>
      <c r="J532" s="108"/>
      <c r="K532" s="108"/>
      <c r="L532" s="108"/>
      <c r="M532" s="108"/>
      <c r="N532" s="108"/>
      <c r="O532" s="108"/>
      <c r="P532" s="108"/>
      <c r="Q532" s="108"/>
      <c r="R532" s="108"/>
      <c r="S532" s="108"/>
      <c r="T532" s="108"/>
    </row>
    <row r="533" spans="1:20" ht="15.75" customHeight="1" x14ac:dyDescent="0.25">
      <c r="A533" s="108"/>
      <c r="B533" s="108"/>
      <c r="C533" s="108"/>
      <c r="D533" s="108"/>
      <c r="E533" s="108"/>
      <c r="F533" s="108"/>
      <c r="G533" s="108"/>
      <c r="H533" s="108"/>
      <c r="I533" s="108"/>
      <c r="J533" s="108"/>
      <c r="K533" s="108"/>
      <c r="L533" s="108"/>
      <c r="M533" s="108"/>
      <c r="N533" s="108"/>
      <c r="O533" s="108"/>
      <c r="P533" s="108"/>
      <c r="Q533" s="108"/>
      <c r="R533" s="108"/>
      <c r="S533" s="108"/>
      <c r="T533" s="108"/>
    </row>
    <row r="534" spans="1:20" ht="15.75" customHeight="1" x14ac:dyDescent="0.25">
      <c r="A534" s="108"/>
      <c r="B534" s="108"/>
      <c r="C534" s="108"/>
      <c r="D534" s="108"/>
      <c r="E534" s="108"/>
      <c r="F534" s="108"/>
      <c r="G534" s="108"/>
      <c r="H534" s="108"/>
      <c r="I534" s="108"/>
      <c r="J534" s="108"/>
      <c r="K534" s="108"/>
      <c r="L534" s="108"/>
      <c r="M534" s="108"/>
      <c r="N534" s="108"/>
      <c r="O534" s="108"/>
      <c r="P534" s="108"/>
      <c r="Q534" s="108"/>
      <c r="R534" s="108"/>
      <c r="S534" s="108"/>
      <c r="T534" s="108"/>
    </row>
    <row r="535" spans="1:20" ht="15.75" customHeight="1" x14ac:dyDescent="0.25">
      <c r="A535" s="108"/>
      <c r="B535" s="108"/>
      <c r="C535" s="108"/>
      <c r="D535" s="108"/>
      <c r="E535" s="108"/>
      <c r="F535" s="108"/>
      <c r="G535" s="108"/>
      <c r="H535" s="108"/>
      <c r="I535" s="108"/>
      <c r="J535" s="108"/>
      <c r="K535" s="108"/>
      <c r="L535" s="108"/>
      <c r="M535" s="108"/>
      <c r="N535" s="108"/>
      <c r="O535" s="108"/>
      <c r="P535" s="108"/>
      <c r="Q535" s="108"/>
      <c r="R535" s="108"/>
      <c r="S535" s="108"/>
      <c r="T535" s="108"/>
    </row>
    <row r="536" spans="1:20" ht="15.75" customHeight="1" x14ac:dyDescent="0.25">
      <c r="A536" s="108"/>
      <c r="B536" s="108"/>
      <c r="C536" s="108"/>
      <c r="D536" s="108"/>
      <c r="E536" s="108"/>
      <c r="F536" s="108"/>
      <c r="G536" s="108"/>
      <c r="H536" s="108"/>
      <c r="I536" s="108"/>
      <c r="J536" s="108"/>
      <c r="K536" s="108"/>
      <c r="L536" s="108"/>
      <c r="M536" s="108"/>
      <c r="N536" s="108"/>
      <c r="O536" s="108"/>
      <c r="P536" s="108"/>
      <c r="Q536" s="108"/>
      <c r="R536" s="108"/>
      <c r="S536" s="108"/>
      <c r="T536" s="108"/>
    </row>
    <row r="537" spans="1:20" ht="15.75" customHeight="1" x14ac:dyDescent="0.25">
      <c r="A537" s="108"/>
      <c r="B537" s="108"/>
      <c r="C537" s="108"/>
      <c r="D537" s="108"/>
      <c r="E537" s="108"/>
      <c r="F537" s="108"/>
      <c r="G537" s="108"/>
      <c r="H537" s="108"/>
      <c r="I537" s="108"/>
      <c r="J537" s="108"/>
      <c r="K537" s="108"/>
      <c r="L537" s="108"/>
      <c r="M537" s="108"/>
      <c r="N537" s="108"/>
      <c r="O537" s="108"/>
      <c r="P537" s="108"/>
      <c r="Q537" s="108"/>
      <c r="R537" s="108"/>
      <c r="S537" s="108"/>
      <c r="T537" s="108"/>
    </row>
    <row r="538" spans="1:20" ht="15.75" customHeight="1" x14ac:dyDescent="0.25">
      <c r="A538" s="108"/>
      <c r="B538" s="108"/>
      <c r="C538" s="108"/>
      <c r="D538" s="108"/>
      <c r="E538" s="108"/>
      <c r="F538" s="108"/>
      <c r="G538" s="108"/>
      <c r="H538" s="108"/>
      <c r="I538" s="108"/>
      <c r="J538" s="108"/>
      <c r="K538" s="108"/>
      <c r="L538" s="108"/>
      <c r="M538" s="108"/>
      <c r="N538" s="108"/>
      <c r="O538" s="108"/>
      <c r="P538" s="108"/>
      <c r="Q538" s="108"/>
      <c r="R538" s="108"/>
      <c r="S538" s="108"/>
      <c r="T538" s="108"/>
    </row>
    <row r="539" spans="1:20" ht="15.75" customHeight="1" x14ac:dyDescent="0.25">
      <c r="A539" s="108"/>
      <c r="B539" s="108"/>
      <c r="C539" s="108"/>
      <c r="D539" s="108"/>
      <c r="E539" s="108"/>
      <c r="F539" s="108"/>
      <c r="G539" s="108"/>
      <c r="H539" s="108"/>
      <c r="I539" s="108"/>
      <c r="J539" s="108"/>
      <c r="K539" s="108"/>
      <c r="L539" s="108"/>
      <c r="M539" s="108"/>
      <c r="N539" s="108"/>
      <c r="O539" s="108"/>
      <c r="P539" s="108"/>
      <c r="Q539" s="108"/>
      <c r="R539" s="108"/>
      <c r="S539" s="108"/>
      <c r="T539" s="108"/>
    </row>
    <row r="540" spans="1:20" ht="15.75" customHeight="1" x14ac:dyDescent="0.25">
      <c r="A540" s="108"/>
      <c r="B540" s="108"/>
      <c r="C540" s="108"/>
      <c r="D540" s="108"/>
      <c r="E540" s="108"/>
      <c r="F540" s="108"/>
      <c r="G540" s="108"/>
      <c r="H540" s="108"/>
      <c r="I540" s="108"/>
      <c r="J540" s="108"/>
      <c r="K540" s="108"/>
      <c r="L540" s="108"/>
      <c r="M540" s="108"/>
      <c r="N540" s="108"/>
      <c r="O540" s="108"/>
      <c r="P540" s="108"/>
      <c r="Q540" s="108"/>
      <c r="R540" s="108"/>
      <c r="S540" s="108"/>
      <c r="T540" s="108"/>
    </row>
    <row r="541" spans="1:20" ht="15.75" customHeight="1" x14ac:dyDescent="0.25">
      <c r="A541" s="108"/>
      <c r="B541" s="108"/>
      <c r="C541" s="108"/>
      <c r="D541" s="108"/>
      <c r="E541" s="108"/>
      <c r="F541" s="108"/>
      <c r="G541" s="108"/>
      <c r="H541" s="108"/>
      <c r="I541" s="108"/>
      <c r="J541" s="108"/>
      <c r="K541" s="108"/>
      <c r="L541" s="108"/>
      <c r="M541" s="108"/>
      <c r="N541" s="108"/>
      <c r="O541" s="108"/>
      <c r="P541" s="108"/>
      <c r="Q541" s="108"/>
      <c r="R541" s="108"/>
      <c r="S541" s="108"/>
      <c r="T541" s="108"/>
    </row>
    <row r="542" spans="1:20" ht="15.75" customHeight="1" x14ac:dyDescent="0.25">
      <c r="A542" s="108"/>
      <c r="B542" s="108"/>
      <c r="C542" s="108"/>
      <c r="D542" s="108"/>
      <c r="E542" s="108"/>
      <c r="F542" s="108"/>
      <c r="G542" s="108"/>
      <c r="H542" s="108"/>
      <c r="I542" s="108"/>
      <c r="J542" s="108"/>
      <c r="K542" s="108"/>
      <c r="L542" s="108"/>
      <c r="M542" s="108"/>
      <c r="N542" s="108"/>
      <c r="O542" s="108"/>
      <c r="P542" s="108"/>
      <c r="Q542" s="108"/>
      <c r="R542" s="108"/>
      <c r="S542" s="108"/>
      <c r="T542" s="108"/>
    </row>
    <row r="543" spans="1:20" ht="15.75" customHeight="1" x14ac:dyDescent="0.25">
      <c r="A543" s="108"/>
      <c r="B543" s="108"/>
      <c r="C543" s="108"/>
      <c r="D543" s="108"/>
      <c r="E543" s="108"/>
      <c r="F543" s="108"/>
      <c r="G543" s="108"/>
      <c r="H543" s="108"/>
      <c r="I543" s="108"/>
      <c r="J543" s="108"/>
      <c r="K543" s="108"/>
      <c r="L543" s="108"/>
      <c r="M543" s="108"/>
      <c r="N543" s="108"/>
      <c r="O543" s="108"/>
      <c r="P543" s="108"/>
      <c r="Q543" s="108"/>
      <c r="R543" s="108"/>
      <c r="S543" s="108"/>
      <c r="T543" s="108"/>
    </row>
    <row r="544" spans="1:20" ht="15.75" customHeight="1" x14ac:dyDescent="0.25">
      <c r="A544" s="108"/>
      <c r="B544" s="108"/>
      <c r="C544" s="108"/>
      <c r="D544" s="108"/>
      <c r="E544" s="108"/>
      <c r="F544" s="108"/>
      <c r="G544" s="108"/>
      <c r="H544" s="108"/>
      <c r="I544" s="108"/>
      <c r="J544" s="108"/>
      <c r="K544" s="108"/>
      <c r="L544" s="108"/>
      <c r="M544" s="108"/>
      <c r="N544" s="108"/>
      <c r="O544" s="108"/>
      <c r="P544" s="108"/>
      <c r="Q544" s="108"/>
      <c r="R544" s="108"/>
      <c r="S544" s="108"/>
      <c r="T544" s="108"/>
    </row>
    <row r="545" spans="1:20" ht="15.75" customHeight="1" x14ac:dyDescent="0.25">
      <c r="A545" s="108"/>
      <c r="B545" s="108"/>
      <c r="C545" s="108"/>
      <c r="D545" s="108"/>
      <c r="E545" s="108"/>
      <c r="F545" s="108"/>
      <c r="G545" s="108"/>
      <c r="H545" s="108"/>
      <c r="I545" s="108"/>
      <c r="J545" s="108"/>
      <c r="K545" s="108"/>
      <c r="L545" s="108"/>
      <c r="M545" s="108"/>
      <c r="N545" s="108"/>
      <c r="O545" s="108"/>
      <c r="P545" s="108"/>
      <c r="Q545" s="108"/>
      <c r="R545" s="108"/>
      <c r="S545" s="108"/>
      <c r="T545" s="108"/>
    </row>
    <row r="546" spans="1:20" ht="15.75" customHeight="1" x14ac:dyDescent="0.25">
      <c r="A546" s="108"/>
      <c r="B546" s="108"/>
      <c r="C546" s="108"/>
      <c r="D546" s="108"/>
      <c r="E546" s="108"/>
      <c r="F546" s="108"/>
      <c r="G546" s="108"/>
      <c r="H546" s="108"/>
      <c r="I546" s="108"/>
      <c r="J546" s="108"/>
      <c r="K546" s="108"/>
      <c r="L546" s="108"/>
      <c r="M546" s="108"/>
      <c r="N546" s="108"/>
      <c r="O546" s="108"/>
      <c r="P546" s="108"/>
      <c r="Q546" s="108"/>
      <c r="R546" s="108"/>
      <c r="S546" s="108"/>
      <c r="T546" s="108"/>
    </row>
    <row r="547" spans="1:20" ht="15.75" customHeight="1" x14ac:dyDescent="0.25">
      <c r="A547" s="108"/>
      <c r="B547" s="108"/>
      <c r="C547" s="108"/>
      <c r="D547" s="108"/>
      <c r="E547" s="108"/>
      <c r="F547" s="108"/>
      <c r="G547" s="108"/>
      <c r="H547" s="108"/>
      <c r="I547" s="108"/>
      <c r="J547" s="108"/>
      <c r="K547" s="108"/>
      <c r="L547" s="108"/>
      <c r="M547" s="108"/>
      <c r="N547" s="108"/>
      <c r="O547" s="108"/>
      <c r="P547" s="108"/>
      <c r="Q547" s="108"/>
      <c r="R547" s="108"/>
      <c r="S547" s="108"/>
      <c r="T547" s="108"/>
    </row>
    <row r="548" spans="1:20" ht="15.75" customHeight="1" x14ac:dyDescent="0.25">
      <c r="A548" s="108"/>
      <c r="B548" s="108"/>
      <c r="C548" s="108"/>
      <c r="D548" s="108"/>
      <c r="E548" s="108"/>
      <c r="F548" s="108"/>
      <c r="G548" s="108"/>
      <c r="H548" s="108"/>
      <c r="I548" s="108"/>
      <c r="J548" s="108"/>
      <c r="K548" s="108"/>
      <c r="L548" s="108"/>
      <c r="M548" s="108"/>
      <c r="N548" s="108"/>
      <c r="O548" s="108"/>
      <c r="P548" s="108"/>
      <c r="Q548" s="108"/>
      <c r="R548" s="108"/>
      <c r="S548" s="108"/>
      <c r="T548" s="108"/>
    </row>
    <row r="549" spans="1:20" ht="15.75" customHeight="1" x14ac:dyDescent="0.25">
      <c r="A549" s="108"/>
      <c r="B549" s="108"/>
      <c r="C549" s="108"/>
      <c r="D549" s="108"/>
      <c r="E549" s="108"/>
      <c r="F549" s="108"/>
      <c r="G549" s="108"/>
      <c r="H549" s="108"/>
      <c r="I549" s="108"/>
      <c r="J549" s="108"/>
      <c r="K549" s="108"/>
      <c r="L549" s="108"/>
      <c r="M549" s="108"/>
      <c r="N549" s="108"/>
      <c r="O549" s="108"/>
      <c r="P549" s="108"/>
      <c r="Q549" s="108"/>
      <c r="R549" s="108"/>
      <c r="S549" s="108"/>
      <c r="T549" s="108"/>
    </row>
    <row r="550" spans="1:20" ht="15.75" customHeight="1" x14ac:dyDescent="0.25">
      <c r="A550" s="108"/>
      <c r="B550" s="108"/>
      <c r="C550" s="108"/>
      <c r="D550" s="108"/>
      <c r="E550" s="108"/>
      <c r="F550" s="108"/>
      <c r="G550" s="108"/>
      <c r="H550" s="108"/>
      <c r="I550" s="108"/>
      <c r="J550" s="108"/>
      <c r="K550" s="108"/>
      <c r="L550" s="108"/>
      <c r="M550" s="108"/>
      <c r="N550" s="108"/>
      <c r="O550" s="108"/>
      <c r="P550" s="108"/>
      <c r="Q550" s="108"/>
      <c r="R550" s="108"/>
      <c r="S550" s="108"/>
      <c r="T550" s="108"/>
    </row>
    <row r="551" spans="1:20" ht="15.75" customHeight="1" x14ac:dyDescent="0.25">
      <c r="A551" s="108"/>
      <c r="B551" s="108"/>
      <c r="C551" s="108"/>
      <c r="D551" s="108"/>
      <c r="E551" s="108"/>
      <c r="F551" s="108"/>
      <c r="G551" s="108"/>
      <c r="H551" s="108"/>
      <c r="I551" s="108"/>
      <c r="J551" s="108"/>
      <c r="K551" s="108"/>
      <c r="L551" s="108"/>
      <c r="M551" s="108"/>
      <c r="N551" s="108"/>
      <c r="O551" s="108"/>
      <c r="P551" s="108"/>
      <c r="Q551" s="108"/>
      <c r="R551" s="108"/>
      <c r="S551" s="108"/>
      <c r="T551" s="108"/>
    </row>
    <row r="552" spans="1:20" ht="15.75" customHeight="1" x14ac:dyDescent="0.25">
      <c r="A552" s="108"/>
      <c r="B552" s="108"/>
      <c r="C552" s="108"/>
      <c r="D552" s="108"/>
      <c r="E552" s="108"/>
      <c r="F552" s="108"/>
      <c r="G552" s="108"/>
      <c r="H552" s="108"/>
      <c r="I552" s="108"/>
      <c r="J552" s="108"/>
      <c r="K552" s="108"/>
      <c r="L552" s="108"/>
      <c r="M552" s="108"/>
      <c r="N552" s="108"/>
      <c r="O552" s="108"/>
      <c r="P552" s="108"/>
      <c r="Q552" s="108"/>
      <c r="R552" s="108"/>
      <c r="S552" s="108"/>
      <c r="T552" s="108"/>
    </row>
    <row r="553" spans="1:20" ht="15.75" customHeight="1" x14ac:dyDescent="0.25">
      <c r="A553" s="108"/>
      <c r="B553" s="108"/>
      <c r="C553" s="108"/>
      <c r="D553" s="108"/>
      <c r="E553" s="108"/>
      <c r="F553" s="108"/>
      <c r="G553" s="108"/>
      <c r="H553" s="108"/>
      <c r="I553" s="108"/>
      <c r="J553" s="108"/>
      <c r="K553" s="108"/>
      <c r="L553" s="108"/>
      <c r="M553" s="108"/>
      <c r="N553" s="108"/>
      <c r="O553" s="108"/>
      <c r="P553" s="108"/>
      <c r="Q553" s="108"/>
      <c r="R553" s="108"/>
      <c r="S553" s="108"/>
      <c r="T553" s="108"/>
    </row>
    <row r="554" spans="1:20" ht="15.75" customHeight="1" x14ac:dyDescent="0.25">
      <c r="A554" s="108"/>
      <c r="B554" s="108"/>
      <c r="C554" s="108"/>
      <c r="D554" s="108"/>
      <c r="E554" s="108"/>
      <c r="F554" s="108"/>
      <c r="G554" s="108"/>
      <c r="H554" s="108"/>
      <c r="I554" s="108"/>
      <c r="J554" s="108"/>
      <c r="K554" s="108"/>
      <c r="L554" s="108"/>
      <c r="M554" s="108"/>
      <c r="N554" s="108"/>
      <c r="O554" s="108"/>
      <c r="P554" s="108"/>
      <c r="Q554" s="108"/>
      <c r="R554" s="108"/>
      <c r="S554" s="108"/>
      <c r="T554" s="108"/>
    </row>
    <row r="555" spans="1:20" ht="15.75" customHeight="1" x14ac:dyDescent="0.25">
      <c r="A555" s="108"/>
      <c r="B555" s="108"/>
      <c r="C555" s="108"/>
      <c r="D555" s="108"/>
      <c r="E555" s="108"/>
      <c r="F555" s="108"/>
      <c r="G555" s="108"/>
      <c r="H555" s="108"/>
      <c r="I555" s="108"/>
      <c r="J555" s="108"/>
      <c r="K555" s="108"/>
      <c r="L555" s="108"/>
      <c r="M555" s="108"/>
      <c r="N555" s="108"/>
      <c r="O555" s="108"/>
      <c r="P555" s="108"/>
      <c r="Q555" s="108"/>
      <c r="R555" s="108"/>
      <c r="S555" s="108"/>
      <c r="T555" s="108"/>
    </row>
    <row r="556" spans="1:20" ht="15.75" customHeight="1" x14ac:dyDescent="0.25">
      <c r="A556" s="108"/>
      <c r="B556" s="108"/>
      <c r="C556" s="108"/>
      <c r="D556" s="108"/>
      <c r="E556" s="108"/>
      <c r="F556" s="108"/>
      <c r="G556" s="108"/>
      <c r="H556" s="108"/>
      <c r="I556" s="108"/>
      <c r="J556" s="108"/>
      <c r="K556" s="108"/>
      <c r="L556" s="108"/>
      <c r="M556" s="108"/>
      <c r="N556" s="108"/>
      <c r="O556" s="108"/>
      <c r="P556" s="108"/>
      <c r="Q556" s="108"/>
      <c r="R556" s="108"/>
      <c r="S556" s="108"/>
      <c r="T556" s="108"/>
    </row>
    <row r="557" spans="1:20" ht="15.75" customHeight="1" x14ac:dyDescent="0.25">
      <c r="A557" s="108"/>
      <c r="B557" s="108"/>
      <c r="C557" s="108"/>
      <c r="D557" s="108"/>
      <c r="E557" s="108"/>
      <c r="F557" s="108"/>
      <c r="G557" s="108"/>
      <c r="H557" s="108"/>
      <c r="I557" s="108"/>
      <c r="J557" s="108"/>
      <c r="K557" s="108"/>
      <c r="L557" s="108"/>
      <c r="M557" s="108"/>
      <c r="N557" s="108"/>
      <c r="O557" s="108"/>
      <c r="P557" s="108"/>
      <c r="Q557" s="108"/>
      <c r="R557" s="108"/>
      <c r="S557" s="108"/>
      <c r="T557" s="108"/>
    </row>
    <row r="558" spans="1:20" ht="15.75" customHeight="1" x14ac:dyDescent="0.25">
      <c r="A558" s="108"/>
      <c r="B558" s="108"/>
      <c r="C558" s="108"/>
      <c r="D558" s="108"/>
      <c r="E558" s="108"/>
      <c r="F558" s="108"/>
      <c r="G558" s="108"/>
      <c r="H558" s="108"/>
      <c r="I558" s="108"/>
      <c r="J558" s="108"/>
      <c r="K558" s="108"/>
      <c r="L558" s="108"/>
      <c r="M558" s="108"/>
      <c r="N558" s="108"/>
      <c r="O558" s="108"/>
      <c r="P558" s="108"/>
      <c r="Q558" s="108"/>
      <c r="R558" s="108"/>
      <c r="S558" s="108"/>
      <c r="T558" s="108"/>
    </row>
    <row r="559" spans="1:20" ht="15.75" customHeight="1" x14ac:dyDescent="0.25">
      <c r="A559" s="108"/>
      <c r="B559" s="108"/>
      <c r="C559" s="108"/>
      <c r="D559" s="108"/>
      <c r="E559" s="108"/>
      <c r="F559" s="108"/>
      <c r="G559" s="108"/>
      <c r="H559" s="108"/>
      <c r="I559" s="108"/>
      <c r="J559" s="108"/>
      <c r="K559" s="108"/>
      <c r="L559" s="108"/>
      <c r="M559" s="108"/>
      <c r="N559" s="108"/>
      <c r="O559" s="108"/>
      <c r="P559" s="108"/>
      <c r="Q559" s="108"/>
      <c r="R559" s="108"/>
      <c r="S559" s="108"/>
      <c r="T559" s="108"/>
    </row>
    <row r="560" spans="1:20" ht="15.75" customHeight="1" x14ac:dyDescent="0.25">
      <c r="A560" s="108"/>
      <c r="B560" s="108"/>
      <c r="C560" s="108"/>
      <c r="D560" s="108"/>
      <c r="E560" s="108"/>
      <c r="F560" s="108"/>
      <c r="G560" s="108"/>
      <c r="H560" s="108"/>
      <c r="I560" s="108"/>
      <c r="J560" s="108"/>
      <c r="K560" s="108"/>
      <c r="L560" s="108"/>
      <c r="M560" s="108"/>
      <c r="N560" s="108"/>
      <c r="O560" s="108"/>
      <c r="P560" s="108"/>
      <c r="Q560" s="108"/>
      <c r="R560" s="108"/>
      <c r="S560" s="108"/>
      <c r="T560" s="108"/>
    </row>
    <row r="561" spans="1:20" ht="15.75" customHeight="1" x14ac:dyDescent="0.25">
      <c r="A561" s="108"/>
      <c r="B561" s="108"/>
      <c r="C561" s="108"/>
      <c r="D561" s="108"/>
      <c r="E561" s="108"/>
      <c r="F561" s="108"/>
      <c r="G561" s="108"/>
      <c r="H561" s="108"/>
      <c r="I561" s="108"/>
      <c r="J561" s="108"/>
      <c r="K561" s="108"/>
      <c r="L561" s="108"/>
      <c r="M561" s="108"/>
      <c r="N561" s="108"/>
      <c r="O561" s="108"/>
      <c r="P561" s="108"/>
      <c r="Q561" s="108"/>
      <c r="R561" s="108"/>
      <c r="S561" s="108"/>
      <c r="T561" s="108"/>
    </row>
    <row r="562" spans="1:20" ht="15.75" customHeight="1" x14ac:dyDescent="0.25">
      <c r="A562" s="108"/>
      <c r="B562" s="108"/>
      <c r="C562" s="108"/>
      <c r="D562" s="108"/>
      <c r="E562" s="108"/>
      <c r="F562" s="108"/>
      <c r="G562" s="108"/>
      <c r="H562" s="108"/>
      <c r="I562" s="108"/>
      <c r="J562" s="108"/>
      <c r="K562" s="108"/>
      <c r="L562" s="108"/>
      <c r="M562" s="108"/>
      <c r="N562" s="108"/>
      <c r="O562" s="108"/>
      <c r="P562" s="108"/>
      <c r="Q562" s="108"/>
      <c r="R562" s="108"/>
      <c r="S562" s="108"/>
      <c r="T562" s="108"/>
    </row>
    <row r="563" spans="1:20" ht="15.75" customHeight="1" x14ac:dyDescent="0.25">
      <c r="A563" s="108"/>
      <c r="B563" s="108"/>
      <c r="C563" s="108"/>
      <c r="D563" s="108"/>
      <c r="E563" s="108"/>
      <c r="F563" s="108"/>
      <c r="G563" s="108"/>
      <c r="H563" s="108"/>
      <c r="I563" s="108"/>
      <c r="J563" s="108"/>
      <c r="K563" s="108"/>
      <c r="L563" s="108"/>
      <c r="M563" s="108"/>
      <c r="N563" s="108"/>
      <c r="O563" s="108"/>
      <c r="P563" s="108"/>
      <c r="Q563" s="108"/>
      <c r="R563" s="108"/>
      <c r="S563" s="108"/>
      <c r="T563" s="108"/>
    </row>
    <row r="564" spans="1:20" ht="15.75" customHeight="1" x14ac:dyDescent="0.25">
      <c r="A564" s="108"/>
      <c r="B564" s="108"/>
      <c r="C564" s="108"/>
      <c r="D564" s="108"/>
      <c r="E564" s="108"/>
      <c r="F564" s="108"/>
      <c r="G564" s="108"/>
      <c r="H564" s="108"/>
      <c r="I564" s="108"/>
      <c r="J564" s="108"/>
      <c r="K564" s="108"/>
      <c r="L564" s="108"/>
      <c r="M564" s="108"/>
      <c r="N564" s="108"/>
      <c r="O564" s="108"/>
      <c r="P564" s="108"/>
      <c r="Q564" s="108"/>
      <c r="R564" s="108"/>
      <c r="S564" s="108"/>
      <c r="T564" s="108"/>
    </row>
    <row r="565" spans="1:20" ht="15.75" customHeight="1" x14ac:dyDescent="0.25">
      <c r="A565" s="108"/>
      <c r="B565" s="108"/>
      <c r="C565" s="108"/>
      <c r="D565" s="108"/>
      <c r="E565" s="108"/>
      <c r="F565" s="108"/>
      <c r="G565" s="108"/>
      <c r="H565" s="108"/>
      <c r="I565" s="108"/>
      <c r="J565" s="108"/>
      <c r="K565" s="108"/>
      <c r="L565" s="108"/>
      <c r="M565" s="108"/>
      <c r="N565" s="108"/>
      <c r="O565" s="108"/>
      <c r="P565" s="108"/>
      <c r="Q565" s="108"/>
      <c r="R565" s="108"/>
      <c r="S565" s="108"/>
      <c r="T565" s="108"/>
    </row>
    <row r="566" spans="1:20" ht="15.75" customHeight="1" x14ac:dyDescent="0.25">
      <c r="A566" s="108"/>
      <c r="B566" s="108"/>
      <c r="C566" s="108"/>
      <c r="D566" s="108"/>
      <c r="E566" s="108"/>
      <c r="F566" s="108"/>
      <c r="G566" s="108"/>
      <c r="H566" s="108"/>
      <c r="I566" s="108"/>
      <c r="J566" s="108"/>
      <c r="K566" s="108"/>
      <c r="L566" s="108"/>
      <c r="M566" s="108"/>
      <c r="N566" s="108"/>
      <c r="O566" s="108"/>
      <c r="P566" s="108"/>
      <c r="Q566" s="108"/>
      <c r="R566" s="108"/>
      <c r="S566" s="108"/>
      <c r="T566" s="108"/>
    </row>
    <row r="567" spans="1:20" ht="15.75" customHeight="1" x14ac:dyDescent="0.25">
      <c r="A567" s="108"/>
      <c r="B567" s="108"/>
      <c r="C567" s="108"/>
      <c r="D567" s="108"/>
      <c r="E567" s="108"/>
      <c r="F567" s="108"/>
      <c r="G567" s="108"/>
      <c r="H567" s="108"/>
      <c r="I567" s="108"/>
      <c r="J567" s="108"/>
      <c r="K567" s="108"/>
      <c r="L567" s="108"/>
      <c r="M567" s="108"/>
      <c r="N567" s="108"/>
      <c r="O567" s="108"/>
      <c r="P567" s="108"/>
      <c r="Q567" s="108"/>
      <c r="R567" s="108"/>
      <c r="S567" s="108"/>
      <c r="T567" s="108"/>
    </row>
    <row r="568" spans="1:20" ht="15.75" customHeight="1" x14ac:dyDescent="0.25">
      <c r="A568" s="108"/>
      <c r="B568" s="108"/>
      <c r="C568" s="108"/>
      <c r="D568" s="108"/>
      <c r="E568" s="108"/>
      <c r="F568" s="108"/>
      <c r="G568" s="108"/>
      <c r="H568" s="108"/>
      <c r="I568" s="108"/>
      <c r="J568" s="108"/>
      <c r="K568" s="108"/>
      <c r="L568" s="108"/>
      <c r="M568" s="108"/>
      <c r="N568" s="108"/>
      <c r="O568" s="108"/>
      <c r="P568" s="108"/>
      <c r="Q568" s="108"/>
      <c r="R568" s="108"/>
      <c r="S568" s="108"/>
      <c r="T568" s="108"/>
    </row>
    <row r="569" spans="1:20" ht="15.75" customHeight="1" x14ac:dyDescent="0.25">
      <c r="A569" s="108"/>
      <c r="B569" s="108"/>
      <c r="C569" s="108"/>
      <c r="D569" s="108"/>
      <c r="E569" s="108"/>
      <c r="F569" s="108"/>
      <c r="G569" s="108"/>
      <c r="H569" s="108"/>
      <c r="I569" s="108"/>
      <c r="J569" s="108"/>
      <c r="K569" s="108"/>
      <c r="L569" s="108"/>
      <c r="M569" s="108"/>
      <c r="N569" s="108"/>
      <c r="O569" s="108"/>
      <c r="P569" s="108"/>
      <c r="Q569" s="108"/>
      <c r="R569" s="108"/>
      <c r="S569" s="108"/>
      <c r="T569" s="108"/>
    </row>
    <row r="570" spans="1:20" ht="15.75" customHeight="1" x14ac:dyDescent="0.25">
      <c r="A570" s="108"/>
      <c r="B570" s="108"/>
      <c r="C570" s="108"/>
      <c r="D570" s="108"/>
      <c r="E570" s="108"/>
      <c r="F570" s="108"/>
      <c r="G570" s="108"/>
      <c r="H570" s="108"/>
      <c r="I570" s="108"/>
      <c r="J570" s="108"/>
      <c r="K570" s="108"/>
      <c r="L570" s="108"/>
      <c r="M570" s="108"/>
      <c r="N570" s="108"/>
      <c r="O570" s="108"/>
      <c r="P570" s="108"/>
      <c r="Q570" s="108"/>
      <c r="R570" s="108"/>
      <c r="S570" s="108"/>
      <c r="T570" s="108"/>
    </row>
    <row r="571" spans="1:20" ht="15.75" customHeight="1" x14ac:dyDescent="0.25">
      <c r="A571" s="108"/>
      <c r="B571" s="108"/>
      <c r="C571" s="108"/>
      <c r="D571" s="108"/>
      <c r="E571" s="108"/>
      <c r="F571" s="108"/>
      <c r="G571" s="108"/>
      <c r="H571" s="108"/>
      <c r="I571" s="108"/>
      <c r="J571" s="108"/>
      <c r="K571" s="108"/>
      <c r="L571" s="108"/>
      <c r="M571" s="108"/>
      <c r="N571" s="108"/>
      <c r="O571" s="108"/>
      <c r="P571" s="108"/>
      <c r="Q571" s="108"/>
      <c r="R571" s="108"/>
      <c r="S571" s="108"/>
      <c r="T571" s="108"/>
    </row>
    <row r="572" spans="1:20" ht="15.75" customHeight="1" x14ac:dyDescent="0.25">
      <c r="A572" s="108"/>
      <c r="B572" s="108"/>
      <c r="C572" s="108"/>
      <c r="D572" s="108"/>
      <c r="E572" s="108"/>
      <c r="F572" s="108"/>
      <c r="G572" s="108"/>
      <c r="H572" s="108"/>
      <c r="I572" s="108"/>
      <c r="J572" s="108"/>
      <c r="K572" s="108"/>
      <c r="L572" s="108"/>
      <c r="M572" s="108"/>
      <c r="N572" s="108"/>
      <c r="O572" s="108"/>
      <c r="P572" s="108"/>
      <c r="Q572" s="108"/>
      <c r="R572" s="108"/>
      <c r="S572" s="108"/>
      <c r="T572" s="108"/>
    </row>
    <row r="573" spans="1:20" ht="15.75" customHeight="1" x14ac:dyDescent="0.25">
      <c r="A573" s="108"/>
      <c r="B573" s="108"/>
      <c r="C573" s="108"/>
      <c r="D573" s="108"/>
      <c r="E573" s="108"/>
      <c r="F573" s="108"/>
      <c r="G573" s="108"/>
      <c r="H573" s="108"/>
      <c r="I573" s="108"/>
      <c r="J573" s="108"/>
      <c r="K573" s="108"/>
      <c r="L573" s="108"/>
      <c r="M573" s="108"/>
      <c r="N573" s="108"/>
      <c r="O573" s="108"/>
      <c r="P573" s="108"/>
      <c r="Q573" s="108"/>
      <c r="R573" s="108"/>
      <c r="S573" s="108"/>
      <c r="T573" s="108"/>
    </row>
    <row r="574" spans="1:20" ht="15.75" customHeight="1" x14ac:dyDescent="0.25">
      <c r="A574" s="108"/>
      <c r="B574" s="108"/>
      <c r="C574" s="108"/>
      <c r="D574" s="108"/>
      <c r="E574" s="108"/>
      <c r="F574" s="108"/>
      <c r="G574" s="108"/>
      <c r="H574" s="108"/>
      <c r="I574" s="108"/>
      <c r="J574" s="108"/>
      <c r="K574" s="108"/>
      <c r="L574" s="108"/>
      <c r="M574" s="108"/>
      <c r="N574" s="108"/>
      <c r="O574" s="108"/>
      <c r="P574" s="108"/>
      <c r="Q574" s="108"/>
      <c r="R574" s="108"/>
      <c r="S574" s="108"/>
      <c r="T574" s="108"/>
    </row>
    <row r="575" spans="1:20" ht="15.75" customHeight="1" x14ac:dyDescent="0.25">
      <c r="A575" s="108"/>
      <c r="B575" s="108"/>
      <c r="C575" s="108"/>
      <c r="D575" s="108"/>
      <c r="E575" s="108"/>
      <c r="F575" s="108"/>
      <c r="G575" s="108"/>
      <c r="H575" s="108"/>
      <c r="I575" s="108"/>
      <c r="J575" s="108"/>
      <c r="K575" s="108"/>
      <c r="L575" s="108"/>
      <c r="M575" s="108"/>
      <c r="N575" s="108"/>
      <c r="O575" s="108"/>
      <c r="P575" s="108"/>
      <c r="Q575" s="108"/>
      <c r="R575" s="108"/>
      <c r="S575" s="108"/>
      <c r="T575" s="108"/>
    </row>
    <row r="576" spans="1:20" ht="15.75" customHeight="1" x14ac:dyDescent="0.25">
      <c r="A576" s="108"/>
      <c r="B576" s="108"/>
      <c r="C576" s="108"/>
      <c r="D576" s="108"/>
      <c r="E576" s="108"/>
      <c r="F576" s="108"/>
      <c r="G576" s="108"/>
      <c r="H576" s="108"/>
      <c r="I576" s="108"/>
      <c r="J576" s="108"/>
      <c r="K576" s="108"/>
      <c r="L576" s="108"/>
      <c r="M576" s="108"/>
      <c r="N576" s="108"/>
      <c r="O576" s="108"/>
      <c r="P576" s="108"/>
      <c r="Q576" s="108"/>
      <c r="R576" s="108"/>
      <c r="S576" s="108"/>
      <c r="T576" s="108"/>
    </row>
    <row r="577" spans="1:20" ht="15.75" customHeight="1" x14ac:dyDescent="0.25">
      <c r="A577" s="108"/>
      <c r="B577" s="108"/>
      <c r="C577" s="108"/>
      <c r="D577" s="108"/>
      <c r="E577" s="108"/>
      <c r="F577" s="108"/>
      <c r="G577" s="108"/>
      <c r="H577" s="108"/>
      <c r="I577" s="108"/>
      <c r="J577" s="108"/>
      <c r="K577" s="108"/>
      <c r="L577" s="108"/>
      <c r="M577" s="108"/>
      <c r="N577" s="108"/>
      <c r="O577" s="108"/>
      <c r="P577" s="108"/>
      <c r="Q577" s="108"/>
      <c r="R577" s="108"/>
      <c r="S577" s="108"/>
      <c r="T577" s="108"/>
    </row>
    <row r="578" spans="1:20" ht="15.75" customHeight="1" x14ac:dyDescent="0.25">
      <c r="A578" s="108"/>
      <c r="B578" s="108"/>
      <c r="C578" s="108"/>
      <c r="D578" s="108"/>
      <c r="E578" s="108"/>
      <c r="F578" s="108"/>
      <c r="G578" s="108"/>
      <c r="H578" s="108"/>
      <c r="I578" s="108"/>
      <c r="J578" s="108"/>
      <c r="K578" s="108"/>
      <c r="L578" s="108"/>
      <c r="M578" s="108"/>
      <c r="N578" s="108"/>
      <c r="O578" s="108"/>
      <c r="P578" s="108"/>
      <c r="Q578" s="108"/>
      <c r="R578" s="108"/>
      <c r="S578" s="108"/>
      <c r="T578" s="108"/>
    </row>
    <row r="579" spans="1:20" ht="15.75" customHeight="1" x14ac:dyDescent="0.25">
      <c r="A579" s="108"/>
      <c r="B579" s="108"/>
      <c r="C579" s="108"/>
      <c r="D579" s="108"/>
      <c r="E579" s="108"/>
      <c r="F579" s="108"/>
      <c r="G579" s="108"/>
      <c r="H579" s="108"/>
      <c r="I579" s="108"/>
      <c r="J579" s="108"/>
      <c r="K579" s="108"/>
      <c r="L579" s="108"/>
      <c r="M579" s="108"/>
      <c r="N579" s="108"/>
      <c r="O579" s="108"/>
      <c r="P579" s="108"/>
      <c r="Q579" s="108"/>
      <c r="R579" s="108"/>
      <c r="S579" s="108"/>
      <c r="T579" s="108"/>
    </row>
    <row r="580" spans="1:20" ht="15.75" customHeight="1" x14ac:dyDescent="0.25">
      <c r="A580" s="108"/>
      <c r="B580" s="108"/>
      <c r="C580" s="108"/>
      <c r="D580" s="108"/>
      <c r="E580" s="108"/>
      <c r="F580" s="108"/>
      <c r="G580" s="108"/>
      <c r="H580" s="108"/>
      <c r="I580" s="108"/>
      <c r="J580" s="108"/>
      <c r="K580" s="108"/>
      <c r="L580" s="108"/>
      <c r="M580" s="108"/>
      <c r="N580" s="108"/>
      <c r="O580" s="108"/>
      <c r="P580" s="108"/>
      <c r="Q580" s="108"/>
      <c r="R580" s="108"/>
      <c r="S580" s="108"/>
      <c r="T580" s="108"/>
    </row>
    <row r="581" spans="1:20" ht="15.75" customHeight="1" x14ac:dyDescent="0.25">
      <c r="A581" s="108"/>
      <c r="B581" s="108"/>
      <c r="C581" s="108"/>
      <c r="D581" s="108"/>
      <c r="E581" s="108"/>
      <c r="F581" s="108"/>
      <c r="G581" s="108"/>
      <c r="H581" s="108"/>
      <c r="I581" s="108"/>
      <c r="J581" s="108"/>
      <c r="K581" s="108"/>
      <c r="L581" s="108"/>
      <c r="M581" s="108"/>
      <c r="N581" s="108"/>
      <c r="O581" s="108"/>
      <c r="P581" s="108"/>
      <c r="Q581" s="108"/>
      <c r="R581" s="108"/>
      <c r="S581" s="108"/>
      <c r="T581" s="108"/>
    </row>
    <row r="582" spans="1:20" ht="15.75" customHeight="1" x14ac:dyDescent="0.25">
      <c r="A582" s="108"/>
      <c r="B582" s="108"/>
      <c r="C582" s="108"/>
      <c r="D582" s="108"/>
      <c r="E582" s="108"/>
      <c r="F582" s="108"/>
      <c r="G582" s="108"/>
      <c r="H582" s="108"/>
      <c r="I582" s="108"/>
      <c r="J582" s="108"/>
      <c r="K582" s="108"/>
      <c r="L582" s="108"/>
      <c r="M582" s="108"/>
      <c r="N582" s="108"/>
      <c r="O582" s="108"/>
      <c r="P582" s="108"/>
      <c r="Q582" s="108"/>
      <c r="R582" s="108"/>
      <c r="S582" s="108"/>
      <c r="T582" s="108"/>
    </row>
    <row r="583" spans="1:20" ht="15.75" customHeight="1" x14ac:dyDescent="0.25">
      <c r="A583" s="108"/>
      <c r="B583" s="108"/>
      <c r="C583" s="108"/>
      <c r="D583" s="108"/>
      <c r="E583" s="108"/>
      <c r="F583" s="108"/>
      <c r="G583" s="108"/>
      <c r="H583" s="108"/>
      <c r="I583" s="108"/>
      <c r="J583" s="108"/>
      <c r="K583" s="108"/>
      <c r="L583" s="108"/>
      <c r="M583" s="108"/>
      <c r="N583" s="108"/>
      <c r="O583" s="108"/>
      <c r="P583" s="108"/>
      <c r="Q583" s="108"/>
      <c r="R583" s="108"/>
      <c r="S583" s="108"/>
      <c r="T583" s="108"/>
    </row>
    <row r="584" spans="1:20" ht="15.75" customHeight="1" x14ac:dyDescent="0.25">
      <c r="A584" s="108"/>
      <c r="B584" s="108"/>
      <c r="C584" s="108"/>
      <c r="D584" s="108"/>
      <c r="E584" s="108"/>
      <c r="F584" s="108"/>
      <c r="G584" s="108"/>
      <c r="H584" s="108"/>
      <c r="I584" s="108"/>
      <c r="J584" s="108"/>
      <c r="K584" s="108"/>
      <c r="L584" s="108"/>
      <c r="M584" s="108"/>
      <c r="N584" s="108"/>
      <c r="O584" s="108"/>
      <c r="P584" s="108"/>
      <c r="Q584" s="108"/>
      <c r="R584" s="108"/>
      <c r="S584" s="108"/>
      <c r="T584" s="108"/>
    </row>
    <row r="585" spans="1:20" ht="15.75" customHeight="1" x14ac:dyDescent="0.25">
      <c r="A585" s="108"/>
      <c r="B585" s="108"/>
      <c r="C585" s="108"/>
      <c r="D585" s="108"/>
      <c r="E585" s="108"/>
      <c r="F585" s="108"/>
      <c r="G585" s="108"/>
      <c r="H585" s="108"/>
      <c r="I585" s="108"/>
      <c r="J585" s="108"/>
      <c r="K585" s="108"/>
      <c r="L585" s="108"/>
      <c r="M585" s="108"/>
      <c r="N585" s="108"/>
      <c r="O585" s="108"/>
      <c r="P585" s="108"/>
      <c r="Q585" s="108"/>
      <c r="R585" s="108"/>
      <c r="S585" s="108"/>
      <c r="T585" s="108"/>
    </row>
    <row r="586" spans="1:20" ht="15.75" customHeight="1" x14ac:dyDescent="0.25">
      <c r="A586" s="108"/>
      <c r="B586" s="108"/>
      <c r="C586" s="108"/>
      <c r="D586" s="108"/>
      <c r="E586" s="108"/>
      <c r="F586" s="108"/>
      <c r="G586" s="108"/>
      <c r="H586" s="108"/>
      <c r="I586" s="108"/>
      <c r="J586" s="108"/>
      <c r="K586" s="108"/>
      <c r="L586" s="108"/>
      <c r="M586" s="108"/>
      <c r="N586" s="108"/>
      <c r="O586" s="108"/>
      <c r="P586" s="108"/>
      <c r="Q586" s="108"/>
      <c r="R586" s="108"/>
      <c r="S586" s="108"/>
      <c r="T586" s="108"/>
    </row>
    <row r="587" spans="1:20" ht="15.75" customHeight="1" x14ac:dyDescent="0.25">
      <c r="A587" s="108"/>
      <c r="B587" s="108"/>
      <c r="C587" s="108"/>
      <c r="D587" s="108"/>
      <c r="E587" s="108"/>
      <c r="F587" s="108"/>
      <c r="G587" s="108"/>
      <c r="H587" s="108"/>
      <c r="I587" s="108"/>
      <c r="J587" s="108"/>
      <c r="K587" s="108"/>
      <c r="L587" s="108"/>
      <c r="M587" s="108"/>
      <c r="N587" s="108"/>
      <c r="O587" s="108"/>
      <c r="P587" s="108"/>
      <c r="Q587" s="108"/>
      <c r="R587" s="108"/>
      <c r="S587" s="108"/>
      <c r="T587" s="108"/>
    </row>
    <row r="588" spans="1:20" ht="15.75" customHeight="1" x14ac:dyDescent="0.25">
      <c r="A588" s="108"/>
      <c r="B588" s="108"/>
      <c r="C588" s="108"/>
      <c r="D588" s="108"/>
      <c r="E588" s="108"/>
      <c r="F588" s="108"/>
      <c r="G588" s="108"/>
      <c r="H588" s="108"/>
      <c r="I588" s="108"/>
      <c r="J588" s="108"/>
      <c r="K588" s="108"/>
      <c r="L588" s="108"/>
      <c r="M588" s="108"/>
      <c r="N588" s="108"/>
      <c r="O588" s="108"/>
      <c r="P588" s="108"/>
      <c r="Q588" s="108"/>
      <c r="R588" s="108"/>
      <c r="S588" s="108"/>
      <c r="T588" s="108"/>
    </row>
    <row r="589" spans="1:20" ht="15.75" customHeight="1" x14ac:dyDescent="0.25">
      <c r="A589" s="108"/>
      <c r="B589" s="108"/>
      <c r="C589" s="108"/>
      <c r="D589" s="108"/>
      <c r="E589" s="108"/>
      <c r="F589" s="108"/>
      <c r="G589" s="108"/>
      <c r="H589" s="108"/>
      <c r="I589" s="108"/>
      <c r="J589" s="108"/>
      <c r="K589" s="108"/>
      <c r="L589" s="108"/>
      <c r="M589" s="108"/>
      <c r="N589" s="108"/>
      <c r="O589" s="108"/>
      <c r="P589" s="108"/>
      <c r="Q589" s="108"/>
      <c r="R589" s="108"/>
      <c r="S589" s="108"/>
      <c r="T589" s="108"/>
    </row>
    <row r="590" spans="1:20" ht="15.75" customHeight="1" x14ac:dyDescent="0.25">
      <c r="A590" s="108"/>
      <c r="B590" s="108"/>
      <c r="C590" s="108"/>
      <c r="D590" s="108"/>
      <c r="E590" s="108"/>
      <c r="F590" s="108"/>
      <c r="G590" s="108"/>
      <c r="H590" s="108"/>
      <c r="I590" s="108"/>
      <c r="J590" s="108"/>
      <c r="K590" s="108"/>
      <c r="L590" s="108"/>
      <c r="M590" s="108"/>
      <c r="N590" s="108"/>
      <c r="O590" s="108"/>
      <c r="P590" s="108"/>
      <c r="Q590" s="108"/>
      <c r="R590" s="108"/>
      <c r="S590" s="108"/>
      <c r="T590" s="108"/>
    </row>
    <row r="591" spans="1:20" ht="15.75" customHeight="1" x14ac:dyDescent="0.25">
      <c r="A591" s="108"/>
      <c r="B591" s="108"/>
      <c r="C591" s="108"/>
      <c r="D591" s="108"/>
      <c r="E591" s="108"/>
      <c r="F591" s="108"/>
      <c r="G591" s="108"/>
      <c r="H591" s="108"/>
      <c r="I591" s="108"/>
      <c r="J591" s="108"/>
      <c r="K591" s="108"/>
      <c r="L591" s="108"/>
      <c r="M591" s="108"/>
      <c r="N591" s="108"/>
      <c r="O591" s="108"/>
      <c r="P591" s="108"/>
      <c r="Q591" s="108"/>
      <c r="R591" s="108"/>
      <c r="S591" s="108"/>
      <c r="T591" s="108"/>
    </row>
    <row r="592" spans="1:20" ht="15.75" customHeight="1" x14ac:dyDescent="0.25">
      <c r="A592" s="108"/>
      <c r="B592" s="108"/>
      <c r="C592" s="108"/>
      <c r="D592" s="108"/>
      <c r="E592" s="108"/>
      <c r="F592" s="108"/>
      <c r="G592" s="108"/>
      <c r="H592" s="108"/>
      <c r="I592" s="108"/>
      <c r="J592" s="108"/>
      <c r="K592" s="108"/>
      <c r="L592" s="108"/>
      <c r="M592" s="108"/>
      <c r="N592" s="108"/>
      <c r="O592" s="108"/>
      <c r="P592" s="108"/>
      <c r="Q592" s="108"/>
      <c r="R592" s="108"/>
      <c r="S592" s="108"/>
      <c r="T592" s="108"/>
    </row>
    <row r="593" spans="1:20" ht="15.75" customHeight="1" x14ac:dyDescent="0.25">
      <c r="A593" s="108"/>
      <c r="B593" s="108"/>
      <c r="C593" s="108"/>
      <c r="D593" s="108"/>
      <c r="E593" s="108"/>
      <c r="F593" s="108"/>
      <c r="G593" s="108"/>
      <c r="H593" s="108"/>
      <c r="I593" s="108"/>
      <c r="J593" s="108"/>
      <c r="K593" s="108"/>
      <c r="L593" s="108"/>
      <c r="M593" s="108"/>
      <c r="N593" s="108"/>
      <c r="O593" s="108"/>
      <c r="P593" s="108"/>
      <c r="Q593" s="108"/>
      <c r="R593" s="108"/>
      <c r="S593" s="108"/>
      <c r="T593" s="108"/>
    </row>
    <row r="594" spans="1:20" ht="15.75" customHeight="1" x14ac:dyDescent="0.25">
      <c r="A594" s="108"/>
      <c r="B594" s="108"/>
      <c r="C594" s="108"/>
      <c r="D594" s="108"/>
      <c r="E594" s="108"/>
      <c r="F594" s="108"/>
      <c r="G594" s="108"/>
      <c r="H594" s="108"/>
      <c r="I594" s="108"/>
      <c r="J594" s="108"/>
      <c r="K594" s="108"/>
      <c r="L594" s="108"/>
      <c r="M594" s="108"/>
      <c r="N594" s="108"/>
      <c r="O594" s="108"/>
      <c r="P594" s="108"/>
      <c r="Q594" s="108"/>
      <c r="R594" s="108"/>
      <c r="S594" s="108"/>
      <c r="T594" s="108"/>
    </row>
    <row r="595" spans="1:20" ht="15.75" customHeight="1" x14ac:dyDescent="0.25">
      <c r="A595" s="108"/>
      <c r="B595" s="108"/>
      <c r="C595" s="108"/>
      <c r="D595" s="108"/>
      <c r="E595" s="108"/>
      <c r="F595" s="108"/>
      <c r="G595" s="108"/>
      <c r="H595" s="108"/>
      <c r="I595" s="108"/>
      <c r="J595" s="108"/>
      <c r="K595" s="108"/>
      <c r="L595" s="108"/>
      <c r="M595" s="108"/>
      <c r="N595" s="108"/>
      <c r="O595" s="108"/>
      <c r="P595" s="108"/>
      <c r="Q595" s="108"/>
      <c r="R595" s="108"/>
      <c r="S595" s="108"/>
      <c r="T595" s="108"/>
    </row>
    <row r="596" spans="1:20" ht="15.75" customHeight="1" x14ac:dyDescent="0.25">
      <c r="A596" s="108"/>
      <c r="B596" s="108"/>
      <c r="C596" s="108"/>
      <c r="D596" s="108"/>
      <c r="E596" s="108"/>
      <c r="F596" s="108"/>
      <c r="G596" s="108"/>
      <c r="H596" s="108"/>
      <c r="I596" s="108"/>
      <c r="J596" s="108"/>
      <c r="K596" s="108"/>
      <c r="L596" s="108"/>
      <c r="M596" s="108"/>
      <c r="N596" s="108"/>
      <c r="O596" s="108"/>
      <c r="P596" s="108"/>
      <c r="Q596" s="108"/>
      <c r="R596" s="108"/>
      <c r="S596" s="108"/>
      <c r="T596" s="108"/>
    </row>
    <row r="597" spans="1:20" ht="15.75" customHeight="1" x14ac:dyDescent="0.25">
      <c r="A597" s="108"/>
      <c r="B597" s="108"/>
      <c r="C597" s="108"/>
      <c r="D597" s="108"/>
      <c r="E597" s="108"/>
      <c r="F597" s="108"/>
      <c r="G597" s="108"/>
      <c r="H597" s="108"/>
      <c r="I597" s="108"/>
      <c r="J597" s="108"/>
      <c r="K597" s="108"/>
      <c r="L597" s="108"/>
      <c r="M597" s="108"/>
      <c r="N597" s="108"/>
      <c r="O597" s="108"/>
      <c r="P597" s="108"/>
      <c r="Q597" s="108"/>
      <c r="R597" s="108"/>
      <c r="S597" s="108"/>
      <c r="T597" s="108"/>
    </row>
    <row r="598" spans="1:20" ht="15.75" customHeight="1" x14ac:dyDescent="0.25">
      <c r="A598" s="108"/>
      <c r="B598" s="108"/>
      <c r="C598" s="108"/>
      <c r="D598" s="108"/>
      <c r="E598" s="108"/>
      <c r="F598" s="108"/>
      <c r="G598" s="108"/>
      <c r="H598" s="108"/>
      <c r="I598" s="108"/>
      <c r="J598" s="108"/>
      <c r="K598" s="108"/>
      <c r="L598" s="108"/>
      <c r="M598" s="108"/>
      <c r="N598" s="108"/>
      <c r="O598" s="108"/>
      <c r="P598" s="108"/>
      <c r="Q598" s="108"/>
      <c r="R598" s="108"/>
      <c r="S598" s="108"/>
      <c r="T598" s="108"/>
    </row>
    <row r="599" spans="1:20" ht="15.75" customHeight="1" x14ac:dyDescent="0.25">
      <c r="A599" s="108"/>
      <c r="B599" s="108"/>
      <c r="C599" s="108"/>
      <c r="D599" s="108"/>
      <c r="E599" s="108"/>
      <c r="F599" s="108"/>
      <c r="G599" s="108"/>
      <c r="H599" s="108"/>
      <c r="I599" s="108"/>
      <c r="J599" s="108"/>
      <c r="K599" s="108"/>
      <c r="L599" s="108"/>
      <c r="M599" s="108"/>
      <c r="N599" s="108"/>
      <c r="O599" s="108"/>
      <c r="P599" s="108"/>
      <c r="Q599" s="108"/>
      <c r="R599" s="108"/>
      <c r="S599" s="108"/>
      <c r="T599" s="108"/>
    </row>
    <row r="600" spans="1:20" ht="15.75" customHeight="1" x14ac:dyDescent="0.25">
      <c r="A600" s="108"/>
      <c r="B600" s="108"/>
      <c r="C600" s="108"/>
      <c r="D600" s="108"/>
      <c r="E600" s="108"/>
      <c r="F600" s="108"/>
      <c r="G600" s="108"/>
      <c r="H600" s="108"/>
      <c r="I600" s="108"/>
      <c r="J600" s="108"/>
      <c r="K600" s="108"/>
      <c r="L600" s="108"/>
      <c r="M600" s="108"/>
      <c r="N600" s="108"/>
      <c r="O600" s="108"/>
      <c r="P600" s="108"/>
      <c r="Q600" s="108"/>
      <c r="R600" s="108"/>
      <c r="S600" s="108"/>
      <c r="T600" s="108"/>
    </row>
    <row r="601" spans="1:20" ht="15.75" customHeight="1" x14ac:dyDescent="0.25">
      <c r="A601" s="108"/>
      <c r="B601" s="108"/>
      <c r="C601" s="108"/>
      <c r="D601" s="108"/>
      <c r="E601" s="108"/>
      <c r="F601" s="108"/>
      <c r="G601" s="108"/>
      <c r="H601" s="108"/>
      <c r="I601" s="108"/>
      <c r="J601" s="108"/>
      <c r="K601" s="108"/>
      <c r="L601" s="108"/>
      <c r="M601" s="108"/>
      <c r="N601" s="108"/>
      <c r="O601" s="108"/>
      <c r="P601" s="108"/>
      <c r="Q601" s="108"/>
      <c r="R601" s="108"/>
      <c r="S601" s="108"/>
      <c r="T601" s="108"/>
    </row>
    <row r="602" spans="1:20" ht="15.75" customHeight="1" x14ac:dyDescent="0.25">
      <c r="A602" s="108"/>
      <c r="B602" s="108"/>
      <c r="C602" s="108"/>
      <c r="D602" s="108"/>
      <c r="E602" s="108"/>
      <c r="F602" s="108"/>
      <c r="G602" s="108"/>
      <c r="H602" s="108"/>
      <c r="I602" s="108"/>
      <c r="J602" s="108"/>
      <c r="K602" s="108"/>
      <c r="L602" s="108"/>
      <c r="M602" s="108"/>
      <c r="N602" s="108"/>
      <c r="O602" s="108"/>
      <c r="P602" s="108"/>
      <c r="Q602" s="108"/>
      <c r="R602" s="108"/>
      <c r="S602" s="108"/>
      <c r="T602" s="108"/>
    </row>
    <row r="603" spans="1:20" ht="15.75" customHeight="1" x14ac:dyDescent="0.25">
      <c r="A603" s="108"/>
      <c r="B603" s="108"/>
      <c r="C603" s="108"/>
      <c r="D603" s="108"/>
      <c r="E603" s="108"/>
      <c r="F603" s="108"/>
      <c r="G603" s="108"/>
      <c r="H603" s="108"/>
      <c r="I603" s="108"/>
      <c r="J603" s="108"/>
      <c r="K603" s="108"/>
      <c r="L603" s="108"/>
      <c r="M603" s="108"/>
      <c r="N603" s="108"/>
      <c r="O603" s="108"/>
      <c r="P603" s="108"/>
      <c r="Q603" s="108"/>
      <c r="R603" s="108"/>
      <c r="S603" s="108"/>
      <c r="T603" s="108"/>
    </row>
    <row r="604" spans="1:20" ht="15.75" customHeight="1" x14ac:dyDescent="0.25">
      <c r="A604" s="108"/>
      <c r="B604" s="108"/>
      <c r="C604" s="108"/>
      <c r="D604" s="108"/>
      <c r="E604" s="108"/>
      <c r="F604" s="108"/>
      <c r="G604" s="108"/>
      <c r="H604" s="108"/>
      <c r="I604" s="108"/>
      <c r="J604" s="108"/>
      <c r="K604" s="108"/>
      <c r="L604" s="108"/>
      <c r="M604" s="108"/>
      <c r="N604" s="108"/>
      <c r="O604" s="108"/>
      <c r="P604" s="108"/>
      <c r="Q604" s="108"/>
      <c r="R604" s="108"/>
      <c r="S604" s="108"/>
      <c r="T604" s="108"/>
    </row>
    <row r="605" spans="1:20" ht="15.75" customHeight="1" x14ac:dyDescent="0.25">
      <c r="A605" s="108"/>
      <c r="B605" s="108"/>
      <c r="C605" s="108"/>
      <c r="D605" s="108"/>
      <c r="E605" s="108"/>
      <c r="F605" s="108"/>
      <c r="G605" s="108"/>
      <c r="H605" s="108"/>
      <c r="I605" s="108"/>
      <c r="J605" s="108"/>
      <c r="K605" s="108"/>
      <c r="L605" s="108"/>
      <c r="M605" s="108"/>
      <c r="N605" s="108"/>
      <c r="O605" s="108"/>
      <c r="P605" s="108"/>
      <c r="Q605" s="108"/>
      <c r="R605" s="108"/>
      <c r="S605" s="108"/>
      <c r="T605" s="108"/>
    </row>
    <row r="606" spans="1:20" ht="15.75" customHeight="1" x14ac:dyDescent="0.25">
      <c r="A606" s="108"/>
      <c r="B606" s="108"/>
      <c r="C606" s="108"/>
      <c r="D606" s="108"/>
      <c r="E606" s="108"/>
      <c r="F606" s="108"/>
      <c r="G606" s="108"/>
      <c r="H606" s="108"/>
      <c r="I606" s="108"/>
      <c r="J606" s="108"/>
      <c r="K606" s="108"/>
      <c r="L606" s="108"/>
      <c r="M606" s="108"/>
      <c r="N606" s="108"/>
      <c r="O606" s="108"/>
      <c r="P606" s="108"/>
      <c r="Q606" s="108"/>
      <c r="R606" s="108"/>
      <c r="S606" s="108"/>
      <c r="T606" s="108"/>
    </row>
    <row r="607" spans="1:20" ht="15.75" customHeight="1" x14ac:dyDescent="0.25">
      <c r="A607" s="108"/>
      <c r="B607" s="108"/>
      <c r="C607" s="108"/>
      <c r="D607" s="108"/>
      <c r="E607" s="108"/>
      <c r="F607" s="108"/>
      <c r="G607" s="108"/>
      <c r="H607" s="108"/>
      <c r="I607" s="108"/>
      <c r="J607" s="108"/>
      <c r="K607" s="108"/>
      <c r="L607" s="108"/>
      <c r="M607" s="108"/>
      <c r="N607" s="108"/>
      <c r="O607" s="108"/>
      <c r="P607" s="108"/>
      <c r="Q607" s="108"/>
      <c r="R607" s="108"/>
      <c r="S607" s="108"/>
      <c r="T607" s="108"/>
    </row>
    <row r="608" spans="1:20" ht="15.75" customHeight="1" x14ac:dyDescent="0.25">
      <c r="A608" s="108"/>
      <c r="B608" s="108"/>
      <c r="C608" s="108"/>
      <c r="D608" s="108"/>
      <c r="E608" s="108"/>
      <c r="F608" s="108"/>
      <c r="G608" s="108"/>
      <c r="H608" s="108"/>
      <c r="I608" s="108"/>
      <c r="J608" s="108"/>
      <c r="K608" s="108"/>
      <c r="L608" s="108"/>
      <c r="M608" s="108"/>
      <c r="N608" s="108"/>
      <c r="O608" s="108"/>
      <c r="P608" s="108"/>
      <c r="Q608" s="108"/>
      <c r="R608" s="108"/>
      <c r="S608" s="108"/>
      <c r="T608" s="108"/>
    </row>
    <row r="609" spans="1:20" ht="15.75" customHeight="1" x14ac:dyDescent="0.25">
      <c r="A609" s="108"/>
      <c r="B609" s="108"/>
      <c r="C609" s="108"/>
      <c r="D609" s="108"/>
      <c r="E609" s="108"/>
      <c r="F609" s="108"/>
      <c r="G609" s="108"/>
      <c r="H609" s="108"/>
      <c r="I609" s="108"/>
      <c r="J609" s="108"/>
      <c r="K609" s="108"/>
      <c r="L609" s="108"/>
      <c r="M609" s="108"/>
      <c r="N609" s="108"/>
      <c r="O609" s="108"/>
      <c r="P609" s="108"/>
      <c r="Q609" s="108"/>
      <c r="R609" s="108"/>
      <c r="S609" s="108"/>
      <c r="T609" s="108"/>
    </row>
    <row r="610" spans="1:20" ht="15.75" customHeight="1" x14ac:dyDescent="0.25">
      <c r="A610" s="108"/>
      <c r="B610" s="108"/>
      <c r="C610" s="108"/>
      <c r="D610" s="108"/>
      <c r="E610" s="108"/>
      <c r="F610" s="108"/>
      <c r="G610" s="108"/>
      <c r="H610" s="108"/>
      <c r="I610" s="108"/>
      <c r="J610" s="108"/>
      <c r="K610" s="108"/>
      <c r="L610" s="108"/>
      <c r="M610" s="108"/>
      <c r="N610" s="108"/>
      <c r="O610" s="108"/>
      <c r="P610" s="108"/>
      <c r="Q610" s="108"/>
      <c r="R610" s="108"/>
      <c r="S610" s="108"/>
      <c r="T610" s="108"/>
    </row>
    <row r="611" spans="1:20" ht="15.75" customHeight="1" x14ac:dyDescent="0.25">
      <c r="A611" s="108"/>
      <c r="B611" s="108"/>
      <c r="C611" s="108"/>
      <c r="D611" s="108"/>
      <c r="E611" s="108"/>
      <c r="F611" s="108"/>
      <c r="G611" s="108"/>
      <c r="H611" s="108"/>
      <c r="I611" s="108"/>
      <c r="J611" s="108"/>
      <c r="K611" s="108"/>
      <c r="L611" s="108"/>
      <c r="M611" s="108"/>
      <c r="N611" s="108"/>
      <c r="O611" s="108"/>
      <c r="P611" s="108"/>
      <c r="Q611" s="108"/>
      <c r="R611" s="108"/>
      <c r="S611" s="108"/>
      <c r="T611" s="108"/>
    </row>
    <row r="612" spans="1:20" ht="15.75" customHeight="1" x14ac:dyDescent="0.25">
      <c r="A612" s="108"/>
      <c r="B612" s="108"/>
      <c r="C612" s="108"/>
      <c r="D612" s="108"/>
      <c r="E612" s="108"/>
      <c r="F612" s="108"/>
      <c r="G612" s="108"/>
      <c r="H612" s="108"/>
      <c r="I612" s="108"/>
      <c r="J612" s="108"/>
      <c r="K612" s="108"/>
      <c r="L612" s="108"/>
      <c r="M612" s="108"/>
      <c r="N612" s="108"/>
      <c r="O612" s="108"/>
      <c r="P612" s="108"/>
      <c r="Q612" s="108"/>
      <c r="R612" s="108"/>
      <c r="S612" s="108"/>
      <c r="T612" s="108"/>
    </row>
    <row r="613" spans="1:20" ht="15.75" customHeight="1" x14ac:dyDescent="0.25">
      <c r="A613" s="108"/>
      <c r="B613" s="108"/>
      <c r="C613" s="108"/>
      <c r="D613" s="108"/>
      <c r="E613" s="108"/>
      <c r="F613" s="108"/>
      <c r="G613" s="108"/>
      <c r="H613" s="108"/>
      <c r="I613" s="108"/>
      <c r="J613" s="108"/>
      <c r="K613" s="108"/>
      <c r="L613" s="108"/>
      <c r="M613" s="108"/>
      <c r="N613" s="108"/>
      <c r="O613" s="108"/>
      <c r="P613" s="108"/>
      <c r="Q613" s="108"/>
      <c r="R613" s="108"/>
      <c r="S613" s="108"/>
      <c r="T613" s="108"/>
    </row>
    <row r="614" spans="1:20" ht="15.75" customHeight="1" x14ac:dyDescent="0.25">
      <c r="A614" s="108"/>
      <c r="B614" s="108"/>
      <c r="C614" s="108"/>
      <c r="D614" s="108"/>
      <c r="E614" s="108"/>
      <c r="F614" s="108"/>
      <c r="G614" s="108"/>
      <c r="H614" s="108"/>
      <c r="I614" s="108"/>
      <c r="J614" s="108"/>
      <c r="K614" s="108"/>
      <c r="L614" s="108"/>
      <c r="M614" s="108"/>
      <c r="N614" s="108"/>
      <c r="O614" s="108"/>
      <c r="P614" s="108"/>
      <c r="Q614" s="108"/>
      <c r="R614" s="108"/>
      <c r="S614" s="108"/>
      <c r="T614" s="108"/>
    </row>
    <row r="615" spans="1:20" ht="15.75" customHeight="1" x14ac:dyDescent="0.25">
      <c r="A615" s="108"/>
      <c r="B615" s="108"/>
      <c r="C615" s="108"/>
      <c r="D615" s="108"/>
      <c r="E615" s="108"/>
      <c r="F615" s="108"/>
      <c r="G615" s="108"/>
      <c r="H615" s="108"/>
      <c r="I615" s="108"/>
      <c r="J615" s="108"/>
      <c r="K615" s="108"/>
      <c r="L615" s="108"/>
      <c r="M615" s="108"/>
      <c r="N615" s="108"/>
      <c r="O615" s="108"/>
      <c r="P615" s="108"/>
      <c r="Q615" s="108"/>
      <c r="R615" s="108"/>
      <c r="S615" s="108"/>
      <c r="T615" s="108"/>
    </row>
    <row r="616" spans="1:20" ht="15.75" customHeight="1" x14ac:dyDescent="0.25">
      <c r="A616" s="108"/>
      <c r="B616" s="108"/>
      <c r="C616" s="108"/>
      <c r="D616" s="108"/>
      <c r="E616" s="108"/>
      <c r="F616" s="108"/>
      <c r="G616" s="108"/>
      <c r="H616" s="108"/>
      <c r="I616" s="108"/>
      <c r="J616" s="108"/>
      <c r="K616" s="108"/>
      <c r="L616" s="108"/>
      <c r="M616" s="108"/>
      <c r="N616" s="108"/>
      <c r="O616" s="108"/>
      <c r="P616" s="108"/>
      <c r="Q616" s="108"/>
      <c r="R616" s="108"/>
      <c r="S616" s="108"/>
      <c r="T616" s="108"/>
    </row>
    <row r="617" spans="1:20" ht="15.75" customHeight="1" x14ac:dyDescent="0.25">
      <c r="A617" s="108"/>
      <c r="B617" s="108"/>
      <c r="C617" s="108"/>
      <c r="D617" s="108"/>
      <c r="E617" s="108"/>
      <c r="F617" s="108"/>
      <c r="G617" s="108"/>
      <c r="H617" s="108"/>
      <c r="I617" s="108"/>
      <c r="J617" s="108"/>
      <c r="K617" s="108"/>
      <c r="L617" s="108"/>
      <c r="M617" s="108"/>
      <c r="N617" s="108"/>
      <c r="O617" s="108"/>
      <c r="P617" s="108"/>
      <c r="Q617" s="108"/>
      <c r="R617" s="108"/>
      <c r="S617" s="108"/>
      <c r="T617" s="108"/>
    </row>
    <row r="618" spans="1:20" ht="15.75" customHeight="1" x14ac:dyDescent="0.25">
      <c r="A618" s="108"/>
      <c r="B618" s="108"/>
      <c r="C618" s="108"/>
      <c r="D618" s="108"/>
      <c r="E618" s="108"/>
      <c r="F618" s="108"/>
      <c r="G618" s="108"/>
      <c r="H618" s="108"/>
      <c r="I618" s="108"/>
      <c r="J618" s="108"/>
      <c r="K618" s="108"/>
      <c r="L618" s="108"/>
      <c r="M618" s="108"/>
      <c r="N618" s="108"/>
      <c r="O618" s="108"/>
      <c r="P618" s="108"/>
      <c r="Q618" s="108"/>
      <c r="R618" s="108"/>
      <c r="S618" s="108"/>
      <c r="T618" s="108"/>
    </row>
    <row r="619" spans="1:20" ht="15.75" customHeight="1" x14ac:dyDescent="0.25">
      <c r="A619" s="108"/>
      <c r="B619" s="108"/>
      <c r="C619" s="108"/>
      <c r="D619" s="108"/>
      <c r="E619" s="108"/>
      <c r="F619" s="108"/>
      <c r="G619" s="108"/>
      <c r="H619" s="108"/>
      <c r="I619" s="108"/>
      <c r="J619" s="108"/>
      <c r="K619" s="108"/>
      <c r="L619" s="108"/>
      <c r="M619" s="108"/>
      <c r="N619" s="108"/>
      <c r="O619" s="108"/>
      <c r="P619" s="108"/>
      <c r="Q619" s="108"/>
      <c r="R619" s="108"/>
      <c r="S619" s="108"/>
      <c r="T619" s="108"/>
    </row>
    <row r="620" spans="1:20" ht="15.75" customHeight="1" x14ac:dyDescent="0.25">
      <c r="A620" s="108"/>
      <c r="B620" s="108"/>
      <c r="C620" s="108"/>
      <c r="D620" s="108"/>
      <c r="E620" s="108"/>
      <c r="F620" s="108"/>
      <c r="G620" s="108"/>
      <c r="H620" s="108"/>
      <c r="I620" s="108"/>
      <c r="J620" s="108"/>
      <c r="K620" s="108"/>
      <c r="L620" s="108"/>
      <c r="M620" s="108"/>
      <c r="N620" s="108"/>
      <c r="O620" s="108"/>
      <c r="P620" s="108"/>
      <c r="Q620" s="108"/>
      <c r="R620" s="108"/>
      <c r="S620" s="108"/>
      <c r="T620" s="108"/>
    </row>
    <row r="621" spans="1:20" ht="15.75" customHeight="1" x14ac:dyDescent="0.25">
      <c r="A621" s="108"/>
      <c r="B621" s="108"/>
      <c r="C621" s="108"/>
      <c r="D621" s="108"/>
      <c r="E621" s="108"/>
      <c r="F621" s="108"/>
      <c r="G621" s="108"/>
      <c r="H621" s="108"/>
      <c r="I621" s="108"/>
      <c r="J621" s="108"/>
      <c r="K621" s="108"/>
      <c r="L621" s="108"/>
      <c r="M621" s="108"/>
      <c r="N621" s="108"/>
      <c r="O621" s="108"/>
      <c r="P621" s="108"/>
      <c r="Q621" s="108"/>
      <c r="R621" s="108"/>
      <c r="S621" s="108"/>
      <c r="T621" s="108"/>
    </row>
    <row r="622" spans="1:20" ht="15.75" customHeight="1" x14ac:dyDescent="0.25">
      <c r="A622" s="108"/>
      <c r="B622" s="108"/>
      <c r="C622" s="108"/>
      <c r="D622" s="108"/>
      <c r="E622" s="108"/>
      <c r="F622" s="108"/>
      <c r="G622" s="108"/>
      <c r="H622" s="108"/>
      <c r="I622" s="108"/>
      <c r="J622" s="108"/>
      <c r="K622" s="108"/>
      <c r="L622" s="108"/>
      <c r="M622" s="108"/>
      <c r="N622" s="108"/>
      <c r="O622" s="108"/>
      <c r="P622" s="108"/>
      <c r="Q622" s="108"/>
      <c r="R622" s="108"/>
      <c r="S622" s="108"/>
      <c r="T622" s="108"/>
    </row>
    <row r="623" spans="1:20" ht="15.75" customHeight="1" x14ac:dyDescent="0.25">
      <c r="A623" s="108"/>
      <c r="B623" s="108"/>
      <c r="C623" s="108"/>
      <c r="D623" s="108"/>
      <c r="E623" s="108"/>
      <c r="F623" s="108"/>
      <c r="G623" s="108"/>
      <c r="H623" s="108"/>
      <c r="I623" s="108"/>
      <c r="J623" s="108"/>
      <c r="K623" s="108"/>
      <c r="L623" s="108"/>
      <c r="M623" s="108"/>
      <c r="N623" s="108"/>
      <c r="O623" s="108"/>
      <c r="P623" s="108"/>
      <c r="Q623" s="108"/>
      <c r="R623" s="108"/>
      <c r="S623" s="108"/>
      <c r="T623" s="108"/>
    </row>
    <row r="624" spans="1:20" ht="15.75" customHeight="1" x14ac:dyDescent="0.25">
      <c r="A624" s="108"/>
      <c r="B624" s="108"/>
      <c r="C624" s="108"/>
      <c r="D624" s="108"/>
      <c r="E624" s="108"/>
      <c r="F624" s="108"/>
      <c r="G624" s="108"/>
      <c r="H624" s="108"/>
      <c r="I624" s="108"/>
      <c r="J624" s="108"/>
      <c r="K624" s="108"/>
      <c r="L624" s="108"/>
      <c r="M624" s="108"/>
      <c r="N624" s="108"/>
      <c r="O624" s="108"/>
      <c r="P624" s="108"/>
      <c r="Q624" s="108"/>
      <c r="R624" s="108"/>
      <c r="S624" s="108"/>
      <c r="T624" s="108"/>
    </row>
    <row r="625" spans="1:20" ht="15.75" customHeight="1" x14ac:dyDescent="0.25">
      <c r="A625" s="108"/>
      <c r="B625" s="108"/>
      <c r="C625" s="108"/>
      <c r="D625" s="108"/>
      <c r="E625" s="108"/>
      <c r="F625" s="108"/>
      <c r="G625" s="108"/>
      <c r="H625" s="108"/>
      <c r="I625" s="108"/>
      <c r="J625" s="108"/>
      <c r="K625" s="108"/>
      <c r="L625" s="108"/>
      <c r="M625" s="108"/>
      <c r="N625" s="108"/>
      <c r="O625" s="108"/>
      <c r="P625" s="108"/>
      <c r="Q625" s="108"/>
      <c r="R625" s="108"/>
      <c r="S625" s="108"/>
      <c r="T625" s="108"/>
    </row>
    <row r="626" spans="1:20" ht="15.75" customHeight="1" x14ac:dyDescent="0.25">
      <c r="A626" s="108"/>
      <c r="B626" s="108"/>
      <c r="C626" s="108"/>
      <c r="D626" s="108"/>
      <c r="E626" s="108"/>
      <c r="F626" s="108"/>
      <c r="G626" s="108"/>
      <c r="H626" s="108"/>
      <c r="I626" s="108"/>
      <c r="J626" s="108"/>
      <c r="K626" s="108"/>
      <c r="L626" s="108"/>
      <c r="M626" s="108"/>
      <c r="N626" s="108"/>
      <c r="O626" s="108"/>
      <c r="P626" s="108"/>
      <c r="Q626" s="108"/>
      <c r="R626" s="108"/>
      <c r="S626" s="108"/>
      <c r="T626" s="108"/>
    </row>
    <row r="627" spans="1:20" ht="15.75" customHeight="1" x14ac:dyDescent="0.25">
      <c r="A627" s="108"/>
      <c r="B627" s="108"/>
      <c r="C627" s="108"/>
      <c r="D627" s="108"/>
      <c r="E627" s="108"/>
      <c r="F627" s="108"/>
      <c r="G627" s="108"/>
      <c r="H627" s="108"/>
      <c r="I627" s="108"/>
      <c r="J627" s="108"/>
      <c r="K627" s="108"/>
      <c r="L627" s="108"/>
      <c r="M627" s="108"/>
      <c r="N627" s="108"/>
      <c r="O627" s="108"/>
      <c r="P627" s="108"/>
      <c r="Q627" s="108"/>
      <c r="R627" s="108"/>
      <c r="S627" s="108"/>
      <c r="T627" s="108"/>
    </row>
    <row r="628" spans="1:20" ht="15.75" customHeight="1" x14ac:dyDescent="0.25">
      <c r="A628" s="108"/>
      <c r="B628" s="108"/>
      <c r="C628" s="108"/>
      <c r="D628" s="108"/>
      <c r="E628" s="108"/>
      <c r="F628" s="108"/>
      <c r="G628" s="108"/>
      <c r="H628" s="108"/>
      <c r="I628" s="108"/>
      <c r="J628" s="108"/>
      <c r="K628" s="108"/>
      <c r="L628" s="108"/>
      <c r="M628" s="108"/>
      <c r="N628" s="108"/>
      <c r="O628" s="108"/>
      <c r="P628" s="108"/>
      <c r="Q628" s="108"/>
      <c r="R628" s="108"/>
      <c r="S628" s="108"/>
      <c r="T628" s="108"/>
    </row>
    <row r="629" spans="1:20" ht="15.75" customHeight="1" x14ac:dyDescent="0.25">
      <c r="A629" s="108"/>
      <c r="B629" s="108"/>
      <c r="C629" s="108"/>
      <c r="D629" s="108"/>
      <c r="E629" s="108"/>
      <c r="F629" s="108"/>
      <c r="G629" s="108"/>
      <c r="H629" s="108"/>
      <c r="I629" s="108"/>
      <c r="J629" s="108"/>
      <c r="K629" s="108"/>
      <c r="L629" s="108"/>
      <c r="M629" s="108"/>
      <c r="N629" s="108"/>
      <c r="O629" s="108"/>
      <c r="P629" s="108"/>
      <c r="Q629" s="108"/>
      <c r="R629" s="108"/>
      <c r="S629" s="108"/>
      <c r="T629" s="108"/>
    </row>
    <row r="630" spans="1:20" ht="15.75" customHeight="1" x14ac:dyDescent="0.25">
      <c r="A630" s="108"/>
      <c r="B630" s="108"/>
      <c r="C630" s="108"/>
      <c r="D630" s="108"/>
      <c r="E630" s="108"/>
      <c r="F630" s="108"/>
      <c r="G630" s="108"/>
      <c r="H630" s="108"/>
      <c r="I630" s="108"/>
      <c r="J630" s="108"/>
      <c r="K630" s="108"/>
      <c r="L630" s="108"/>
      <c r="M630" s="108"/>
      <c r="N630" s="108"/>
      <c r="O630" s="108"/>
      <c r="P630" s="108"/>
      <c r="Q630" s="108"/>
      <c r="R630" s="108"/>
      <c r="S630" s="108"/>
      <c r="T630" s="108"/>
    </row>
    <row r="631" spans="1:20" ht="15.75" customHeight="1" x14ac:dyDescent="0.25">
      <c r="A631" s="108"/>
      <c r="B631" s="108"/>
      <c r="C631" s="108"/>
      <c r="D631" s="108"/>
      <c r="E631" s="108"/>
      <c r="F631" s="108"/>
      <c r="G631" s="108"/>
      <c r="H631" s="108"/>
      <c r="I631" s="108"/>
      <c r="J631" s="108"/>
      <c r="K631" s="108"/>
      <c r="L631" s="108"/>
      <c r="M631" s="108"/>
      <c r="N631" s="108"/>
      <c r="O631" s="108"/>
      <c r="P631" s="108"/>
      <c r="Q631" s="108"/>
      <c r="R631" s="108"/>
      <c r="S631" s="108"/>
      <c r="T631" s="108"/>
    </row>
    <row r="632" spans="1:20" ht="15.75" customHeight="1" x14ac:dyDescent="0.25">
      <c r="A632" s="108"/>
      <c r="B632" s="108"/>
      <c r="C632" s="108"/>
      <c r="D632" s="108"/>
      <c r="E632" s="108"/>
      <c r="F632" s="108"/>
      <c r="G632" s="108"/>
      <c r="H632" s="108"/>
      <c r="I632" s="108"/>
      <c r="J632" s="108"/>
      <c r="K632" s="108"/>
      <c r="L632" s="108"/>
      <c r="M632" s="108"/>
      <c r="N632" s="108"/>
      <c r="O632" s="108"/>
      <c r="P632" s="108"/>
      <c r="Q632" s="108"/>
      <c r="R632" s="108"/>
      <c r="S632" s="108"/>
      <c r="T632" s="108"/>
    </row>
    <row r="633" spans="1:20" ht="15.75" customHeight="1" x14ac:dyDescent="0.25">
      <c r="A633" s="108"/>
      <c r="B633" s="108"/>
      <c r="C633" s="108"/>
      <c r="D633" s="108"/>
      <c r="E633" s="108"/>
      <c r="F633" s="108"/>
      <c r="G633" s="108"/>
      <c r="H633" s="108"/>
      <c r="I633" s="108"/>
      <c r="J633" s="108"/>
      <c r="K633" s="108"/>
      <c r="L633" s="108"/>
      <c r="M633" s="108"/>
      <c r="N633" s="108"/>
      <c r="O633" s="108"/>
      <c r="P633" s="108"/>
      <c r="Q633" s="108"/>
      <c r="R633" s="108"/>
      <c r="S633" s="108"/>
      <c r="T633" s="108"/>
    </row>
    <row r="634" spans="1:20" ht="15.75" customHeight="1" x14ac:dyDescent="0.25">
      <c r="A634" s="108"/>
      <c r="B634" s="108"/>
      <c r="C634" s="108"/>
      <c r="D634" s="108"/>
      <c r="E634" s="108"/>
      <c r="F634" s="108"/>
      <c r="G634" s="108"/>
      <c r="H634" s="108"/>
      <c r="I634" s="108"/>
      <c r="J634" s="108"/>
      <c r="K634" s="108"/>
      <c r="L634" s="108"/>
      <c r="M634" s="108"/>
      <c r="N634" s="108"/>
      <c r="O634" s="108"/>
      <c r="P634" s="108"/>
      <c r="Q634" s="108"/>
      <c r="R634" s="108"/>
      <c r="S634" s="108"/>
      <c r="T634" s="108"/>
    </row>
    <row r="635" spans="1:20" ht="15.75" customHeight="1" x14ac:dyDescent="0.25">
      <c r="A635" s="108"/>
      <c r="B635" s="108"/>
      <c r="C635" s="108"/>
      <c r="D635" s="108"/>
      <c r="E635" s="108"/>
      <c r="F635" s="108"/>
      <c r="G635" s="108"/>
      <c r="H635" s="108"/>
      <c r="I635" s="108"/>
      <c r="J635" s="108"/>
      <c r="K635" s="108"/>
      <c r="L635" s="108"/>
      <c r="M635" s="108"/>
      <c r="N635" s="108"/>
      <c r="O635" s="108"/>
      <c r="P635" s="108"/>
      <c r="Q635" s="108"/>
      <c r="R635" s="108"/>
      <c r="S635" s="108"/>
      <c r="T635" s="108"/>
    </row>
    <row r="636" spans="1:20" ht="15.75" customHeight="1" x14ac:dyDescent="0.25">
      <c r="A636" s="108"/>
      <c r="B636" s="108"/>
      <c r="C636" s="108"/>
      <c r="D636" s="108"/>
      <c r="E636" s="108"/>
      <c r="F636" s="108"/>
      <c r="G636" s="108"/>
      <c r="H636" s="108"/>
      <c r="I636" s="108"/>
      <c r="J636" s="108"/>
      <c r="K636" s="108"/>
      <c r="L636" s="108"/>
      <c r="M636" s="108"/>
      <c r="N636" s="108"/>
      <c r="O636" s="108"/>
      <c r="P636" s="108"/>
      <c r="Q636" s="108"/>
      <c r="R636" s="108"/>
      <c r="S636" s="108"/>
      <c r="T636" s="108"/>
    </row>
    <row r="637" spans="1:20" ht="15.75" customHeight="1" x14ac:dyDescent="0.25">
      <c r="A637" s="108"/>
      <c r="B637" s="108"/>
      <c r="C637" s="108"/>
      <c r="D637" s="108"/>
      <c r="E637" s="108"/>
      <c r="F637" s="108"/>
      <c r="G637" s="108"/>
      <c r="H637" s="108"/>
      <c r="I637" s="108"/>
      <c r="J637" s="108"/>
      <c r="K637" s="108"/>
      <c r="L637" s="108"/>
      <c r="M637" s="108"/>
      <c r="N637" s="108"/>
      <c r="O637" s="108"/>
      <c r="P637" s="108"/>
      <c r="Q637" s="108"/>
      <c r="R637" s="108"/>
      <c r="S637" s="108"/>
      <c r="T637" s="108"/>
    </row>
    <row r="638" spans="1:20" ht="15.75" customHeight="1" x14ac:dyDescent="0.25">
      <c r="A638" s="108"/>
      <c r="B638" s="108"/>
      <c r="C638" s="108"/>
      <c r="D638" s="108"/>
      <c r="E638" s="108"/>
      <c r="F638" s="108"/>
      <c r="G638" s="108"/>
      <c r="H638" s="108"/>
      <c r="I638" s="108"/>
      <c r="J638" s="108"/>
      <c r="K638" s="108"/>
      <c r="L638" s="108"/>
      <c r="M638" s="108"/>
      <c r="N638" s="108"/>
      <c r="O638" s="108"/>
      <c r="P638" s="108"/>
      <c r="Q638" s="108"/>
      <c r="R638" s="108"/>
      <c r="S638" s="108"/>
      <c r="T638" s="108"/>
    </row>
    <row r="639" spans="1:20" ht="15.75" customHeight="1" x14ac:dyDescent="0.25">
      <c r="A639" s="108"/>
      <c r="B639" s="108"/>
      <c r="C639" s="108"/>
      <c r="D639" s="108"/>
      <c r="E639" s="108"/>
      <c r="F639" s="108"/>
      <c r="G639" s="108"/>
      <c r="H639" s="108"/>
      <c r="I639" s="108"/>
      <c r="J639" s="108"/>
      <c r="K639" s="108"/>
      <c r="L639" s="108"/>
      <c r="M639" s="108"/>
      <c r="N639" s="108"/>
      <c r="O639" s="108"/>
      <c r="P639" s="108"/>
      <c r="Q639" s="108"/>
      <c r="R639" s="108"/>
      <c r="S639" s="108"/>
      <c r="T639" s="108"/>
    </row>
    <row r="640" spans="1:20" ht="15.75" customHeight="1" x14ac:dyDescent="0.25">
      <c r="A640" s="108"/>
      <c r="B640" s="108"/>
      <c r="C640" s="108"/>
      <c r="D640" s="108"/>
      <c r="E640" s="108"/>
      <c r="F640" s="108"/>
      <c r="G640" s="108"/>
      <c r="H640" s="108"/>
      <c r="I640" s="108"/>
      <c r="J640" s="108"/>
      <c r="K640" s="108"/>
      <c r="L640" s="108"/>
      <c r="M640" s="108"/>
      <c r="N640" s="108"/>
      <c r="O640" s="108"/>
      <c r="P640" s="108"/>
      <c r="Q640" s="108"/>
      <c r="R640" s="108"/>
      <c r="S640" s="108"/>
      <c r="T640" s="108"/>
    </row>
    <row r="641" spans="1:20" ht="15.75" customHeight="1" x14ac:dyDescent="0.25">
      <c r="A641" s="108"/>
      <c r="B641" s="108"/>
      <c r="C641" s="108"/>
      <c r="D641" s="108"/>
      <c r="E641" s="108"/>
      <c r="F641" s="108"/>
      <c r="G641" s="108"/>
      <c r="H641" s="108"/>
      <c r="I641" s="108"/>
      <c r="J641" s="108"/>
      <c r="K641" s="108"/>
      <c r="L641" s="108"/>
      <c r="M641" s="108"/>
      <c r="N641" s="108"/>
      <c r="O641" s="108"/>
      <c r="P641" s="108"/>
      <c r="Q641" s="108"/>
      <c r="R641" s="108"/>
      <c r="S641" s="108"/>
      <c r="T641" s="108"/>
    </row>
    <row r="642" spans="1:20" ht="15.75" customHeight="1" x14ac:dyDescent="0.25">
      <c r="A642" s="108"/>
      <c r="B642" s="108"/>
      <c r="C642" s="108"/>
      <c r="D642" s="108"/>
      <c r="E642" s="108"/>
      <c r="F642" s="108"/>
      <c r="G642" s="108"/>
      <c r="H642" s="108"/>
      <c r="I642" s="108"/>
      <c r="J642" s="108"/>
      <c r="K642" s="108"/>
      <c r="L642" s="108"/>
      <c r="M642" s="108"/>
      <c r="N642" s="108"/>
      <c r="O642" s="108"/>
      <c r="P642" s="108"/>
      <c r="Q642" s="108"/>
      <c r="R642" s="108"/>
      <c r="S642" s="108"/>
      <c r="T642" s="108"/>
    </row>
    <row r="643" spans="1:20" ht="15.75" customHeight="1" x14ac:dyDescent="0.25">
      <c r="A643" s="108"/>
      <c r="B643" s="108"/>
      <c r="C643" s="108"/>
      <c r="D643" s="108"/>
      <c r="E643" s="108"/>
      <c r="F643" s="108"/>
      <c r="G643" s="108"/>
      <c r="H643" s="108"/>
      <c r="I643" s="108"/>
      <c r="J643" s="108"/>
      <c r="K643" s="108"/>
      <c r="L643" s="108"/>
      <c r="M643" s="108"/>
      <c r="N643" s="108"/>
      <c r="O643" s="108"/>
      <c r="P643" s="108"/>
      <c r="Q643" s="108"/>
      <c r="R643" s="108"/>
      <c r="S643" s="108"/>
      <c r="T643" s="108"/>
    </row>
    <row r="644" spans="1:20" ht="15.75" customHeight="1" x14ac:dyDescent="0.25">
      <c r="A644" s="108"/>
      <c r="B644" s="108"/>
      <c r="C644" s="108"/>
      <c r="D644" s="108"/>
      <c r="E644" s="108"/>
      <c r="F644" s="108"/>
      <c r="G644" s="108"/>
      <c r="H644" s="108"/>
      <c r="I644" s="108"/>
      <c r="J644" s="108"/>
      <c r="K644" s="108"/>
      <c r="L644" s="108"/>
      <c r="M644" s="108"/>
      <c r="N644" s="108"/>
      <c r="O644" s="108"/>
      <c r="P644" s="108"/>
      <c r="Q644" s="108"/>
      <c r="R644" s="108"/>
      <c r="S644" s="108"/>
      <c r="T644" s="108"/>
    </row>
    <row r="645" spans="1:20" ht="15.75" customHeight="1" x14ac:dyDescent="0.25">
      <c r="A645" s="108"/>
      <c r="B645" s="108"/>
      <c r="C645" s="108"/>
      <c r="D645" s="108"/>
      <c r="E645" s="108"/>
      <c r="F645" s="108"/>
      <c r="G645" s="108"/>
      <c r="H645" s="108"/>
      <c r="I645" s="108"/>
      <c r="J645" s="108"/>
      <c r="K645" s="108"/>
      <c r="L645" s="108"/>
      <c r="M645" s="108"/>
      <c r="N645" s="108"/>
      <c r="O645" s="108"/>
      <c r="P645" s="108"/>
      <c r="Q645" s="108"/>
      <c r="R645" s="108"/>
      <c r="S645" s="108"/>
      <c r="T645" s="108"/>
    </row>
    <row r="646" spans="1:20" ht="15.75" customHeight="1" x14ac:dyDescent="0.25">
      <c r="A646" s="108"/>
      <c r="B646" s="108"/>
      <c r="C646" s="108"/>
      <c r="D646" s="108"/>
      <c r="E646" s="108"/>
      <c r="F646" s="108"/>
      <c r="G646" s="108"/>
      <c r="H646" s="108"/>
      <c r="I646" s="108"/>
      <c r="J646" s="108"/>
      <c r="K646" s="108"/>
      <c r="L646" s="108"/>
      <c r="M646" s="108"/>
      <c r="N646" s="108"/>
      <c r="O646" s="108"/>
      <c r="P646" s="108"/>
      <c r="Q646" s="108"/>
      <c r="R646" s="108"/>
      <c r="S646" s="108"/>
      <c r="T646" s="108"/>
    </row>
    <row r="647" spans="1:20" ht="15.75" customHeight="1" x14ac:dyDescent="0.25">
      <c r="A647" s="108"/>
      <c r="B647" s="108"/>
      <c r="C647" s="108"/>
      <c r="D647" s="108"/>
      <c r="E647" s="108"/>
      <c r="F647" s="108"/>
      <c r="G647" s="108"/>
      <c r="H647" s="108"/>
      <c r="I647" s="108"/>
      <c r="J647" s="108"/>
      <c r="K647" s="108"/>
      <c r="L647" s="108"/>
      <c r="M647" s="108"/>
      <c r="N647" s="108"/>
      <c r="O647" s="108"/>
      <c r="P647" s="108"/>
      <c r="Q647" s="108"/>
      <c r="R647" s="108"/>
      <c r="S647" s="108"/>
      <c r="T647" s="108"/>
    </row>
    <row r="648" spans="1:20" ht="15.75" customHeight="1" x14ac:dyDescent="0.25">
      <c r="A648" s="108"/>
      <c r="B648" s="108"/>
      <c r="C648" s="108"/>
      <c r="D648" s="108"/>
      <c r="E648" s="108"/>
      <c r="F648" s="108"/>
      <c r="G648" s="108"/>
      <c r="H648" s="108"/>
      <c r="I648" s="108"/>
      <c r="J648" s="108"/>
      <c r="K648" s="108"/>
      <c r="L648" s="108"/>
      <c r="M648" s="108"/>
      <c r="N648" s="108"/>
      <c r="O648" s="108"/>
      <c r="P648" s="108"/>
      <c r="Q648" s="108"/>
      <c r="R648" s="108"/>
      <c r="S648" s="108"/>
      <c r="T648" s="108"/>
    </row>
    <row r="649" spans="1:20" ht="15.75" customHeight="1" x14ac:dyDescent="0.25">
      <c r="A649" s="108"/>
      <c r="B649" s="108"/>
      <c r="C649" s="108"/>
      <c r="D649" s="108"/>
      <c r="E649" s="108"/>
      <c r="F649" s="108"/>
      <c r="G649" s="108"/>
      <c r="H649" s="108"/>
      <c r="I649" s="108"/>
      <c r="J649" s="108"/>
      <c r="K649" s="108"/>
      <c r="L649" s="108"/>
      <c r="M649" s="108"/>
      <c r="N649" s="108"/>
      <c r="O649" s="108"/>
      <c r="P649" s="108"/>
      <c r="Q649" s="108"/>
      <c r="R649" s="108"/>
      <c r="S649" s="108"/>
      <c r="T649" s="108"/>
    </row>
    <row r="650" spans="1:20" ht="15.75" customHeight="1" x14ac:dyDescent="0.25">
      <c r="A650" s="108"/>
      <c r="B650" s="108"/>
      <c r="C650" s="108"/>
      <c r="D650" s="108"/>
      <c r="E650" s="108"/>
      <c r="F650" s="108"/>
      <c r="G650" s="108"/>
      <c r="H650" s="108"/>
      <c r="I650" s="108"/>
      <c r="J650" s="108"/>
      <c r="K650" s="108"/>
      <c r="L650" s="108"/>
      <c r="M650" s="108"/>
      <c r="N650" s="108"/>
      <c r="O650" s="108"/>
      <c r="P650" s="108"/>
      <c r="Q650" s="108"/>
      <c r="R650" s="108"/>
      <c r="S650" s="108"/>
      <c r="T650" s="108"/>
    </row>
    <row r="651" spans="1:20" ht="15.75" customHeight="1" x14ac:dyDescent="0.25">
      <c r="A651" s="108"/>
      <c r="B651" s="108"/>
      <c r="C651" s="108"/>
      <c r="D651" s="108"/>
      <c r="E651" s="108"/>
      <c r="F651" s="108"/>
      <c r="G651" s="108"/>
      <c r="H651" s="108"/>
      <c r="I651" s="108"/>
      <c r="J651" s="108"/>
      <c r="K651" s="108"/>
      <c r="L651" s="108"/>
      <c r="M651" s="108"/>
      <c r="N651" s="108"/>
      <c r="O651" s="108"/>
      <c r="P651" s="108"/>
      <c r="Q651" s="108"/>
      <c r="R651" s="108"/>
      <c r="S651" s="108"/>
      <c r="T651" s="108"/>
    </row>
    <row r="652" spans="1:20" ht="15.75" customHeight="1" x14ac:dyDescent="0.25">
      <c r="A652" s="108"/>
      <c r="B652" s="108"/>
      <c r="C652" s="108"/>
      <c r="D652" s="108"/>
      <c r="E652" s="108"/>
      <c r="F652" s="108"/>
      <c r="G652" s="108"/>
      <c r="H652" s="108"/>
      <c r="I652" s="108"/>
      <c r="J652" s="108"/>
      <c r="K652" s="108"/>
      <c r="L652" s="108"/>
      <c r="M652" s="108"/>
      <c r="N652" s="108"/>
      <c r="O652" s="108"/>
      <c r="P652" s="108"/>
      <c r="Q652" s="108"/>
      <c r="R652" s="108"/>
      <c r="S652" s="108"/>
      <c r="T652" s="108"/>
    </row>
    <row r="653" spans="1:20" ht="15.75" customHeight="1" x14ac:dyDescent="0.25">
      <c r="A653" s="108"/>
      <c r="B653" s="108"/>
      <c r="C653" s="108"/>
      <c r="D653" s="108"/>
      <c r="E653" s="108"/>
      <c r="F653" s="108"/>
      <c r="G653" s="108"/>
      <c r="H653" s="108"/>
      <c r="I653" s="108"/>
      <c r="J653" s="108"/>
      <c r="K653" s="108"/>
      <c r="L653" s="108"/>
      <c r="M653" s="108"/>
      <c r="N653" s="108"/>
      <c r="O653" s="108"/>
      <c r="P653" s="108"/>
      <c r="Q653" s="108"/>
      <c r="R653" s="108"/>
      <c r="S653" s="108"/>
      <c r="T653" s="108"/>
    </row>
    <row r="654" spans="1:20" ht="15.75" customHeight="1" x14ac:dyDescent="0.25">
      <c r="A654" s="108"/>
      <c r="B654" s="108"/>
      <c r="C654" s="108"/>
      <c r="D654" s="108"/>
      <c r="E654" s="108"/>
      <c r="F654" s="108"/>
      <c r="G654" s="108"/>
      <c r="H654" s="108"/>
      <c r="I654" s="108"/>
      <c r="J654" s="108"/>
      <c r="K654" s="108"/>
      <c r="L654" s="108"/>
      <c r="M654" s="108"/>
      <c r="N654" s="108"/>
      <c r="O654" s="108"/>
      <c r="P654" s="108"/>
      <c r="Q654" s="108"/>
      <c r="R654" s="108"/>
      <c r="S654" s="108"/>
      <c r="T654" s="108"/>
    </row>
    <row r="655" spans="1:20" ht="15.75" customHeight="1" x14ac:dyDescent="0.25">
      <c r="A655" s="108"/>
      <c r="B655" s="108"/>
      <c r="C655" s="108"/>
      <c r="D655" s="108"/>
      <c r="E655" s="108"/>
      <c r="F655" s="108"/>
      <c r="G655" s="108"/>
      <c r="H655" s="108"/>
      <c r="I655" s="108"/>
      <c r="J655" s="108"/>
      <c r="K655" s="108"/>
      <c r="L655" s="108"/>
      <c r="M655" s="108"/>
      <c r="N655" s="108"/>
      <c r="O655" s="108"/>
      <c r="P655" s="108"/>
      <c r="Q655" s="108"/>
      <c r="R655" s="108"/>
      <c r="S655" s="108"/>
      <c r="T655" s="108"/>
    </row>
    <row r="656" spans="1:20" ht="15.75" customHeight="1" x14ac:dyDescent="0.25">
      <c r="A656" s="108"/>
      <c r="B656" s="108"/>
      <c r="C656" s="108"/>
      <c r="D656" s="108"/>
      <c r="E656" s="108"/>
      <c r="F656" s="108"/>
      <c r="G656" s="108"/>
      <c r="H656" s="108"/>
      <c r="I656" s="108"/>
      <c r="J656" s="108"/>
      <c r="K656" s="108"/>
      <c r="L656" s="108"/>
      <c r="M656" s="108"/>
      <c r="N656" s="108"/>
      <c r="O656" s="108"/>
      <c r="P656" s="108"/>
      <c r="Q656" s="108"/>
      <c r="R656" s="108"/>
      <c r="S656" s="108"/>
      <c r="T656" s="108"/>
    </row>
    <row r="657" spans="1:20" ht="15.75" customHeight="1" x14ac:dyDescent="0.25">
      <c r="A657" s="108"/>
      <c r="B657" s="108"/>
      <c r="C657" s="108"/>
      <c r="D657" s="108"/>
      <c r="E657" s="108"/>
      <c r="F657" s="108"/>
      <c r="G657" s="108"/>
      <c r="H657" s="108"/>
      <c r="I657" s="108"/>
      <c r="J657" s="108"/>
      <c r="K657" s="108"/>
      <c r="L657" s="108"/>
      <c r="M657" s="108"/>
      <c r="N657" s="108"/>
      <c r="O657" s="108"/>
      <c r="P657" s="108"/>
      <c r="Q657" s="108"/>
      <c r="R657" s="108"/>
      <c r="S657" s="108"/>
      <c r="T657" s="108"/>
    </row>
    <row r="658" spans="1:20" ht="15.75" customHeight="1" x14ac:dyDescent="0.25">
      <c r="A658" s="108"/>
      <c r="B658" s="108"/>
      <c r="C658" s="108"/>
      <c r="D658" s="108"/>
      <c r="E658" s="108"/>
      <c r="F658" s="108"/>
      <c r="G658" s="108"/>
      <c r="H658" s="108"/>
      <c r="I658" s="108"/>
      <c r="J658" s="108"/>
      <c r="K658" s="108"/>
      <c r="L658" s="108"/>
      <c r="M658" s="108"/>
      <c r="N658" s="108"/>
      <c r="O658" s="108"/>
      <c r="P658" s="108"/>
      <c r="Q658" s="108"/>
      <c r="R658" s="108"/>
      <c r="S658" s="108"/>
      <c r="T658" s="108"/>
    </row>
    <row r="659" spans="1:20" ht="15.75" customHeight="1" x14ac:dyDescent="0.25">
      <c r="A659" s="108"/>
      <c r="B659" s="108"/>
      <c r="C659" s="108"/>
      <c r="D659" s="108"/>
      <c r="E659" s="108"/>
      <c r="F659" s="108"/>
      <c r="G659" s="108"/>
      <c r="H659" s="108"/>
      <c r="I659" s="108"/>
      <c r="J659" s="108"/>
      <c r="K659" s="108"/>
      <c r="L659" s="108"/>
      <c r="M659" s="108"/>
      <c r="N659" s="108"/>
      <c r="O659" s="108"/>
      <c r="P659" s="108"/>
      <c r="Q659" s="108"/>
      <c r="R659" s="108"/>
      <c r="S659" s="108"/>
      <c r="T659" s="108"/>
    </row>
    <row r="660" spans="1:20" ht="15.75" customHeight="1" x14ac:dyDescent="0.25">
      <c r="A660" s="108"/>
      <c r="B660" s="108"/>
      <c r="C660" s="108"/>
      <c r="D660" s="108"/>
      <c r="E660" s="108"/>
      <c r="F660" s="108"/>
      <c r="G660" s="108"/>
      <c r="H660" s="108"/>
      <c r="I660" s="108"/>
      <c r="J660" s="108"/>
      <c r="K660" s="108"/>
      <c r="L660" s="108"/>
      <c r="M660" s="108"/>
      <c r="N660" s="108"/>
      <c r="O660" s="108"/>
      <c r="P660" s="108"/>
      <c r="Q660" s="108"/>
      <c r="R660" s="108"/>
      <c r="S660" s="108"/>
      <c r="T660" s="108"/>
    </row>
    <row r="661" spans="1:20" ht="15.75" customHeight="1" x14ac:dyDescent="0.25">
      <c r="A661" s="108"/>
      <c r="B661" s="108"/>
      <c r="C661" s="108"/>
      <c r="D661" s="108"/>
      <c r="E661" s="108"/>
      <c r="F661" s="108"/>
      <c r="G661" s="108"/>
      <c r="H661" s="108"/>
      <c r="I661" s="108"/>
      <c r="J661" s="108"/>
      <c r="K661" s="108"/>
      <c r="L661" s="108"/>
      <c r="M661" s="108"/>
      <c r="N661" s="108"/>
      <c r="O661" s="108"/>
      <c r="P661" s="108"/>
      <c r="Q661" s="108"/>
      <c r="R661" s="108"/>
      <c r="S661" s="108"/>
      <c r="T661" s="108"/>
    </row>
    <row r="662" spans="1:20" ht="15.75" customHeight="1" x14ac:dyDescent="0.25">
      <c r="A662" s="108"/>
      <c r="B662" s="108"/>
      <c r="C662" s="108"/>
      <c r="D662" s="108"/>
      <c r="E662" s="108"/>
      <c r="F662" s="108"/>
      <c r="G662" s="108"/>
      <c r="H662" s="108"/>
      <c r="I662" s="108"/>
      <c r="J662" s="108"/>
      <c r="K662" s="108"/>
      <c r="L662" s="108"/>
      <c r="M662" s="108"/>
      <c r="N662" s="108"/>
      <c r="O662" s="108"/>
      <c r="P662" s="108"/>
      <c r="Q662" s="108"/>
      <c r="R662" s="108"/>
      <c r="S662" s="108"/>
      <c r="T662" s="108"/>
    </row>
    <row r="663" spans="1:20" ht="15.75" customHeight="1" x14ac:dyDescent="0.25">
      <c r="A663" s="108"/>
      <c r="B663" s="108"/>
      <c r="C663" s="108"/>
      <c r="D663" s="108"/>
      <c r="E663" s="108"/>
      <c r="F663" s="108"/>
      <c r="G663" s="108"/>
      <c r="H663" s="108"/>
      <c r="I663" s="108"/>
      <c r="J663" s="108"/>
      <c r="K663" s="108"/>
      <c r="L663" s="108"/>
      <c r="M663" s="108"/>
      <c r="N663" s="108"/>
      <c r="O663" s="108"/>
      <c r="P663" s="108"/>
      <c r="Q663" s="108"/>
      <c r="R663" s="108"/>
      <c r="S663" s="108"/>
      <c r="T663" s="108"/>
    </row>
    <row r="664" spans="1:20" ht="15.75" customHeight="1" x14ac:dyDescent="0.25">
      <c r="A664" s="108"/>
      <c r="B664" s="108"/>
      <c r="C664" s="108"/>
      <c r="D664" s="108"/>
      <c r="E664" s="108"/>
      <c r="F664" s="108"/>
      <c r="G664" s="108"/>
      <c r="H664" s="108"/>
      <c r="I664" s="108"/>
      <c r="J664" s="108"/>
      <c r="K664" s="108"/>
      <c r="L664" s="108"/>
      <c r="M664" s="108"/>
      <c r="N664" s="108"/>
      <c r="O664" s="108"/>
      <c r="P664" s="108"/>
      <c r="Q664" s="108"/>
      <c r="R664" s="108"/>
      <c r="S664" s="108"/>
      <c r="T664" s="108"/>
    </row>
    <row r="665" spans="1:20" ht="15.75" customHeight="1" x14ac:dyDescent="0.25">
      <c r="A665" s="108"/>
      <c r="B665" s="108"/>
      <c r="C665" s="108"/>
      <c r="D665" s="108"/>
      <c r="E665" s="108"/>
      <c r="F665" s="108"/>
      <c r="G665" s="108"/>
      <c r="H665" s="108"/>
      <c r="I665" s="108"/>
      <c r="J665" s="108"/>
      <c r="K665" s="108"/>
      <c r="L665" s="108"/>
      <c r="M665" s="108"/>
      <c r="N665" s="108"/>
      <c r="O665" s="108"/>
      <c r="P665" s="108"/>
      <c r="Q665" s="108"/>
      <c r="R665" s="108"/>
      <c r="S665" s="108"/>
      <c r="T665" s="108"/>
    </row>
    <row r="666" spans="1:20" ht="15.75" customHeight="1" x14ac:dyDescent="0.25">
      <c r="A666" s="108"/>
      <c r="B666" s="108"/>
      <c r="C666" s="108"/>
      <c r="D666" s="108"/>
      <c r="E666" s="108"/>
      <c r="F666" s="108"/>
      <c r="G666" s="108"/>
      <c r="H666" s="108"/>
      <c r="I666" s="108"/>
      <c r="J666" s="108"/>
      <c r="K666" s="108"/>
      <c r="L666" s="108"/>
      <c r="M666" s="108"/>
      <c r="N666" s="108"/>
      <c r="O666" s="108"/>
      <c r="P666" s="108"/>
      <c r="Q666" s="108"/>
      <c r="R666" s="108"/>
      <c r="S666" s="108"/>
      <c r="T666" s="108"/>
    </row>
    <row r="667" spans="1:20" ht="15.75" customHeight="1" x14ac:dyDescent="0.25">
      <c r="A667" s="108"/>
      <c r="B667" s="108"/>
      <c r="C667" s="108"/>
      <c r="D667" s="108"/>
      <c r="E667" s="108"/>
      <c r="F667" s="108"/>
      <c r="G667" s="108"/>
      <c r="H667" s="108"/>
      <c r="I667" s="108"/>
      <c r="J667" s="108"/>
      <c r="K667" s="108"/>
      <c r="L667" s="108"/>
      <c r="M667" s="108"/>
      <c r="N667" s="108"/>
      <c r="O667" s="108"/>
      <c r="P667" s="108"/>
      <c r="Q667" s="108"/>
      <c r="R667" s="108"/>
      <c r="S667" s="108"/>
      <c r="T667" s="108"/>
    </row>
    <row r="668" spans="1:20" ht="15.75" customHeight="1" x14ac:dyDescent="0.25">
      <c r="A668" s="108"/>
      <c r="B668" s="108"/>
      <c r="C668" s="108"/>
      <c r="D668" s="108"/>
      <c r="E668" s="108"/>
      <c r="F668" s="108"/>
      <c r="G668" s="108"/>
      <c r="H668" s="108"/>
      <c r="I668" s="108"/>
      <c r="J668" s="108"/>
      <c r="K668" s="108"/>
      <c r="L668" s="108"/>
      <c r="M668" s="108"/>
      <c r="N668" s="108"/>
      <c r="O668" s="108"/>
      <c r="P668" s="108"/>
      <c r="Q668" s="108"/>
      <c r="R668" s="108"/>
      <c r="S668" s="108"/>
      <c r="T668" s="108"/>
    </row>
    <row r="669" spans="1:20" ht="15.75" customHeight="1" x14ac:dyDescent="0.25">
      <c r="A669" s="108"/>
      <c r="B669" s="108"/>
      <c r="C669" s="108"/>
      <c r="D669" s="108"/>
      <c r="E669" s="108"/>
      <c r="F669" s="108"/>
      <c r="G669" s="108"/>
      <c r="H669" s="108"/>
      <c r="I669" s="108"/>
      <c r="J669" s="108"/>
      <c r="K669" s="108"/>
      <c r="L669" s="108"/>
      <c r="M669" s="108"/>
      <c r="N669" s="108"/>
      <c r="O669" s="108"/>
      <c r="P669" s="108"/>
      <c r="Q669" s="108"/>
      <c r="R669" s="108"/>
      <c r="S669" s="108"/>
      <c r="T669" s="108"/>
    </row>
    <row r="670" spans="1:20" ht="15.75" customHeight="1" x14ac:dyDescent="0.25">
      <c r="A670" s="108"/>
      <c r="B670" s="108"/>
      <c r="C670" s="108"/>
      <c r="D670" s="108"/>
      <c r="E670" s="108"/>
      <c r="F670" s="108"/>
      <c r="G670" s="108"/>
      <c r="H670" s="108"/>
      <c r="I670" s="108"/>
      <c r="J670" s="108"/>
      <c r="K670" s="108"/>
      <c r="L670" s="108"/>
      <c r="M670" s="108"/>
      <c r="N670" s="108"/>
      <c r="O670" s="108"/>
      <c r="P670" s="108"/>
      <c r="Q670" s="108"/>
      <c r="R670" s="108"/>
      <c r="S670" s="108"/>
      <c r="T670" s="108"/>
    </row>
    <row r="671" spans="1:20" ht="15.75" customHeight="1" x14ac:dyDescent="0.25">
      <c r="A671" s="108"/>
      <c r="B671" s="108"/>
      <c r="C671" s="108"/>
      <c r="D671" s="108"/>
      <c r="E671" s="108"/>
      <c r="F671" s="108"/>
      <c r="G671" s="108"/>
      <c r="H671" s="108"/>
      <c r="I671" s="108"/>
      <c r="J671" s="108"/>
      <c r="K671" s="108"/>
      <c r="L671" s="108"/>
      <c r="M671" s="108"/>
      <c r="N671" s="108"/>
      <c r="O671" s="108"/>
      <c r="P671" s="108"/>
      <c r="Q671" s="108"/>
      <c r="R671" s="108"/>
      <c r="S671" s="108"/>
      <c r="T671" s="108"/>
    </row>
    <row r="672" spans="1:20" ht="15.75" customHeight="1" x14ac:dyDescent="0.25">
      <c r="A672" s="108"/>
      <c r="B672" s="108"/>
      <c r="C672" s="108"/>
      <c r="D672" s="108"/>
      <c r="E672" s="108"/>
      <c r="F672" s="108"/>
      <c r="G672" s="108"/>
      <c r="H672" s="108"/>
      <c r="I672" s="108"/>
      <c r="J672" s="108"/>
      <c r="K672" s="108"/>
      <c r="L672" s="108"/>
      <c r="M672" s="108"/>
      <c r="N672" s="108"/>
      <c r="O672" s="108"/>
      <c r="P672" s="108"/>
      <c r="Q672" s="108"/>
      <c r="R672" s="108"/>
      <c r="S672" s="108"/>
      <c r="T672" s="108"/>
    </row>
    <row r="673" spans="1:20" ht="15.75" customHeight="1" x14ac:dyDescent="0.25">
      <c r="A673" s="108"/>
      <c r="B673" s="108"/>
      <c r="C673" s="108"/>
      <c r="D673" s="108"/>
      <c r="E673" s="108"/>
      <c r="F673" s="108"/>
      <c r="G673" s="108"/>
      <c r="H673" s="108"/>
      <c r="I673" s="108"/>
      <c r="J673" s="108"/>
      <c r="K673" s="108"/>
      <c r="L673" s="108"/>
      <c r="M673" s="108"/>
      <c r="N673" s="108"/>
      <c r="O673" s="108"/>
      <c r="P673" s="108"/>
      <c r="Q673" s="108"/>
      <c r="R673" s="108"/>
      <c r="S673" s="108"/>
      <c r="T673" s="108"/>
    </row>
    <row r="674" spans="1:20" ht="15.75" customHeight="1" x14ac:dyDescent="0.25">
      <c r="A674" s="108"/>
      <c r="B674" s="108"/>
      <c r="C674" s="108"/>
      <c r="D674" s="108"/>
      <c r="E674" s="108"/>
      <c r="F674" s="108"/>
      <c r="G674" s="108"/>
      <c r="H674" s="108"/>
      <c r="I674" s="108"/>
      <c r="J674" s="108"/>
      <c r="K674" s="108"/>
      <c r="L674" s="108"/>
      <c r="M674" s="108"/>
      <c r="N674" s="108"/>
      <c r="O674" s="108"/>
      <c r="P674" s="108"/>
      <c r="Q674" s="108"/>
      <c r="R674" s="108"/>
      <c r="S674" s="108"/>
      <c r="T674" s="108"/>
    </row>
    <row r="675" spans="1:20" ht="15.75" customHeight="1" x14ac:dyDescent="0.25">
      <c r="A675" s="108"/>
      <c r="B675" s="108"/>
      <c r="C675" s="108"/>
      <c r="D675" s="108"/>
      <c r="E675" s="108"/>
      <c r="F675" s="108"/>
      <c r="G675" s="108"/>
      <c r="H675" s="108"/>
      <c r="I675" s="108"/>
      <c r="J675" s="108"/>
      <c r="K675" s="108"/>
      <c r="L675" s="108"/>
      <c r="M675" s="108"/>
      <c r="N675" s="108"/>
      <c r="O675" s="108"/>
      <c r="P675" s="108"/>
      <c r="Q675" s="108"/>
      <c r="R675" s="108"/>
      <c r="S675" s="108"/>
      <c r="T675" s="108"/>
    </row>
    <row r="676" spans="1:20" ht="15.75" customHeight="1" x14ac:dyDescent="0.25">
      <c r="A676" s="108"/>
      <c r="B676" s="108"/>
      <c r="C676" s="108"/>
      <c r="D676" s="108"/>
      <c r="E676" s="108"/>
      <c r="F676" s="108"/>
      <c r="G676" s="108"/>
      <c r="H676" s="108"/>
      <c r="I676" s="108"/>
      <c r="J676" s="108"/>
      <c r="K676" s="108"/>
      <c r="L676" s="108"/>
      <c r="M676" s="108"/>
      <c r="N676" s="108"/>
      <c r="O676" s="108"/>
      <c r="P676" s="108"/>
      <c r="Q676" s="108"/>
      <c r="R676" s="108"/>
      <c r="S676" s="108"/>
      <c r="T676" s="108"/>
    </row>
    <row r="677" spans="1:20" ht="15.75" customHeight="1" x14ac:dyDescent="0.25">
      <c r="A677" s="108"/>
      <c r="B677" s="108"/>
      <c r="C677" s="108"/>
      <c r="D677" s="108"/>
      <c r="E677" s="108"/>
      <c r="F677" s="108"/>
      <c r="G677" s="108"/>
      <c r="H677" s="108"/>
      <c r="I677" s="108"/>
      <c r="J677" s="108"/>
      <c r="K677" s="108"/>
      <c r="L677" s="108"/>
      <c r="M677" s="108"/>
      <c r="N677" s="108"/>
      <c r="O677" s="108"/>
      <c r="P677" s="108"/>
      <c r="Q677" s="108"/>
      <c r="R677" s="108"/>
      <c r="S677" s="108"/>
      <c r="T677" s="108"/>
    </row>
    <row r="678" spans="1:20" ht="15.75" customHeight="1" x14ac:dyDescent="0.25">
      <c r="A678" s="108"/>
      <c r="B678" s="108"/>
      <c r="C678" s="108"/>
      <c r="D678" s="108"/>
      <c r="E678" s="108"/>
      <c r="F678" s="108"/>
      <c r="G678" s="108"/>
      <c r="H678" s="108"/>
      <c r="I678" s="108"/>
      <c r="J678" s="108"/>
      <c r="K678" s="108"/>
      <c r="L678" s="108"/>
      <c r="M678" s="108"/>
      <c r="N678" s="108"/>
      <c r="O678" s="108"/>
      <c r="P678" s="108"/>
      <c r="Q678" s="108"/>
      <c r="R678" s="108"/>
      <c r="S678" s="108"/>
      <c r="T678" s="108"/>
    </row>
    <row r="679" spans="1:20" ht="15.75" customHeight="1" x14ac:dyDescent="0.25">
      <c r="A679" s="108"/>
      <c r="B679" s="108"/>
      <c r="C679" s="108"/>
      <c r="D679" s="108"/>
      <c r="E679" s="108"/>
      <c r="F679" s="108"/>
      <c r="G679" s="108"/>
      <c r="H679" s="108"/>
      <c r="I679" s="108"/>
      <c r="J679" s="108"/>
      <c r="K679" s="108"/>
      <c r="L679" s="108"/>
      <c r="M679" s="108"/>
      <c r="N679" s="108"/>
      <c r="O679" s="108"/>
      <c r="P679" s="108"/>
      <c r="Q679" s="108"/>
      <c r="R679" s="108"/>
      <c r="S679" s="108"/>
      <c r="T679" s="108"/>
    </row>
    <row r="680" spans="1:20" ht="15.75" customHeight="1" x14ac:dyDescent="0.25">
      <c r="A680" s="108"/>
      <c r="B680" s="108"/>
      <c r="C680" s="108"/>
      <c r="D680" s="108"/>
      <c r="E680" s="108"/>
      <c r="F680" s="108"/>
      <c r="G680" s="108"/>
      <c r="H680" s="108"/>
      <c r="I680" s="108"/>
      <c r="J680" s="108"/>
      <c r="K680" s="108"/>
      <c r="L680" s="108"/>
      <c r="M680" s="108"/>
      <c r="N680" s="108"/>
      <c r="O680" s="108"/>
      <c r="P680" s="108"/>
      <c r="Q680" s="108"/>
      <c r="R680" s="108"/>
      <c r="S680" s="108"/>
      <c r="T680" s="108"/>
    </row>
    <row r="681" spans="1:20" ht="15.75" customHeight="1" x14ac:dyDescent="0.25">
      <c r="A681" s="108"/>
      <c r="B681" s="108"/>
      <c r="C681" s="108"/>
      <c r="D681" s="108"/>
      <c r="E681" s="108"/>
      <c r="F681" s="108"/>
      <c r="G681" s="108"/>
      <c r="H681" s="108"/>
      <c r="I681" s="108"/>
      <c r="J681" s="108"/>
      <c r="K681" s="108"/>
      <c r="L681" s="108"/>
      <c r="M681" s="108"/>
      <c r="N681" s="108"/>
      <c r="O681" s="108"/>
      <c r="P681" s="108"/>
      <c r="Q681" s="108"/>
      <c r="R681" s="108"/>
      <c r="S681" s="108"/>
      <c r="T681" s="108"/>
    </row>
    <row r="682" spans="1:20" ht="15.75" customHeight="1" x14ac:dyDescent="0.25">
      <c r="A682" s="108"/>
      <c r="B682" s="108"/>
      <c r="C682" s="108"/>
      <c r="D682" s="108"/>
      <c r="E682" s="108"/>
      <c r="F682" s="108"/>
      <c r="G682" s="108"/>
      <c r="H682" s="108"/>
      <c r="I682" s="108"/>
      <c r="J682" s="108"/>
      <c r="K682" s="108"/>
      <c r="L682" s="108"/>
      <c r="M682" s="108"/>
      <c r="N682" s="108"/>
      <c r="O682" s="108"/>
      <c r="P682" s="108"/>
      <c r="Q682" s="108"/>
      <c r="R682" s="108"/>
      <c r="S682" s="108"/>
      <c r="T682" s="108"/>
    </row>
    <row r="683" spans="1:20" ht="15.75" customHeight="1" x14ac:dyDescent="0.25">
      <c r="A683" s="108"/>
      <c r="B683" s="108"/>
      <c r="C683" s="108"/>
      <c r="D683" s="108"/>
      <c r="E683" s="108"/>
      <c r="F683" s="108"/>
      <c r="G683" s="108"/>
      <c r="H683" s="108"/>
      <c r="I683" s="108"/>
      <c r="J683" s="108"/>
      <c r="K683" s="108"/>
      <c r="L683" s="108"/>
      <c r="M683" s="108"/>
      <c r="N683" s="108"/>
      <c r="O683" s="108"/>
      <c r="P683" s="108"/>
      <c r="Q683" s="108"/>
      <c r="R683" s="108"/>
      <c r="S683" s="108"/>
      <c r="T683" s="108"/>
    </row>
    <row r="684" spans="1:20" ht="15.75" customHeight="1" x14ac:dyDescent="0.25">
      <c r="A684" s="108"/>
      <c r="B684" s="108"/>
      <c r="C684" s="108"/>
      <c r="D684" s="108"/>
      <c r="E684" s="108"/>
      <c r="F684" s="108"/>
      <c r="G684" s="108"/>
      <c r="H684" s="108"/>
      <c r="I684" s="108"/>
      <c r="J684" s="108"/>
      <c r="K684" s="108"/>
      <c r="L684" s="108"/>
      <c r="M684" s="108"/>
      <c r="N684" s="108"/>
      <c r="O684" s="108"/>
      <c r="P684" s="108"/>
      <c r="Q684" s="108"/>
      <c r="R684" s="108"/>
      <c r="S684" s="108"/>
      <c r="T684" s="108"/>
    </row>
    <row r="685" spans="1:20" ht="15.75" customHeight="1" x14ac:dyDescent="0.25">
      <c r="A685" s="108"/>
      <c r="B685" s="108"/>
      <c r="C685" s="108"/>
      <c r="D685" s="108"/>
      <c r="E685" s="108"/>
      <c r="F685" s="108"/>
      <c r="G685" s="108"/>
      <c r="H685" s="108"/>
      <c r="I685" s="108"/>
      <c r="J685" s="108"/>
      <c r="K685" s="108"/>
      <c r="L685" s="108"/>
      <c r="M685" s="108"/>
      <c r="N685" s="108"/>
      <c r="O685" s="108"/>
      <c r="P685" s="108"/>
      <c r="Q685" s="108"/>
      <c r="R685" s="108"/>
      <c r="S685" s="108"/>
      <c r="T685" s="108"/>
    </row>
    <row r="686" spans="1:20" ht="15.75" customHeight="1" x14ac:dyDescent="0.25">
      <c r="A686" s="108"/>
      <c r="B686" s="108"/>
      <c r="C686" s="108"/>
      <c r="D686" s="108"/>
      <c r="E686" s="108"/>
      <c r="F686" s="108"/>
      <c r="G686" s="108"/>
      <c r="H686" s="108"/>
      <c r="I686" s="108"/>
      <c r="J686" s="108"/>
      <c r="K686" s="108"/>
      <c r="L686" s="108"/>
      <c r="M686" s="108"/>
      <c r="N686" s="108"/>
      <c r="O686" s="108"/>
      <c r="P686" s="108"/>
      <c r="Q686" s="108"/>
      <c r="R686" s="108"/>
      <c r="S686" s="108"/>
      <c r="T686" s="108"/>
    </row>
    <row r="687" spans="1:20" ht="15.75" customHeight="1" x14ac:dyDescent="0.25">
      <c r="A687" s="108"/>
      <c r="B687" s="108"/>
      <c r="C687" s="108"/>
      <c r="D687" s="108"/>
      <c r="E687" s="108"/>
      <c r="F687" s="108"/>
      <c r="G687" s="108"/>
      <c r="H687" s="108"/>
      <c r="I687" s="108"/>
      <c r="J687" s="108"/>
      <c r="K687" s="108"/>
      <c r="L687" s="108"/>
      <c r="M687" s="108"/>
      <c r="N687" s="108"/>
      <c r="O687" s="108"/>
      <c r="P687" s="108"/>
      <c r="Q687" s="108"/>
      <c r="R687" s="108"/>
      <c r="S687" s="108"/>
      <c r="T687" s="108"/>
    </row>
    <row r="688" spans="1:20" ht="15.75" customHeight="1" x14ac:dyDescent="0.25">
      <c r="A688" s="108"/>
      <c r="B688" s="108"/>
      <c r="C688" s="108"/>
      <c r="D688" s="108"/>
      <c r="E688" s="108"/>
      <c r="F688" s="108"/>
      <c r="G688" s="108"/>
      <c r="H688" s="108"/>
      <c r="I688" s="108"/>
      <c r="J688" s="108"/>
      <c r="K688" s="108"/>
      <c r="L688" s="108"/>
      <c r="M688" s="108"/>
      <c r="N688" s="108"/>
      <c r="O688" s="108"/>
      <c r="P688" s="108"/>
      <c r="Q688" s="108"/>
      <c r="R688" s="108"/>
      <c r="S688" s="108"/>
      <c r="T688" s="108"/>
    </row>
    <row r="689" spans="1:20" ht="15.75" customHeight="1" x14ac:dyDescent="0.25">
      <c r="A689" s="108"/>
      <c r="B689" s="108"/>
      <c r="C689" s="108"/>
      <c r="D689" s="108"/>
      <c r="E689" s="108"/>
      <c r="F689" s="108"/>
      <c r="G689" s="108"/>
      <c r="H689" s="108"/>
      <c r="I689" s="108"/>
      <c r="J689" s="108"/>
      <c r="K689" s="108"/>
      <c r="L689" s="108"/>
      <c r="M689" s="108"/>
      <c r="N689" s="108"/>
      <c r="O689" s="108"/>
      <c r="P689" s="108"/>
      <c r="Q689" s="108"/>
      <c r="R689" s="108"/>
      <c r="S689" s="108"/>
      <c r="T689" s="108"/>
    </row>
    <row r="690" spans="1:20" ht="15.75" customHeight="1" x14ac:dyDescent="0.25">
      <c r="A690" s="108"/>
      <c r="B690" s="108"/>
      <c r="C690" s="108"/>
      <c r="D690" s="108"/>
      <c r="E690" s="108"/>
      <c r="F690" s="108"/>
      <c r="G690" s="108"/>
      <c r="H690" s="108"/>
      <c r="I690" s="108"/>
      <c r="J690" s="108"/>
      <c r="K690" s="108"/>
      <c r="L690" s="108"/>
      <c r="M690" s="108"/>
      <c r="N690" s="108"/>
      <c r="O690" s="108"/>
      <c r="P690" s="108"/>
      <c r="Q690" s="108"/>
      <c r="R690" s="108"/>
      <c r="S690" s="108"/>
      <c r="T690" s="108"/>
    </row>
    <row r="691" spans="1:20" ht="15.75" customHeight="1" x14ac:dyDescent="0.25">
      <c r="A691" s="108"/>
      <c r="B691" s="108"/>
      <c r="C691" s="108"/>
      <c r="D691" s="108"/>
      <c r="E691" s="108"/>
      <c r="F691" s="108"/>
      <c r="G691" s="108"/>
      <c r="H691" s="108"/>
      <c r="I691" s="108"/>
      <c r="J691" s="108"/>
      <c r="K691" s="108"/>
      <c r="L691" s="108"/>
      <c r="M691" s="108"/>
      <c r="N691" s="108"/>
      <c r="O691" s="108"/>
      <c r="P691" s="108"/>
      <c r="Q691" s="108"/>
      <c r="R691" s="108"/>
      <c r="S691" s="108"/>
      <c r="T691" s="108"/>
    </row>
    <row r="692" spans="1:20" ht="15.75" customHeight="1" x14ac:dyDescent="0.25">
      <c r="A692" s="108"/>
      <c r="B692" s="108"/>
      <c r="C692" s="108"/>
      <c r="D692" s="108"/>
      <c r="E692" s="108"/>
      <c r="F692" s="108"/>
      <c r="G692" s="108"/>
      <c r="H692" s="108"/>
      <c r="I692" s="108"/>
      <c r="J692" s="108"/>
      <c r="K692" s="108"/>
      <c r="L692" s="108"/>
      <c r="M692" s="108"/>
      <c r="N692" s="108"/>
      <c r="O692" s="108"/>
      <c r="P692" s="108"/>
      <c r="Q692" s="108"/>
      <c r="R692" s="108"/>
      <c r="S692" s="108"/>
      <c r="T692" s="108"/>
    </row>
    <row r="693" spans="1:20" ht="15.75" customHeight="1" x14ac:dyDescent="0.25">
      <c r="A693" s="108"/>
      <c r="B693" s="108"/>
      <c r="C693" s="108"/>
      <c r="D693" s="108"/>
      <c r="E693" s="108"/>
      <c r="F693" s="108"/>
      <c r="G693" s="108"/>
      <c r="H693" s="108"/>
      <c r="I693" s="108"/>
      <c r="J693" s="108"/>
      <c r="K693" s="108"/>
      <c r="L693" s="108"/>
      <c r="M693" s="108"/>
      <c r="N693" s="108"/>
      <c r="O693" s="108"/>
      <c r="P693" s="108"/>
      <c r="Q693" s="108"/>
      <c r="R693" s="108"/>
      <c r="S693" s="108"/>
      <c r="T693" s="108"/>
    </row>
    <row r="694" spans="1:20" ht="15.75" customHeight="1" x14ac:dyDescent="0.25">
      <c r="A694" s="108"/>
      <c r="B694" s="108"/>
      <c r="C694" s="108"/>
      <c r="D694" s="108"/>
      <c r="E694" s="108"/>
      <c r="F694" s="108"/>
      <c r="G694" s="108"/>
      <c r="H694" s="108"/>
      <c r="I694" s="108"/>
      <c r="J694" s="108"/>
      <c r="K694" s="108"/>
      <c r="L694" s="108"/>
      <c r="M694" s="108"/>
      <c r="N694" s="108"/>
      <c r="O694" s="108"/>
      <c r="P694" s="108"/>
      <c r="Q694" s="108"/>
      <c r="R694" s="108"/>
      <c r="S694" s="108"/>
      <c r="T694" s="108"/>
    </row>
    <row r="695" spans="1:20" ht="15.75" customHeight="1" x14ac:dyDescent="0.25">
      <c r="A695" s="108"/>
      <c r="B695" s="108"/>
      <c r="C695" s="108"/>
      <c r="D695" s="108"/>
      <c r="E695" s="108"/>
      <c r="F695" s="108"/>
      <c r="G695" s="108"/>
      <c r="H695" s="108"/>
      <c r="I695" s="108"/>
      <c r="J695" s="108"/>
      <c r="K695" s="108"/>
      <c r="L695" s="108"/>
      <c r="M695" s="108"/>
      <c r="N695" s="108"/>
      <c r="O695" s="108"/>
      <c r="P695" s="108"/>
      <c r="Q695" s="108"/>
      <c r="R695" s="108"/>
      <c r="S695" s="108"/>
      <c r="T695" s="108"/>
    </row>
    <row r="696" spans="1:20" ht="15.75" customHeight="1" x14ac:dyDescent="0.25">
      <c r="A696" s="108"/>
      <c r="B696" s="108"/>
      <c r="C696" s="108"/>
      <c r="D696" s="108"/>
      <c r="E696" s="108"/>
      <c r="F696" s="108"/>
      <c r="G696" s="108"/>
      <c r="H696" s="108"/>
      <c r="I696" s="108"/>
      <c r="J696" s="108"/>
      <c r="K696" s="108"/>
      <c r="L696" s="108"/>
      <c r="M696" s="108"/>
      <c r="N696" s="108"/>
      <c r="O696" s="108"/>
      <c r="P696" s="108"/>
      <c r="Q696" s="108"/>
      <c r="R696" s="108"/>
      <c r="S696" s="108"/>
      <c r="T696" s="108"/>
    </row>
    <row r="697" spans="1:20" ht="15.75" customHeight="1" x14ac:dyDescent="0.25">
      <c r="A697" s="108"/>
      <c r="B697" s="108"/>
      <c r="C697" s="108"/>
      <c r="D697" s="108"/>
      <c r="E697" s="108"/>
      <c r="F697" s="108"/>
      <c r="G697" s="108"/>
      <c r="H697" s="108"/>
      <c r="I697" s="108"/>
      <c r="J697" s="108"/>
      <c r="K697" s="108"/>
      <c r="L697" s="108"/>
      <c r="M697" s="108"/>
      <c r="N697" s="108"/>
      <c r="O697" s="108"/>
      <c r="P697" s="108"/>
      <c r="Q697" s="108"/>
      <c r="R697" s="108"/>
      <c r="S697" s="108"/>
      <c r="T697" s="108"/>
    </row>
    <row r="698" spans="1:20" ht="15.75" customHeight="1" x14ac:dyDescent="0.25">
      <c r="A698" s="108"/>
      <c r="B698" s="108"/>
      <c r="C698" s="108"/>
      <c r="D698" s="108"/>
      <c r="E698" s="108"/>
      <c r="F698" s="108"/>
      <c r="G698" s="108"/>
      <c r="H698" s="108"/>
      <c r="I698" s="108"/>
      <c r="J698" s="108"/>
      <c r="K698" s="108"/>
      <c r="L698" s="108"/>
      <c r="M698" s="108"/>
      <c r="N698" s="108"/>
      <c r="O698" s="108"/>
      <c r="P698" s="108"/>
      <c r="Q698" s="108"/>
      <c r="R698" s="108"/>
      <c r="S698" s="108"/>
      <c r="T698" s="108"/>
    </row>
    <row r="699" spans="1:20" ht="15.75" customHeight="1" x14ac:dyDescent="0.25">
      <c r="A699" s="108"/>
      <c r="B699" s="108"/>
      <c r="C699" s="108"/>
      <c r="D699" s="108"/>
      <c r="E699" s="108"/>
      <c r="F699" s="108"/>
      <c r="G699" s="108"/>
      <c r="H699" s="108"/>
      <c r="I699" s="108"/>
      <c r="J699" s="108"/>
      <c r="K699" s="108"/>
      <c r="L699" s="108"/>
      <c r="M699" s="108"/>
      <c r="N699" s="108"/>
      <c r="O699" s="108"/>
      <c r="P699" s="108"/>
      <c r="Q699" s="108"/>
      <c r="R699" s="108"/>
      <c r="S699" s="108"/>
      <c r="T699" s="108"/>
    </row>
    <row r="700" spans="1:20" ht="15.75" customHeight="1" x14ac:dyDescent="0.25">
      <c r="A700" s="108"/>
      <c r="B700" s="108"/>
      <c r="C700" s="108"/>
      <c r="D700" s="108"/>
      <c r="E700" s="108"/>
      <c r="F700" s="108"/>
      <c r="G700" s="108"/>
      <c r="H700" s="108"/>
      <c r="I700" s="108"/>
      <c r="J700" s="108"/>
      <c r="K700" s="108"/>
      <c r="L700" s="108"/>
      <c r="M700" s="108"/>
      <c r="N700" s="108"/>
      <c r="O700" s="108"/>
      <c r="P700" s="108"/>
      <c r="Q700" s="108"/>
      <c r="R700" s="108"/>
      <c r="S700" s="108"/>
      <c r="T700" s="108"/>
    </row>
    <row r="701" spans="1:20" ht="15.75" customHeight="1" x14ac:dyDescent="0.25">
      <c r="A701" s="108"/>
      <c r="B701" s="108"/>
      <c r="C701" s="108"/>
      <c r="D701" s="108"/>
      <c r="E701" s="108"/>
      <c r="F701" s="108"/>
      <c r="G701" s="108"/>
      <c r="H701" s="108"/>
      <c r="I701" s="108"/>
      <c r="J701" s="108"/>
      <c r="K701" s="108"/>
      <c r="L701" s="108"/>
      <c r="M701" s="108"/>
      <c r="N701" s="108"/>
      <c r="O701" s="108"/>
      <c r="P701" s="108"/>
      <c r="Q701" s="108"/>
      <c r="R701" s="108"/>
      <c r="S701" s="108"/>
      <c r="T701" s="108"/>
    </row>
    <row r="702" spans="1:20" ht="15.75" customHeight="1" x14ac:dyDescent="0.25">
      <c r="A702" s="108"/>
      <c r="B702" s="108"/>
      <c r="C702" s="108"/>
      <c r="D702" s="108"/>
      <c r="E702" s="108"/>
      <c r="F702" s="108"/>
      <c r="G702" s="108"/>
      <c r="H702" s="108"/>
      <c r="I702" s="108"/>
      <c r="J702" s="108"/>
      <c r="K702" s="108"/>
      <c r="L702" s="108"/>
      <c r="M702" s="108"/>
      <c r="N702" s="108"/>
      <c r="O702" s="108"/>
      <c r="P702" s="108"/>
      <c r="Q702" s="108"/>
      <c r="R702" s="108"/>
      <c r="S702" s="108"/>
      <c r="T702" s="108"/>
    </row>
    <row r="703" spans="1:20" ht="15.75" customHeight="1" x14ac:dyDescent="0.25">
      <c r="A703" s="108"/>
      <c r="B703" s="108"/>
      <c r="C703" s="108"/>
      <c r="D703" s="108"/>
      <c r="E703" s="108"/>
      <c r="F703" s="108"/>
      <c r="G703" s="108"/>
      <c r="H703" s="108"/>
      <c r="I703" s="108"/>
      <c r="J703" s="108"/>
      <c r="K703" s="108"/>
      <c r="L703" s="108"/>
      <c r="M703" s="108"/>
      <c r="N703" s="108"/>
      <c r="O703" s="108"/>
      <c r="P703" s="108"/>
      <c r="Q703" s="108"/>
      <c r="R703" s="108"/>
      <c r="S703" s="108"/>
      <c r="T703" s="108"/>
    </row>
    <row r="704" spans="1:20" ht="15.75" customHeight="1" x14ac:dyDescent="0.25">
      <c r="A704" s="108"/>
      <c r="B704" s="108"/>
      <c r="C704" s="108"/>
      <c r="D704" s="108"/>
      <c r="E704" s="108"/>
      <c r="F704" s="108"/>
      <c r="G704" s="108"/>
      <c r="H704" s="108"/>
      <c r="I704" s="108"/>
      <c r="J704" s="108"/>
      <c r="K704" s="108"/>
      <c r="L704" s="108"/>
      <c r="M704" s="108"/>
      <c r="N704" s="108"/>
      <c r="O704" s="108"/>
      <c r="P704" s="108"/>
      <c r="Q704" s="108"/>
      <c r="R704" s="108"/>
      <c r="S704" s="108"/>
      <c r="T704" s="108"/>
    </row>
    <row r="705" spans="1:20" ht="15.75" customHeight="1" x14ac:dyDescent="0.25">
      <c r="A705" s="108"/>
      <c r="B705" s="108"/>
      <c r="C705" s="108"/>
      <c r="D705" s="108"/>
      <c r="E705" s="108"/>
      <c r="F705" s="108"/>
      <c r="G705" s="108"/>
      <c r="H705" s="108"/>
      <c r="I705" s="108"/>
      <c r="J705" s="108"/>
      <c r="K705" s="108"/>
      <c r="L705" s="108"/>
      <c r="M705" s="108"/>
      <c r="N705" s="108"/>
      <c r="O705" s="108"/>
      <c r="P705" s="108"/>
      <c r="Q705" s="108"/>
      <c r="R705" s="108"/>
      <c r="S705" s="108"/>
      <c r="T705" s="108"/>
    </row>
    <row r="706" spans="1:20" ht="15.75" customHeight="1" x14ac:dyDescent="0.25">
      <c r="A706" s="108"/>
      <c r="B706" s="108"/>
      <c r="C706" s="108"/>
      <c r="D706" s="108"/>
      <c r="E706" s="108"/>
      <c r="F706" s="108"/>
      <c r="G706" s="108"/>
      <c r="H706" s="108"/>
      <c r="I706" s="108"/>
      <c r="J706" s="108"/>
      <c r="K706" s="108"/>
      <c r="L706" s="108"/>
      <c r="M706" s="108"/>
      <c r="N706" s="108"/>
      <c r="O706" s="108"/>
      <c r="P706" s="108"/>
      <c r="Q706" s="108"/>
      <c r="R706" s="108"/>
      <c r="S706" s="108"/>
      <c r="T706" s="108"/>
    </row>
    <row r="707" spans="1:20" ht="15.75" customHeight="1" x14ac:dyDescent="0.25">
      <c r="A707" s="108"/>
      <c r="B707" s="108"/>
      <c r="C707" s="108"/>
      <c r="D707" s="108"/>
      <c r="E707" s="108"/>
      <c r="F707" s="108"/>
      <c r="G707" s="108"/>
      <c r="H707" s="108"/>
      <c r="I707" s="108"/>
      <c r="J707" s="108"/>
      <c r="K707" s="108"/>
      <c r="L707" s="108"/>
      <c r="M707" s="108"/>
      <c r="N707" s="108"/>
      <c r="O707" s="108"/>
      <c r="P707" s="108"/>
      <c r="Q707" s="108"/>
      <c r="R707" s="108"/>
      <c r="S707" s="108"/>
      <c r="T707" s="108"/>
    </row>
    <row r="708" spans="1:20" ht="15.75" customHeight="1" x14ac:dyDescent="0.25">
      <c r="A708" s="108"/>
      <c r="B708" s="108"/>
      <c r="C708" s="108"/>
      <c r="D708" s="108"/>
      <c r="E708" s="108"/>
      <c r="F708" s="108"/>
      <c r="G708" s="108"/>
      <c r="H708" s="108"/>
      <c r="I708" s="108"/>
      <c r="J708" s="108"/>
      <c r="K708" s="108"/>
      <c r="L708" s="108"/>
      <c r="M708" s="108"/>
      <c r="N708" s="108"/>
      <c r="O708" s="108"/>
      <c r="P708" s="108"/>
      <c r="Q708" s="108"/>
      <c r="R708" s="108"/>
      <c r="S708" s="108"/>
      <c r="T708" s="108"/>
    </row>
    <row r="709" spans="1:20" ht="15.75" customHeight="1" x14ac:dyDescent="0.25">
      <c r="A709" s="108"/>
      <c r="B709" s="108"/>
      <c r="C709" s="108"/>
      <c r="D709" s="108"/>
      <c r="E709" s="108"/>
      <c r="F709" s="108"/>
      <c r="G709" s="108"/>
      <c r="H709" s="108"/>
      <c r="I709" s="108"/>
      <c r="J709" s="108"/>
      <c r="K709" s="108"/>
      <c r="L709" s="108"/>
      <c r="M709" s="108"/>
      <c r="N709" s="108"/>
      <c r="O709" s="108"/>
      <c r="P709" s="108"/>
      <c r="Q709" s="108"/>
      <c r="R709" s="108"/>
      <c r="S709" s="108"/>
      <c r="T709" s="108"/>
    </row>
    <row r="710" spans="1:20" ht="15.75" customHeight="1" x14ac:dyDescent="0.25">
      <c r="A710" s="108"/>
      <c r="B710" s="108"/>
      <c r="C710" s="108"/>
      <c r="D710" s="108"/>
      <c r="E710" s="108"/>
      <c r="F710" s="108"/>
      <c r="G710" s="108"/>
      <c r="H710" s="108"/>
      <c r="I710" s="108"/>
      <c r="J710" s="108"/>
      <c r="K710" s="108"/>
      <c r="L710" s="108"/>
      <c r="M710" s="108"/>
      <c r="N710" s="108"/>
      <c r="O710" s="108"/>
      <c r="P710" s="108"/>
      <c r="Q710" s="108"/>
      <c r="R710" s="108"/>
      <c r="S710" s="108"/>
      <c r="T710" s="108"/>
    </row>
    <row r="711" spans="1:20" ht="15.75" customHeight="1" x14ac:dyDescent="0.25">
      <c r="A711" s="108"/>
      <c r="B711" s="108"/>
      <c r="C711" s="108"/>
      <c r="D711" s="108"/>
      <c r="E711" s="108"/>
      <c r="F711" s="108"/>
      <c r="G711" s="108"/>
      <c r="H711" s="108"/>
      <c r="I711" s="108"/>
      <c r="J711" s="108"/>
      <c r="K711" s="108"/>
      <c r="L711" s="108"/>
      <c r="M711" s="108"/>
      <c r="N711" s="108"/>
      <c r="O711" s="108"/>
      <c r="P711" s="108"/>
      <c r="Q711" s="108"/>
      <c r="R711" s="108"/>
      <c r="S711" s="108"/>
      <c r="T711" s="108"/>
    </row>
    <row r="712" spans="1:20" ht="15.75" customHeight="1" x14ac:dyDescent="0.25">
      <c r="A712" s="108"/>
      <c r="B712" s="108"/>
      <c r="C712" s="108"/>
      <c r="D712" s="108"/>
      <c r="E712" s="108"/>
      <c r="F712" s="108"/>
      <c r="G712" s="108"/>
      <c r="H712" s="108"/>
      <c r="I712" s="108"/>
      <c r="J712" s="108"/>
      <c r="K712" s="108"/>
      <c r="L712" s="108"/>
      <c r="M712" s="108"/>
      <c r="N712" s="108"/>
      <c r="O712" s="108"/>
      <c r="P712" s="108"/>
      <c r="Q712" s="108"/>
      <c r="R712" s="108"/>
      <c r="S712" s="108"/>
      <c r="T712" s="108"/>
    </row>
    <row r="713" spans="1:20" ht="15.75" customHeight="1" x14ac:dyDescent="0.25">
      <c r="A713" s="108"/>
      <c r="B713" s="108"/>
      <c r="C713" s="108"/>
      <c r="D713" s="108"/>
      <c r="E713" s="108"/>
      <c r="F713" s="108"/>
      <c r="G713" s="108"/>
      <c r="H713" s="108"/>
      <c r="I713" s="108"/>
      <c r="J713" s="108"/>
      <c r="K713" s="108"/>
      <c r="L713" s="108"/>
      <c r="M713" s="108"/>
      <c r="N713" s="108"/>
      <c r="O713" s="108"/>
      <c r="P713" s="108"/>
      <c r="Q713" s="108"/>
      <c r="R713" s="108"/>
      <c r="S713" s="108"/>
      <c r="T713" s="108"/>
    </row>
    <row r="714" spans="1:20" ht="15.75" customHeight="1" x14ac:dyDescent="0.25">
      <c r="A714" s="108"/>
      <c r="B714" s="108"/>
      <c r="C714" s="108"/>
      <c r="D714" s="108"/>
      <c r="E714" s="108"/>
      <c r="F714" s="108"/>
      <c r="G714" s="108"/>
      <c r="H714" s="108"/>
      <c r="I714" s="108"/>
      <c r="J714" s="108"/>
      <c r="K714" s="108"/>
      <c r="L714" s="108"/>
      <c r="M714" s="108"/>
      <c r="N714" s="108"/>
      <c r="O714" s="108"/>
      <c r="P714" s="108"/>
      <c r="Q714" s="108"/>
      <c r="R714" s="108"/>
      <c r="S714" s="108"/>
      <c r="T714" s="108"/>
    </row>
    <row r="715" spans="1:20" ht="15.75" customHeight="1" x14ac:dyDescent="0.25">
      <c r="A715" s="108"/>
      <c r="B715" s="108"/>
      <c r="C715" s="108"/>
      <c r="D715" s="108"/>
      <c r="E715" s="108"/>
      <c r="F715" s="108"/>
      <c r="G715" s="108"/>
      <c r="H715" s="108"/>
      <c r="I715" s="108"/>
      <c r="J715" s="108"/>
      <c r="K715" s="108"/>
      <c r="L715" s="108"/>
      <c r="M715" s="108"/>
      <c r="N715" s="108"/>
      <c r="O715" s="108"/>
      <c r="P715" s="108"/>
      <c r="Q715" s="108"/>
      <c r="R715" s="108"/>
      <c r="S715" s="108"/>
      <c r="T715" s="108"/>
    </row>
    <row r="716" spans="1:20" ht="15.75" customHeight="1" x14ac:dyDescent="0.25">
      <c r="A716" s="108"/>
      <c r="B716" s="108"/>
      <c r="C716" s="108"/>
      <c r="D716" s="108"/>
      <c r="E716" s="108"/>
      <c r="F716" s="108"/>
      <c r="G716" s="108"/>
      <c r="H716" s="108"/>
      <c r="I716" s="108"/>
      <c r="J716" s="108"/>
      <c r="K716" s="108"/>
      <c r="L716" s="108"/>
      <c r="M716" s="108"/>
      <c r="N716" s="108"/>
      <c r="O716" s="108"/>
      <c r="P716" s="108"/>
      <c r="Q716" s="108"/>
      <c r="R716" s="108"/>
      <c r="S716" s="108"/>
      <c r="T716" s="108"/>
    </row>
    <row r="717" spans="1:20" ht="15.75" customHeight="1" x14ac:dyDescent="0.25">
      <c r="A717" s="108"/>
      <c r="B717" s="108"/>
      <c r="C717" s="108"/>
      <c r="D717" s="108"/>
      <c r="E717" s="108"/>
      <c r="F717" s="108"/>
      <c r="G717" s="108"/>
      <c r="H717" s="108"/>
      <c r="I717" s="108"/>
      <c r="J717" s="108"/>
      <c r="K717" s="108"/>
      <c r="L717" s="108"/>
      <c r="M717" s="108"/>
      <c r="N717" s="108"/>
      <c r="O717" s="108"/>
      <c r="P717" s="108"/>
      <c r="Q717" s="108"/>
      <c r="R717" s="108"/>
      <c r="S717" s="108"/>
      <c r="T717" s="108"/>
    </row>
    <row r="718" spans="1:20" ht="15.75" customHeight="1" x14ac:dyDescent="0.25">
      <c r="A718" s="108"/>
      <c r="B718" s="108"/>
      <c r="C718" s="108"/>
      <c r="D718" s="108"/>
      <c r="E718" s="108"/>
      <c r="F718" s="108"/>
      <c r="G718" s="108"/>
      <c r="H718" s="108"/>
      <c r="I718" s="108"/>
      <c r="J718" s="108"/>
      <c r="K718" s="108"/>
      <c r="L718" s="108"/>
      <c r="M718" s="108"/>
      <c r="N718" s="108"/>
      <c r="O718" s="108"/>
      <c r="P718" s="108"/>
      <c r="Q718" s="108"/>
      <c r="R718" s="108"/>
      <c r="S718" s="108"/>
      <c r="T718" s="108"/>
    </row>
    <row r="719" spans="1:20" ht="15.75" customHeight="1" x14ac:dyDescent="0.25">
      <c r="A719" s="108"/>
      <c r="B719" s="108"/>
      <c r="C719" s="108"/>
      <c r="D719" s="108"/>
      <c r="E719" s="108"/>
      <c r="F719" s="108"/>
      <c r="G719" s="108"/>
      <c r="H719" s="108"/>
      <c r="I719" s="108"/>
      <c r="J719" s="108"/>
      <c r="K719" s="108"/>
      <c r="L719" s="108"/>
      <c r="M719" s="108"/>
      <c r="N719" s="108"/>
      <c r="O719" s="108"/>
      <c r="P719" s="108"/>
      <c r="Q719" s="108"/>
      <c r="R719" s="108"/>
      <c r="S719" s="108"/>
      <c r="T719" s="108"/>
    </row>
    <row r="720" spans="1:20" ht="15.75" customHeight="1" x14ac:dyDescent="0.25">
      <c r="A720" s="108"/>
      <c r="B720" s="108"/>
      <c r="C720" s="108"/>
      <c r="D720" s="108"/>
      <c r="E720" s="108"/>
      <c r="F720" s="108"/>
      <c r="G720" s="108"/>
      <c r="H720" s="108"/>
      <c r="I720" s="108"/>
      <c r="J720" s="108"/>
      <c r="K720" s="108"/>
      <c r="L720" s="108"/>
      <c r="M720" s="108"/>
      <c r="N720" s="108"/>
      <c r="O720" s="108"/>
      <c r="P720" s="108"/>
      <c r="Q720" s="108"/>
      <c r="R720" s="108"/>
      <c r="S720" s="108"/>
      <c r="T720" s="108"/>
    </row>
    <row r="721" spans="1:20" ht="15.75" customHeight="1" x14ac:dyDescent="0.25">
      <c r="A721" s="108"/>
      <c r="B721" s="108"/>
      <c r="C721" s="108"/>
      <c r="D721" s="108"/>
      <c r="E721" s="108"/>
      <c r="F721" s="108"/>
      <c r="G721" s="108"/>
      <c r="H721" s="108"/>
      <c r="I721" s="108"/>
      <c r="J721" s="108"/>
      <c r="K721" s="108"/>
      <c r="L721" s="108"/>
      <c r="M721" s="108"/>
      <c r="N721" s="108"/>
      <c r="O721" s="108"/>
      <c r="P721" s="108"/>
      <c r="Q721" s="108"/>
      <c r="R721" s="108"/>
      <c r="S721" s="108"/>
      <c r="T721" s="108"/>
    </row>
    <row r="722" spans="1:20" ht="15.75" customHeight="1" x14ac:dyDescent="0.25">
      <c r="A722" s="108"/>
      <c r="B722" s="108"/>
      <c r="C722" s="108"/>
      <c r="D722" s="108"/>
      <c r="E722" s="108"/>
      <c r="F722" s="108"/>
      <c r="G722" s="108"/>
      <c r="H722" s="108"/>
      <c r="I722" s="108"/>
      <c r="J722" s="108"/>
      <c r="K722" s="108"/>
      <c r="L722" s="108"/>
      <c r="M722" s="108"/>
      <c r="N722" s="108"/>
      <c r="O722" s="108"/>
      <c r="P722" s="108"/>
      <c r="Q722" s="108"/>
      <c r="R722" s="108"/>
      <c r="S722" s="108"/>
      <c r="T722" s="108"/>
    </row>
    <row r="723" spans="1:20" ht="15.75" customHeight="1" x14ac:dyDescent="0.25">
      <c r="A723" s="108"/>
      <c r="B723" s="108"/>
      <c r="C723" s="108"/>
      <c r="D723" s="108"/>
      <c r="E723" s="108"/>
      <c r="F723" s="108"/>
      <c r="G723" s="108"/>
      <c r="H723" s="108"/>
      <c r="I723" s="108"/>
      <c r="J723" s="108"/>
      <c r="K723" s="108"/>
      <c r="L723" s="108"/>
      <c r="M723" s="108"/>
      <c r="N723" s="108"/>
      <c r="O723" s="108"/>
      <c r="P723" s="108"/>
      <c r="Q723" s="108"/>
      <c r="R723" s="108"/>
      <c r="S723" s="108"/>
      <c r="T723" s="108"/>
    </row>
    <row r="724" spans="1:20" ht="15.75" customHeight="1" x14ac:dyDescent="0.25">
      <c r="A724" s="108"/>
      <c r="B724" s="108"/>
      <c r="C724" s="108"/>
      <c r="D724" s="108"/>
      <c r="E724" s="108"/>
      <c r="F724" s="108"/>
      <c r="G724" s="108"/>
      <c r="H724" s="108"/>
      <c r="I724" s="108"/>
      <c r="J724" s="108"/>
      <c r="K724" s="108"/>
      <c r="L724" s="108"/>
      <c r="M724" s="108"/>
      <c r="N724" s="108"/>
      <c r="O724" s="108"/>
      <c r="P724" s="108"/>
      <c r="Q724" s="108"/>
      <c r="R724" s="108"/>
      <c r="S724" s="108"/>
      <c r="T724" s="108"/>
    </row>
    <row r="725" spans="1:20" ht="15.75" customHeight="1" x14ac:dyDescent="0.25">
      <c r="A725" s="108"/>
      <c r="B725" s="108"/>
      <c r="C725" s="108"/>
      <c r="D725" s="108"/>
      <c r="E725" s="108"/>
      <c r="F725" s="108"/>
      <c r="G725" s="108"/>
      <c r="H725" s="108"/>
      <c r="I725" s="108"/>
      <c r="J725" s="108"/>
      <c r="K725" s="108"/>
      <c r="L725" s="108"/>
      <c r="M725" s="108"/>
      <c r="N725" s="108"/>
      <c r="O725" s="108"/>
      <c r="P725" s="108"/>
      <c r="Q725" s="108"/>
      <c r="R725" s="108"/>
      <c r="S725" s="108"/>
      <c r="T725" s="108"/>
    </row>
    <row r="726" spans="1:20" ht="15.75" customHeight="1" x14ac:dyDescent="0.25">
      <c r="A726" s="108"/>
      <c r="B726" s="108"/>
      <c r="C726" s="108"/>
      <c r="D726" s="108"/>
      <c r="E726" s="108"/>
      <c r="F726" s="108"/>
      <c r="G726" s="108"/>
      <c r="H726" s="108"/>
      <c r="I726" s="108"/>
      <c r="J726" s="108"/>
      <c r="K726" s="108"/>
      <c r="L726" s="108"/>
      <c r="M726" s="108"/>
      <c r="N726" s="108"/>
      <c r="O726" s="108"/>
      <c r="P726" s="108"/>
      <c r="Q726" s="108"/>
      <c r="R726" s="108"/>
      <c r="S726" s="108"/>
      <c r="T726" s="108"/>
    </row>
    <row r="727" spans="1:20" ht="15.75" customHeight="1" x14ac:dyDescent="0.25">
      <c r="A727" s="108"/>
      <c r="B727" s="108"/>
      <c r="C727" s="108"/>
      <c r="D727" s="108"/>
      <c r="E727" s="108"/>
      <c r="F727" s="108"/>
      <c r="G727" s="108"/>
      <c r="H727" s="108"/>
      <c r="I727" s="108"/>
      <c r="J727" s="108"/>
      <c r="K727" s="108"/>
      <c r="L727" s="108"/>
      <c r="M727" s="108"/>
      <c r="N727" s="108"/>
      <c r="O727" s="108"/>
      <c r="P727" s="108"/>
      <c r="Q727" s="108"/>
      <c r="R727" s="108"/>
      <c r="S727" s="108"/>
      <c r="T727" s="108"/>
    </row>
    <row r="728" spans="1:20" ht="15.75" customHeight="1" x14ac:dyDescent="0.25">
      <c r="A728" s="108"/>
      <c r="B728" s="108"/>
      <c r="C728" s="108"/>
      <c r="D728" s="108"/>
      <c r="E728" s="108"/>
      <c r="F728" s="108"/>
      <c r="G728" s="108"/>
      <c r="H728" s="108"/>
      <c r="I728" s="108"/>
      <c r="J728" s="108"/>
      <c r="K728" s="108"/>
      <c r="L728" s="108"/>
      <c r="M728" s="108"/>
      <c r="N728" s="108"/>
      <c r="O728" s="108"/>
      <c r="P728" s="108"/>
      <c r="Q728" s="108"/>
      <c r="R728" s="108"/>
      <c r="S728" s="108"/>
      <c r="T728" s="108"/>
    </row>
    <row r="729" spans="1:20" ht="15.75" customHeight="1" x14ac:dyDescent="0.25">
      <c r="A729" s="108"/>
      <c r="B729" s="108"/>
      <c r="C729" s="108"/>
      <c r="D729" s="108"/>
      <c r="E729" s="108"/>
      <c r="F729" s="108"/>
      <c r="G729" s="108"/>
      <c r="H729" s="108"/>
      <c r="I729" s="108"/>
      <c r="J729" s="108"/>
      <c r="K729" s="108"/>
      <c r="L729" s="108"/>
      <c r="M729" s="108"/>
      <c r="N729" s="108"/>
      <c r="O729" s="108"/>
      <c r="P729" s="108"/>
      <c r="Q729" s="108"/>
      <c r="R729" s="108"/>
      <c r="S729" s="108"/>
      <c r="T729" s="108"/>
    </row>
    <row r="730" spans="1:20" ht="15.75" customHeight="1" x14ac:dyDescent="0.25">
      <c r="A730" s="108"/>
      <c r="B730" s="108"/>
      <c r="C730" s="108"/>
      <c r="D730" s="108"/>
      <c r="E730" s="108"/>
      <c r="F730" s="108"/>
      <c r="G730" s="108"/>
      <c r="H730" s="108"/>
      <c r="I730" s="108"/>
      <c r="J730" s="108"/>
      <c r="K730" s="108"/>
      <c r="L730" s="108"/>
      <c r="M730" s="108"/>
      <c r="N730" s="108"/>
      <c r="O730" s="108"/>
      <c r="P730" s="108"/>
      <c r="Q730" s="108"/>
      <c r="R730" s="108"/>
      <c r="S730" s="108"/>
      <c r="T730" s="108"/>
    </row>
    <row r="731" spans="1:20" ht="15.75" customHeight="1" x14ac:dyDescent="0.25">
      <c r="A731" s="108"/>
      <c r="B731" s="108"/>
      <c r="C731" s="108"/>
      <c r="D731" s="108"/>
      <c r="E731" s="108"/>
      <c r="F731" s="108"/>
      <c r="G731" s="108"/>
      <c r="H731" s="108"/>
      <c r="I731" s="108"/>
      <c r="J731" s="108"/>
      <c r="K731" s="108"/>
      <c r="L731" s="108"/>
      <c r="M731" s="108"/>
      <c r="N731" s="108"/>
      <c r="O731" s="108"/>
      <c r="P731" s="108"/>
      <c r="Q731" s="108"/>
      <c r="R731" s="108"/>
      <c r="S731" s="108"/>
      <c r="T731" s="108"/>
    </row>
    <row r="732" spans="1:20" ht="15.75" customHeight="1" x14ac:dyDescent="0.25">
      <c r="A732" s="108"/>
      <c r="B732" s="108"/>
      <c r="C732" s="108"/>
      <c r="D732" s="108"/>
      <c r="E732" s="108"/>
      <c r="F732" s="108"/>
      <c r="G732" s="108"/>
      <c r="H732" s="108"/>
      <c r="I732" s="108"/>
      <c r="J732" s="108"/>
      <c r="K732" s="108"/>
      <c r="L732" s="108"/>
      <c r="M732" s="108"/>
      <c r="N732" s="108"/>
      <c r="O732" s="108"/>
      <c r="P732" s="108"/>
      <c r="Q732" s="108"/>
      <c r="R732" s="108"/>
      <c r="S732" s="108"/>
      <c r="T732" s="108"/>
    </row>
    <row r="733" spans="1:20" ht="15.75" customHeight="1" x14ac:dyDescent="0.25">
      <c r="A733" s="108"/>
      <c r="B733" s="108"/>
      <c r="C733" s="108"/>
      <c r="D733" s="108"/>
      <c r="E733" s="108"/>
      <c r="F733" s="108"/>
      <c r="G733" s="108"/>
      <c r="H733" s="108"/>
      <c r="I733" s="108"/>
      <c r="J733" s="108"/>
      <c r="K733" s="108"/>
      <c r="L733" s="108"/>
      <c r="M733" s="108"/>
      <c r="N733" s="108"/>
      <c r="O733" s="108"/>
      <c r="P733" s="108"/>
      <c r="Q733" s="108"/>
      <c r="R733" s="108"/>
      <c r="S733" s="108"/>
      <c r="T733" s="108"/>
    </row>
    <row r="734" spans="1:20" ht="15.75" customHeight="1" x14ac:dyDescent="0.25">
      <c r="A734" s="108"/>
      <c r="B734" s="108"/>
      <c r="C734" s="108"/>
      <c r="D734" s="108"/>
      <c r="E734" s="108"/>
      <c r="F734" s="108"/>
      <c r="G734" s="108"/>
      <c r="H734" s="108"/>
      <c r="I734" s="108"/>
      <c r="J734" s="108"/>
      <c r="K734" s="108"/>
      <c r="L734" s="108"/>
      <c r="M734" s="108"/>
      <c r="N734" s="108"/>
      <c r="O734" s="108"/>
      <c r="P734" s="108"/>
      <c r="Q734" s="108"/>
      <c r="R734" s="108"/>
      <c r="S734" s="108"/>
      <c r="T734" s="108"/>
    </row>
    <row r="735" spans="1:20" ht="15.75" customHeight="1" x14ac:dyDescent="0.25">
      <c r="A735" s="108"/>
      <c r="B735" s="108"/>
      <c r="C735" s="108"/>
      <c r="D735" s="108"/>
      <c r="E735" s="108"/>
      <c r="F735" s="108"/>
      <c r="G735" s="108"/>
      <c r="H735" s="108"/>
      <c r="I735" s="108"/>
      <c r="J735" s="108"/>
      <c r="K735" s="108"/>
      <c r="L735" s="108"/>
      <c r="M735" s="108"/>
      <c r="N735" s="108"/>
      <c r="O735" s="108"/>
      <c r="P735" s="108"/>
      <c r="Q735" s="108"/>
      <c r="R735" s="108"/>
      <c r="S735" s="108"/>
      <c r="T735" s="108"/>
    </row>
    <row r="736" spans="1:20" ht="15.75" customHeight="1" x14ac:dyDescent="0.25">
      <c r="A736" s="108"/>
      <c r="B736" s="108"/>
      <c r="C736" s="108"/>
      <c r="D736" s="108"/>
      <c r="E736" s="108"/>
      <c r="F736" s="108"/>
      <c r="G736" s="108"/>
      <c r="H736" s="108"/>
      <c r="I736" s="108"/>
      <c r="J736" s="108"/>
      <c r="K736" s="108"/>
      <c r="L736" s="108"/>
      <c r="M736" s="108"/>
      <c r="N736" s="108"/>
      <c r="O736" s="108"/>
      <c r="P736" s="108"/>
      <c r="Q736" s="108"/>
      <c r="R736" s="108"/>
      <c r="S736" s="108"/>
      <c r="T736" s="108"/>
    </row>
    <row r="737" spans="1:20" ht="15.75" customHeight="1" x14ac:dyDescent="0.25">
      <c r="A737" s="108"/>
      <c r="B737" s="108"/>
      <c r="C737" s="108"/>
      <c r="D737" s="108"/>
      <c r="E737" s="108"/>
      <c r="F737" s="108"/>
      <c r="G737" s="108"/>
      <c r="H737" s="108"/>
      <c r="I737" s="108"/>
      <c r="J737" s="108"/>
      <c r="K737" s="108"/>
      <c r="L737" s="108"/>
      <c r="M737" s="108"/>
      <c r="N737" s="108"/>
      <c r="O737" s="108"/>
      <c r="P737" s="108"/>
      <c r="Q737" s="108"/>
      <c r="R737" s="108"/>
      <c r="S737" s="108"/>
      <c r="T737" s="108"/>
    </row>
    <row r="738" spans="1:20" ht="15.75" customHeight="1" x14ac:dyDescent="0.25">
      <c r="A738" s="108"/>
      <c r="B738" s="108"/>
      <c r="C738" s="108"/>
      <c r="D738" s="108"/>
      <c r="E738" s="108"/>
      <c r="F738" s="108"/>
      <c r="G738" s="108"/>
      <c r="H738" s="108"/>
      <c r="I738" s="108"/>
      <c r="J738" s="108"/>
      <c r="K738" s="108"/>
      <c r="L738" s="108"/>
      <c r="M738" s="108"/>
      <c r="N738" s="108"/>
      <c r="O738" s="108"/>
      <c r="P738" s="108"/>
      <c r="Q738" s="108"/>
      <c r="R738" s="108"/>
      <c r="S738" s="108"/>
      <c r="T738" s="108"/>
    </row>
    <row r="739" spans="1:20" ht="15.75" customHeight="1" x14ac:dyDescent="0.25">
      <c r="A739" s="108"/>
      <c r="B739" s="108"/>
      <c r="C739" s="108"/>
      <c r="D739" s="108"/>
      <c r="E739" s="108"/>
      <c r="F739" s="108"/>
      <c r="G739" s="108"/>
      <c r="H739" s="108"/>
      <c r="I739" s="108"/>
      <c r="J739" s="108"/>
      <c r="K739" s="108"/>
      <c r="L739" s="108"/>
      <c r="M739" s="108"/>
      <c r="N739" s="108"/>
      <c r="O739" s="108"/>
      <c r="P739" s="108"/>
      <c r="Q739" s="108"/>
      <c r="R739" s="108"/>
      <c r="S739" s="108"/>
      <c r="T739" s="108"/>
    </row>
    <row r="740" spans="1:20" ht="15.75" customHeight="1" x14ac:dyDescent="0.25">
      <c r="A740" s="108"/>
      <c r="B740" s="108"/>
      <c r="C740" s="108"/>
      <c r="D740" s="108"/>
      <c r="E740" s="108"/>
      <c r="F740" s="108"/>
      <c r="G740" s="108"/>
      <c r="H740" s="108"/>
      <c r="I740" s="108"/>
      <c r="J740" s="108"/>
      <c r="K740" s="108"/>
      <c r="L740" s="108"/>
      <c r="M740" s="108"/>
      <c r="N740" s="108"/>
      <c r="O740" s="108"/>
      <c r="P740" s="108"/>
      <c r="Q740" s="108"/>
      <c r="R740" s="108"/>
      <c r="S740" s="108"/>
      <c r="T740" s="108"/>
    </row>
    <row r="741" spans="1:20" ht="15.75" customHeight="1" x14ac:dyDescent="0.25">
      <c r="A741" s="108"/>
      <c r="B741" s="108"/>
      <c r="C741" s="108"/>
      <c r="D741" s="108"/>
      <c r="E741" s="108"/>
      <c r="F741" s="108"/>
      <c r="G741" s="108"/>
      <c r="H741" s="108"/>
      <c r="I741" s="108"/>
      <c r="J741" s="108"/>
      <c r="K741" s="108"/>
      <c r="L741" s="108"/>
      <c r="M741" s="108"/>
      <c r="N741" s="108"/>
      <c r="O741" s="108"/>
      <c r="P741" s="108"/>
      <c r="Q741" s="108"/>
      <c r="R741" s="108"/>
      <c r="S741" s="108"/>
      <c r="T741" s="108"/>
    </row>
    <row r="742" spans="1:20" ht="15.75" customHeight="1" x14ac:dyDescent="0.25">
      <c r="A742" s="108"/>
      <c r="B742" s="108"/>
      <c r="C742" s="108"/>
      <c r="D742" s="108"/>
      <c r="E742" s="108"/>
      <c r="F742" s="108"/>
      <c r="G742" s="108"/>
      <c r="H742" s="108"/>
      <c r="I742" s="108"/>
      <c r="J742" s="108"/>
      <c r="K742" s="108"/>
      <c r="L742" s="108"/>
      <c r="M742" s="108"/>
      <c r="N742" s="108"/>
      <c r="O742" s="108"/>
      <c r="P742" s="108"/>
      <c r="Q742" s="108"/>
      <c r="R742" s="108"/>
      <c r="S742" s="108"/>
      <c r="T742" s="108"/>
    </row>
    <row r="743" spans="1:20" ht="15.75" customHeight="1" x14ac:dyDescent="0.25">
      <c r="A743" s="108"/>
      <c r="B743" s="108"/>
      <c r="C743" s="108"/>
      <c r="D743" s="108"/>
      <c r="E743" s="108"/>
      <c r="F743" s="108"/>
      <c r="G743" s="108"/>
      <c r="H743" s="108"/>
      <c r="I743" s="108"/>
      <c r="J743" s="108"/>
      <c r="K743" s="108"/>
      <c r="L743" s="108"/>
      <c r="M743" s="108"/>
      <c r="N743" s="108"/>
      <c r="O743" s="108"/>
      <c r="P743" s="108"/>
      <c r="Q743" s="108"/>
      <c r="R743" s="108"/>
      <c r="S743" s="108"/>
      <c r="T743" s="108"/>
    </row>
    <row r="744" spans="1:20" ht="15.75" customHeight="1" x14ac:dyDescent="0.25">
      <c r="A744" s="108"/>
      <c r="B744" s="108"/>
      <c r="C744" s="108"/>
      <c r="D744" s="108"/>
      <c r="E744" s="108"/>
      <c r="F744" s="108"/>
      <c r="G744" s="108"/>
      <c r="H744" s="108"/>
      <c r="I744" s="108"/>
      <c r="J744" s="108"/>
      <c r="K744" s="108"/>
      <c r="L744" s="108"/>
      <c r="M744" s="108"/>
      <c r="N744" s="108"/>
      <c r="O744" s="108"/>
      <c r="P744" s="108"/>
      <c r="Q744" s="108"/>
      <c r="R744" s="108"/>
      <c r="S744" s="108"/>
      <c r="T744" s="108"/>
    </row>
    <row r="745" spans="1:20" ht="15.75" customHeight="1" x14ac:dyDescent="0.25">
      <c r="A745" s="108"/>
      <c r="B745" s="108"/>
      <c r="C745" s="108"/>
      <c r="D745" s="108"/>
      <c r="E745" s="108"/>
      <c r="F745" s="108"/>
      <c r="G745" s="108"/>
      <c r="H745" s="108"/>
      <c r="I745" s="108"/>
      <c r="J745" s="108"/>
      <c r="K745" s="108"/>
      <c r="L745" s="108"/>
      <c r="M745" s="108"/>
      <c r="N745" s="108"/>
      <c r="O745" s="108"/>
      <c r="P745" s="108"/>
      <c r="Q745" s="108"/>
      <c r="R745" s="108"/>
      <c r="S745" s="108"/>
      <c r="T745" s="108"/>
    </row>
    <row r="746" spans="1:20" ht="15.75" customHeight="1" x14ac:dyDescent="0.25">
      <c r="A746" s="108"/>
      <c r="B746" s="108"/>
      <c r="C746" s="108"/>
      <c r="D746" s="108"/>
      <c r="E746" s="108"/>
      <c r="F746" s="108"/>
      <c r="G746" s="108"/>
      <c r="H746" s="108"/>
      <c r="I746" s="108"/>
      <c r="J746" s="108"/>
      <c r="K746" s="108"/>
      <c r="L746" s="108"/>
      <c r="M746" s="108"/>
      <c r="N746" s="108"/>
      <c r="O746" s="108"/>
      <c r="P746" s="108"/>
      <c r="Q746" s="108"/>
      <c r="R746" s="108"/>
      <c r="S746" s="108"/>
      <c r="T746" s="108"/>
    </row>
    <row r="747" spans="1:20" ht="15.75" customHeight="1" x14ac:dyDescent="0.25">
      <c r="A747" s="108"/>
      <c r="B747" s="108"/>
      <c r="C747" s="108"/>
      <c r="D747" s="108"/>
      <c r="E747" s="108"/>
      <c r="F747" s="108"/>
      <c r="G747" s="108"/>
      <c r="H747" s="108"/>
      <c r="I747" s="108"/>
      <c r="J747" s="108"/>
      <c r="K747" s="108"/>
      <c r="L747" s="108"/>
      <c r="M747" s="108"/>
      <c r="N747" s="108"/>
      <c r="O747" s="108"/>
      <c r="P747" s="108"/>
      <c r="Q747" s="108"/>
      <c r="R747" s="108"/>
      <c r="S747" s="108"/>
      <c r="T747" s="108"/>
    </row>
    <row r="748" spans="1:20" ht="15.75" customHeight="1" x14ac:dyDescent="0.25">
      <c r="A748" s="108"/>
      <c r="B748" s="108"/>
      <c r="C748" s="108"/>
      <c r="D748" s="108"/>
      <c r="E748" s="108"/>
      <c r="F748" s="108"/>
      <c r="G748" s="108"/>
      <c r="H748" s="108"/>
      <c r="I748" s="108"/>
      <c r="J748" s="108"/>
      <c r="K748" s="108"/>
      <c r="L748" s="108"/>
      <c r="M748" s="108"/>
      <c r="N748" s="108"/>
      <c r="O748" s="108"/>
      <c r="P748" s="108"/>
      <c r="Q748" s="108"/>
      <c r="R748" s="108"/>
      <c r="S748" s="108"/>
      <c r="T748" s="108"/>
    </row>
    <row r="749" spans="1:20" ht="15.75" customHeight="1" x14ac:dyDescent="0.25">
      <c r="A749" s="108"/>
      <c r="B749" s="108"/>
      <c r="C749" s="108"/>
      <c r="D749" s="108"/>
      <c r="E749" s="108"/>
      <c r="F749" s="108"/>
      <c r="G749" s="108"/>
      <c r="H749" s="108"/>
      <c r="I749" s="108"/>
      <c r="J749" s="108"/>
      <c r="K749" s="108"/>
      <c r="L749" s="108"/>
      <c r="M749" s="108"/>
      <c r="N749" s="108"/>
      <c r="O749" s="108"/>
      <c r="P749" s="108"/>
      <c r="Q749" s="108"/>
      <c r="R749" s="108"/>
      <c r="S749" s="108"/>
      <c r="T749" s="108"/>
    </row>
    <row r="750" spans="1:20" ht="15.75" customHeight="1" x14ac:dyDescent="0.25">
      <c r="A750" s="108"/>
      <c r="B750" s="108"/>
      <c r="C750" s="108"/>
      <c r="D750" s="108"/>
      <c r="E750" s="108"/>
      <c r="F750" s="108"/>
      <c r="G750" s="108"/>
      <c r="H750" s="108"/>
      <c r="I750" s="108"/>
      <c r="J750" s="108"/>
      <c r="K750" s="108"/>
      <c r="L750" s="108"/>
      <c r="M750" s="108"/>
      <c r="N750" s="108"/>
      <c r="O750" s="108"/>
      <c r="P750" s="108"/>
      <c r="Q750" s="108"/>
      <c r="R750" s="108"/>
      <c r="S750" s="108"/>
      <c r="T750" s="108"/>
    </row>
    <row r="751" spans="1:20" ht="15.75" customHeight="1" x14ac:dyDescent="0.25">
      <c r="A751" s="108"/>
      <c r="B751" s="108"/>
      <c r="C751" s="108"/>
      <c r="D751" s="108"/>
      <c r="E751" s="108"/>
      <c r="F751" s="108"/>
      <c r="G751" s="108"/>
      <c r="H751" s="108"/>
      <c r="I751" s="108"/>
      <c r="J751" s="108"/>
      <c r="K751" s="108"/>
      <c r="L751" s="108"/>
      <c r="M751" s="108"/>
      <c r="N751" s="108"/>
      <c r="O751" s="108"/>
      <c r="P751" s="108"/>
      <c r="Q751" s="108"/>
      <c r="R751" s="108"/>
      <c r="S751" s="108"/>
      <c r="T751" s="108"/>
    </row>
    <row r="752" spans="1:20" ht="15.75" customHeight="1" x14ac:dyDescent="0.25">
      <c r="A752" s="108"/>
      <c r="B752" s="108"/>
      <c r="C752" s="108"/>
      <c r="D752" s="108"/>
      <c r="E752" s="108"/>
      <c r="F752" s="108"/>
      <c r="G752" s="108"/>
      <c r="H752" s="108"/>
      <c r="I752" s="108"/>
      <c r="J752" s="108"/>
      <c r="K752" s="108"/>
      <c r="L752" s="108"/>
      <c r="M752" s="108"/>
      <c r="N752" s="108"/>
      <c r="O752" s="108"/>
      <c r="P752" s="108"/>
      <c r="Q752" s="108"/>
      <c r="R752" s="108"/>
      <c r="S752" s="108"/>
      <c r="T752" s="108"/>
    </row>
    <row r="753" spans="1:20" ht="15.75" customHeight="1" x14ac:dyDescent="0.25">
      <c r="A753" s="108"/>
      <c r="B753" s="108"/>
      <c r="C753" s="108"/>
      <c r="D753" s="108"/>
      <c r="E753" s="108"/>
      <c r="F753" s="108"/>
      <c r="G753" s="108"/>
      <c r="H753" s="108"/>
      <c r="I753" s="108"/>
      <c r="J753" s="108"/>
      <c r="K753" s="108"/>
      <c r="L753" s="108"/>
      <c r="M753" s="108"/>
      <c r="N753" s="108"/>
      <c r="O753" s="108"/>
      <c r="P753" s="108"/>
      <c r="Q753" s="108"/>
      <c r="R753" s="108"/>
      <c r="S753" s="108"/>
      <c r="T753" s="108"/>
    </row>
    <row r="754" spans="1:20" ht="15.75" customHeight="1" x14ac:dyDescent="0.25">
      <c r="A754" s="108"/>
      <c r="B754" s="108"/>
      <c r="C754" s="108"/>
      <c r="D754" s="108"/>
      <c r="E754" s="108"/>
      <c r="F754" s="108"/>
      <c r="G754" s="108"/>
      <c r="H754" s="108"/>
      <c r="I754" s="108"/>
      <c r="J754" s="108"/>
      <c r="K754" s="108"/>
      <c r="L754" s="108"/>
      <c r="M754" s="108"/>
      <c r="N754" s="108"/>
      <c r="O754" s="108"/>
      <c r="P754" s="108"/>
      <c r="Q754" s="108"/>
      <c r="R754" s="108"/>
      <c r="S754" s="108"/>
      <c r="T754" s="108"/>
    </row>
    <row r="755" spans="1:20" ht="15.75" customHeight="1" x14ac:dyDescent="0.25">
      <c r="A755" s="108"/>
      <c r="B755" s="108"/>
      <c r="C755" s="108"/>
      <c r="D755" s="108"/>
      <c r="E755" s="108"/>
      <c r="F755" s="108"/>
      <c r="G755" s="108"/>
      <c r="H755" s="108"/>
      <c r="I755" s="108"/>
      <c r="J755" s="108"/>
      <c r="K755" s="108"/>
      <c r="L755" s="108"/>
      <c r="M755" s="108"/>
      <c r="N755" s="108"/>
      <c r="O755" s="108"/>
      <c r="P755" s="108"/>
      <c r="Q755" s="108"/>
      <c r="R755" s="108"/>
      <c r="S755" s="108"/>
      <c r="T755" s="108"/>
    </row>
    <row r="756" spans="1:20" ht="15.75" customHeight="1" x14ac:dyDescent="0.25">
      <c r="A756" s="108"/>
      <c r="B756" s="108"/>
      <c r="C756" s="108"/>
      <c r="D756" s="108"/>
      <c r="E756" s="108"/>
      <c r="F756" s="108"/>
      <c r="G756" s="108"/>
      <c r="H756" s="108"/>
      <c r="I756" s="108"/>
      <c r="J756" s="108"/>
      <c r="K756" s="108"/>
      <c r="L756" s="108"/>
      <c r="M756" s="108"/>
      <c r="N756" s="108"/>
      <c r="O756" s="108"/>
      <c r="P756" s="108"/>
      <c r="Q756" s="108"/>
      <c r="R756" s="108"/>
      <c r="S756" s="108"/>
      <c r="T756" s="108"/>
    </row>
    <row r="757" spans="1:20" ht="15.75" customHeight="1" x14ac:dyDescent="0.25">
      <c r="A757" s="108"/>
      <c r="B757" s="108"/>
      <c r="C757" s="108"/>
      <c r="D757" s="108"/>
      <c r="E757" s="108"/>
      <c r="F757" s="108"/>
      <c r="G757" s="108"/>
      <c r="H757" s="108"/>
      <c r="I757" s="108"/>
      <c r="J757" s="108"/>
      <c r="K757" s="108"/>
      <c r="L757" s="108"/>
      <c r="M757" s="108"/>
      <c r="N757" s="108"/>
      <c r="O757" s="108"/>
      <c r="P757" s="108"/>
      <c r="Q757" s="108"/>
      <c r="R757" s="108"/>
      <c r="S757" s="108"/>
      <c r="T757" s="108"/>
    </row>
    <row r="758" spans="1:20" ht="15.75" customHeight="1" x14ac:dyDescent="0.25">
      <c r="A758" s="108"/>
      <c r="B758" s="108"/>
      <c r="C758" s="108"/>
      <c r="D758" s="108"/>
      <c r="E758" s="108"/>
      <c r="F758" s="108"/>
      <c r="G758" s="108"/>
      <c r="H758" s="108"/>
      <c r="I758" s="108"/>
      <c r="J758" s="108"/>
      <c r="K758" s="108"/>
      <c r="L758" s="108"/>
      <c r="M758" s="108"/>
      <c r="N758" s="108"/>
      <c r="O758" s="108"/>
      <c r="P758" s="108"/>
      <c r="Q758" s="108"/>
      <c r="R758" s="108"/>
      <c r="S758" s="108"/>
      <c r="T758" s="108"/>
    </row>
    <row r="759" spans="1:20" ht="15.75" customHeight="1" x14ac:dyDescent="0.25">
      <c r="A759" s="108"/>
      <c r="B759" s="108"/>
      <c r="C759" s="108"/>
      <c r="D759" s="108"/>
      <c r="E759" s="108"/>
      <c r="F759" s="108"/>
      <c r="G759" s="108"/>
      <c r="H759" s="108"/>
      <c r="I759" s="108"/>
      <c r="J759" s="108"/>
      <c r="K759" s="108"/>
      <c r="L759" s="108"/>
      <c r="M759" s="108"/>
      <c r="N759" s="108"/>
      <c r="O759" s="108"/>
      <c r="P759" s="108"/>
      <c r="Q759" s="108"/>
      <c r="R759" s="108"/>
      <c r="S759" s="108"/>
      <c r="T759" s="108"/>
    </row>
    <row r="760" spans="1:20" ht="15.75" customHeight="1" x14ac:dyDescent="0.25">
      <c r="A760" s="108"/>
      <c r="B760" s="108"/>
      <c r="C760" s="108"/>
      <c r="D760" s="108"/>
      <c r="E760" s="108"/>
      <c r="F760" s="108"/>
      <c r="G760" s="108"/>
      <c r="H760" s="108"/>
      <c r="I760" s="108"/>
      <c r="J760" s="108"/>
      <c r="K760" s="108"/>
      <c r="L760" s="108"/>
      <c r="M760" s="108"/>
      <c r="N760" s="108"/>
      <c r="O760" s="108"/>
      <c r="P760" s="108"/>
      <c r="Q760" s="108"/>
      <c r="R760" s="108"/>
      <c r="S760" s="108"/>
      <c r="T760" s="108"/>
    </row>
    <row r="761" spans="1:20" ht="15.75" customHeight="1" x14ac:dyDescent="0.25">
      <c r="A761" s="108"/>
      <c r="B761" s="108"/>
      <c r="C761" s="108"/>
      <c r="D761" s="108"/>
      <c r="E761" s="108"/>
      <c r="F761" s="108"/>
      <c r="G761" s="108"/>
      <c r="H761" s="108"/>
      <c r="I761" s="108"/>
      <c r="J761" s="108"/>
      <c r="K761" s="108"/>
      <c r="L761" s="108"/>
      <c r="M761" s="108"/>
      <c r="N761" s="108"/>
      <c r="O761" s="108"/>
      <c r="P761" s="108"/>
      <c r="Q761" s="108"/>
      <c r="R761" s="108"/>
      <c r="S761" s="108"/>
      <c r="T761" s="108"/>
    </row>
    <row r="762" spans="1:20" ht="15.75" customHeight="1" x14ac:dyDescent="0.25">
      <c r="A762" s="108"/>
      <c r="B762" s="108"/>
      <c r="C762" s="108"/>
      <c r="D762" s="108"/>
      <c r="E762" s="108"/>
      <c r="F762" s="108"/>
      <c r="G762" s="108"/>
      <c r="H762" s="108"/>
      <c r="I762" s="108"/>
      <c r="J762" s="108"/>
      <c r="K762" s="108"/>
      <c r="L762" s="108"/>
      <c r="M762" s="108"/>
      <c r="N762" s="108"/>
      <c r="O762" s="108"/>
      <c r="P762" s="108"/>
      <c r="Q762" s="108"/>
      <c r="R762" s="108"/>
      <c r="S762" s="108"/>
      <c r="T762" s="108"/>
    </row>
    <row r="763" spans="1:20" ht="15.75" customHeight="1" x14ac:dyDescent="0.25">
      <c r="A763" s="108"/>
      <c r="B763" s="108"/>
      <c r="C763" s="108"/>
      <c r="D763" s="108"/>
      <c r="E763" s="108"/>
      <c r="F763" s="108"/>
      <c r="G763" s="108"/>
      <c r="H763" s="108"/>
      <c r="I763" s="108"/>
      <c r="J763" s="108"/>
      <c r="K763" s="108"/>
      <c r="L763" s="108"/>
      <c r="M763" s="108"/>
      <c r="N763" s="108"/>
      <c r="O763" s="108"/>
      <c r="P763" s="108"/>
      <c r="Q763" s="108"/>
      <c r="R763" s="108"/>
      <c r="S763" s="108"/>
      <c r="T763" s="108"/>
    </row>
    <row r="764" spans="1:20" ht="15.75" customHeight="1" x14ac:dyDescent="0.25">
      <c r="A764" s="108"/>
      <c r="B764" s="108"/>
      <c r="C764" s="108"/>
      <c r="D764" s="108"/>
      <c r="E764" s="108"/>
      <c r="F764" s="108"/>
      <c r="G764" s="108"/>
      <c r="H764" s="108"/>
      <c r="I764" s="108"/>
      <c r="J764" s="108"/>
      <c r="K764" s="108"/>
      <c r="L764" s="108"/>
      <c r="M764" s="108"/>
      <c r="N764" s="108"/>
      <c r="O764" s="108"/>
      <c r="P764" s="108"/>
      <c r="Q764" s="108"/>
      <c r="R764" s="108"/>
      <c r="S764" s="108"/>
      <c r="T764" s="108"/>
    </row>
    <row r="765" spans="1:20" ht="15.75" customHeight="1" x14ac:dyDescent="0.25">
      <c r="A765" s="108"/>
      <c r="B765" s="108"/>
      <c r="C765" s="108"/>
      <c r="D765" s="108"/>
      <c r="E765" s="108"/>
      <c r="F765" s="108"/>
      <c r="G765" s="108"/>
      <c r="H765" s="108"/>
      <c r="I765" s="108"/>
      <c r="J765" s="108"/>
      <c r="K765" s="108"/>
      <c r="L765" s="108"/>
      <c r="M765" s="108"/>
      <c r="N765" s="108"/>
      <c r="O765" s="108"/>
      <c r="P765" s="108"/>
      <c r="Q765" s="108"/>
      <c r="R765" s="108"/>
      <c r="S765" s="108"/>
      <c r="T765" s="108"/>
    </row>
    <row r="766" spans="1:20" ht="15.75" customHeight="1" x14ac:dyDescent="0.25">
      <c r="A766" s="108"/>
      <c r="B766" s="108"/>
      <c r="C766" s="108"/>
      <c r="D766" s="108"/>
      <c r="E766" s="108"/>
      <c r="F766" s="108"/>
      <c r="G766" s="108"/>
      <c r="H766" s="108"/>
      <c r="I766" s="108"/>
      <c r="J766" s="108"/>
      <c r="K766" s="108"/>
      <c r="L766" s="108"/>
      <c r="M766" s="108"/>
      <c r="N766" s="108"/>
      <c r="O766" s="108"/>
      <c r="P766" s="108"/>
      <c r="Q766" s="108"/>
      <c r="R766" s="108"/>
      <c r="S766" s="108"/>
      <c r="T766" s="108"/>
    </row>
    <row r="767" spans="1:20" ht="15.75" customHeight="1" x14ac:dyDescent="0.25">
      <c r="A767" s="108"/>
      <c r="B767" s="108"/>
      <c r="C767" s="108"/>
      <c r="D767" s="108"/>
      <c r="E767" s="108"/>
      <c r="F767" s="108"/>
      <c r="G767" s="108"/>
      <c r="H767" s="108"/>
      <c r="I767" s="108"/>
      <c r="J767" s="108"/>
      <c r="K767" s="108"/>
      <c r="L767" s="108"/>
      <c r="M767" s="108"/>
      <c r="N767" s="108"/>
      <c r="O767" s="108"/>
      <c r="P767" s="108"/>
      <c r="Q767" s="108"/>
      <c r="R767" s="108"/>
      <c r="S767" s="108"/>
      <c r="T767" s="108"/>
    </row>
    <row r="768" spans="1:20" ht="15.75" customHeight="1" x14ac:dyDescent="0.25">
      <c r="A768" s="108"/>
      <c r="B768" s="108"/>
      <c r="C768" s="108"/>
      <c r="D768" s="108"/>
      <c r="E768" s="108"/>
      <c r="F768" s="108"/>
      <c r="G768" s="108"/>
      <c r="H768" s="108"/>
      <c r="I768" s="108"/>
      <c r="J768" s="108"/>
      <c r="K768" s="108"/>
      <c r="L768" s="108"/>
      <c r="M768" s="108"/>
      <c r="N768" s="108"/>
      <c r="O768" s="108"/>
      <c r="P768" s="108"/>
      <c r="Q768" s="108"/>
      <c r="R768" s="108"/>
      <c r="S768" s="108"/>
      <c r="T768" s="108"/>
    </row>
    <row r="769" spans="1:20" ht="15.75" customHeight="1" x14ac:dyDescent="0.25">
      <c r="A769" s="108"/>
      <c r="B769" s="108"/>
      <c r="C769" s="108"/>
      <c r="D769" s="108"/>
      <c r="E769" s="108"/>
      <c r="F769" s="108"/>
      <c r="G769" s="108"/>
      <c r="H769" s="108"/>
      <c r="I769" s="108"/>
      <c r="J769" s="108"/>
      <c r="K769" s="108"/>
      <c r="L769" s="108"/>
      <c r="M769" s="108"/>
      <c r="N769" s="108"/>
      <c r="O769" s="108"/>
      <c r="P769" s="108"/>
      <c r="Q769" s="108"/>
      <c r="R769" s="108"/>
      <c r="S769" s="108"/>
      <c r="T769" s="108"/>
    </row>
    <row r="770" spans="1:20" ht="15.75" customHeight="1" x14ac:dyDescent="0.25">
      <c r="A770" s="108"/>
      <c r="B770" s="108"/>
      <c r="C770" s="108"/>
      <c r="D770" s="108"/>
      <c r="E770" s="108"/>
      <c r="F770" s="108"/>
      <c r="G770" s="108"/>
      <c r="H770" s="108"/>
      <c r="I770" s="108"/>
      <c r="J770" s="108"/>
      <c r="K770" s="108"/>
      <c r="L770" s="108"/>
      <c r="M770" s="108"/>
      <c r="N770" s="108"/>
      <c r="O770" s="108"/>
      <c r="P770" s="108"/>
      <c r="Q770" s="108"/>
      <c r="R770" s="108"/>
      <c r="S770" s="108"/>
      <c r="T770" s="108"/>
    </row>
    <row r="771" spans="1:20" ht="15.75" customHeight="1" x14ac:dyDescent="0.25">
      <c r="A771" s="108"/>
      <c r="B771" s="108"/>
      <c r="C771" s="108"/>
      <c r="D771" s="108"/>
      <c r="E771" s="108"/>
      <c r="F771" s="108"/>
      <c r="G771" s="108"/>
      <c r="H771" s="108"/>
      <c r="I771" s="108"/>
      <c r="J771" s="108"/>
      <c r="K771" s="108"/>
      <c r="L771" s="108"/>
      <c r="M771" s="108"/>
      <c r="N771" s="108"/>
      <c r="O771" s="108"/>
      <c r="P771" s="108"/>
      <c r="Q771" s="108"/>
      <c r="R771" s="108"/>
      <c r="S771" s="108"/>
      <c r="T771" s="108"/>
    </row>
    <row r="772" spans="1:20" ht="15.75" customHeight="1" x14ac:dyDescent="0.25">
      <c r="A772" s="108"/>
      <c r="B772" s="108"/>
      <c r="C772" s="108"/>
      <c r="D772" s="108"/>
      <c r="E772" s="108"/>
      <c r="F772" s="108"/>
      <c r="G772" s="108"/>
      <c r="H772" s="108"/>
      <c r="I772" s="108"/>
      <c r="J772" s="108"/>
      <c r="K772" s="108"/>
      <c r="L772" s="108"/>
      <c r="M772" s="108"/>
      <c r="N772" s="108"/>
      <c r="O772" s="108"/>
      <c r="P772" s="108"/>
      <c r="Q772" s="108"/>
      <c r="R772" s="108"/>
      <c r="S772" s="108"/>
      <c r="T772" s="108"/>
    </row>
    <row r="773" spans="1:20" ht="15.75" customHeight="1" x14ac:dyDescent="0.25">
      <c r="A773" s="108"/>
      <c r="B773" s="108"/>
      <c r="C773" s="108"/>
      <c r="D773" s="108"/>
      <c r="E773" s="108"/>
      <c r="F773" s="108"/>
      <c r="G773" s="108"/>
      <c r="H773" s="108"/>
      <c r="I773" s="108"/>
      <c r="J773" s="108"/>
      <c r="K773" s="108"/>
      <c r="L773" s="108"/>
      <c r="M773" s="108"/>
      <c r="N773" s="108"/>
      <c r="O773" s="108"/>
      <c r="P773" s="108"/>
      <c r="Q773" s="108"/>
      <c r="R773" s="108"/>
      <c r="S773" s="108"/>
      <c r="T773" s="108"/>
    </row>
    <row r="774" spans="1:20" ht="15.75" customHeight="1" x14ac:dyDescent="0.25">
      <c r="A774" s="108"/>
      <c r="B774" s="108"/>
      <c r="C774" s="108"/>
      <c r="D774" s="108"/>
      <c r="E774" s="108"/>
      <c r="F774" s="108"/>
      <c r="G774" s="108"/>
      <c r="H774" s="108"/>
      <c r="I774" s="108"/>
      <c r="J774" s="108"/>
      <c r="K774" s="108"/>
      <c r="L774" s="108"/>
      <c r="M774" s="108"/>
      <c r="N774" s="108"/>
      <c r="O774" s="108"/>
      <c r="P774" s="108"/>
      <c r="Q774" s="108"/>
      <c r="R774" s="108"/>
      <c r="S774" s="108"/>
      <c r="T774" s="108"/>
    </row>
    <row r="775" spans="1:20" ht="15.75" customHeight="1" x14ac:dyDescent="0.25">
      <c r="A775" s="108"/>
      <c r="B775" s="108"/>
      <c r="C775" s="108"/>
      <c r="D775" s="108"/>
      <c r="E775" s="108"/>
      <c r="F775" s="108"/>
      <c r="G775" s="108"/>
      <c r="H775" s="108"/>
      <c r="I775" s="108"/>
      <c r="J775" s="108"/>
      <c r="K775" s="108"/>
      <c r="L775" s="108"/>
      <c r="M775" s="108"/>
      <c r="N775" s="108"/>
      <c r="O775" s="108"/>
      <c r="P775" s="108"/>
      <c r="Q775" s="108"/>
      <c r="R775" s="108"/>
      <c r="S775" s="108"/>
      <c r="T775" s="108"/>
    </row>
    <row r="776" spans="1:20" ht="15.75" customHeight="1" x14ac:dyDescent="0.25">
      <c r="A776" s="108"/>
      <c r="B776" s="108"/>
      <c r="C776" s="108"/>
      <c r="D776" s="108"/>
      <c r="E776" s="108"/>
      <c r="F776" s="108"/>
      <c r="G776" s="108"/>
      <c r="H776" s="108"/>
      <c r="I776" s="108"/>
      <c r="J776" s="108"/>
      <c r="K776" s="108"/>
      <c r="L776" s="108"/>
      <c r="M776" s="108"/>
      <c r="N776" s="108"/>
      <c r="O776" s="108"/>
      <c r="P776" s="108"/>
      <c r="Q776" s="108"/>
      <c r="R776" s="108"/>
      <c r="S776" s="108"/>
      <c r="T776" s="108"/>
    </row>
    <row r="777" spans="1:20" ht="15.75" customHeight="1" x14ac:dyDescent="0.25">
      <c r="A777" s="108"/>
      <c r="B777" s="108"/>
      <c r="C777" s="108"/>
      <c r="D777" s="108"/>
      <c r="E777" s="108"/>
      <c r="F777" s="108"/>
      <c r="G777" s="108"/>
      <c r="H777" s="108"/>
      <c r="I777" s="108"/>
      <c r="J777" s="108"/>
      <c r="K777" s="108"/>
      <c r="L777" s="108"/>
      <c r="M777" s="108"/>
      <c r="N777" s="108"/>
      <c r="O777" s="108"/>
      <c r="P777" s="108"/>
      <c r="Q777" s="108"/>
      <c r="R777" s="108"/>
      <c r="S777" s="108"/>
      <c r="T777" s="108"/>
    </row>
    <row r="778" spans="1:20" ht="15.75" customHeight="1" x14ac:dyDescent="0.25">
      <c r="A778" s="108"/>
      <c r="B778" s="108"/>
      <c r="C778" s="108"/>
      <c r="D778" s="108"/>
      <c r="E778" s="108"/>
      <c r="F778" s="108"/>
      <c r="G778" s="108"/>
      <c r="H778" s="108"/>
      <c r="I778" s="108"/>
      <c r="J778" s="108"/>
      <c r="K778" s="108"/>
      <c r="L778" s="108"/>
      <c r="M778" s="108"/>
      <c r="N778" s="108"/>
      <c r="O778" s="108"/>
      <c r="P778" s="108"/>
      <c r="Q778" s="108"/>
      <c r="R778" s="108"/>
      <c r="S778" s="108"/>
      <c r="T778" s="108"/>
    </row>
    <row r="779" spans="1:20" ht="15.75" customHeight="1" x14ac:dyDescent="0.25">
      <c r="A779" s="108"/>
      <c r="B779" s="108"/>
      <c r="C779" s="108"/>
      <c r="D779" s="108"/>
      <c r="E779" s="108"/>
      <c r="F779" s="108"/>
      <c r="G779" s="108"/>
      <c r="H779" s="108"/>
      <c r="I779" s="108"/>
      <c r="J779" s="108"/>
      <c r="K779" s="108"/>
      <c r="L779" s="108"/>
      <c r="M779" s="108"/>
      <c r="N779" s="108"/>
      <c r="O779" s="108"/>
      <c r="P779" s="108"/>
      <c r="Q779" s="108"/>
      <c r="R779" s="108"/>
      <c r="S779" s="108"/>
      <c r="T779" s="108"/>
    </row>
    <row r="780" spans="1:20" ht="15.75" customHeight="1" x14ac:dyDescent="0.25">
      <c r="A780" s="108"/>
      <c r="B780" s="108"/>
      <c r="C780" s="108"/>
      <c r="D780" s="108"/>
      <c r="E780" s="108"/>
      <c r="F780" s="108"/>
      <c r="G780" s="108"/>
      <c r="H780" s="108"/>
      <c r="I780" s="108"/>
      <c r="J780" s="108"/>
      <c r="K780" s="108"/>
      <c r="L780" s="108"/>
      <c r="M780" s="108"/>
      <c r="N780" s="108"/>
      <c r="O780" s="108"/>
      <c r="P780" s="108"/>
      <c r="Q780" s="108"/>
      <c r="R780" s="108"/>
      <c r="S780" s="108"/>
      <c r="T780" s="108"/>
    </row>
    <row r="781" spans="1:20" ht="15.75" customHeight="1" x14ac:dyDescent="0.25">
      <c r="A781" s="108"/>
      <c r="B781" s="108"/>
      <c r="C781" s="108"/>
      <c r="D781" s="108"/>
      <c r="E781" s="108"/>
      <c r="F781" s="108"/>
      <c r="G781" s="108"/>
      <c r="H781" s="108"/>
      <c r="I781" s="108"/>
      <c r="J781" s="108"/>
      <c r="K781" s="108"/>
      <c r="L781" s="108"/>
      <c r="M781" s="108"/>
      <c r="N781" s="108"/>
      <c r="O781" s="108"/>
      <c r="P781" s="108"/>
      <c r="Q781" s="108"/>
      <c r="R781" s="108"/>
      <c r="S781" s="108"/>
      <c r="T781" s="108"/>
    </row>
    <row r="782" spans="1:20" ht="15.75" customHeight="1" x14ac:dyDescent="0.25">
      <c r="A782" s="108"/>
      <c r="B782" s="108"/>
      <c r="C782" s="108"/>
      <c r="D782" s="108"/>
      <c r="E782" s="108"/>
      <c r="F782" s="108"/>
      <c r="G782" s="108"/>
      <c r="H782" s="108"/>
      <c r="I782" s="108"/>
      <c r="J782" s="108"/>
      <c r="K782" s="108"/>
      <c r="L782" s="108"/>
      <c r="M782" s="108"/>
      <c r="N782" s="108"/>
      <c r="O782" s="108"/>
      <c r="P782" s="108"/>
      <c r="Q782" s="108"/>
      <c r="R782" s="108"/>
      <c r="S782" s="108"/>
      <c r="T782" s="108"/>
    </row>
    <row r="783" spans="1:20" ht="15.75" customHeight="1" x14ac:dyDescent="0.25">
      <c r="A783" s="108"/>
      <c r="B783" s="108"/>
      <c r="C783" s="108"/>
      <c r="D783" s="108"/>
      <c r="E783" s="108"/>
      <c r="F783" s="108"/>
      <c r="G783" s="108"/>
      <c r="H783" s="108"/>
      <c r="I783" s="108"/>
      <c r="J783" s="108"/>
      <c r="K783" s="108"/>
      <c r="L783" s="108"/>
      <c r="M783" s="108"/>
      <c r="N783" s="108"/>
      <c r="O783" s="108"/>
      <c r="P783" s="108"/>
      <c r="Q783" s="108"/>
      <c r="R783" s="108"/>
      <c r="S783" s="108"/>
      <c r="T783" s="108"/>
    </row>
    <row r="784" spans="1:20" ht="15.75" customHeight="1" x14ac:dyDescent="0.25">
      <c r="A784" s="108"/>
      <c r="B784" s="108"/>
      <c r="C784" s="108"/>
      <c r="D784" s="108"/>
      <c r="E784" s="108"/>
      <c r="F784" s="108"/>
      <c r="G784" s="108"/>
      <c r="H784" s="108"/>
      <c r="I784" s="108"/>
      <c r="J784" s="108"/>
      <c r="K784" s="108"/>
      <c r="L784" s="108"/>
      <c r="M784" s="108"/>
      <c r="N784" s="108"/>
      <c r="O784" s="108"/>
      <c r="P784" s="108"/>
      <c r="Q784" s="108"/>
      <c r="R784" s="108"/>
      <c r="S784" s="108"/>
      <c r="T784" s="108"/>
    </row>
    <row r="785" spans="1:20" ht="15.75" customHeight="1" x14ac:dyDescent="0.25">
      <c r="A785" s="108"/>
      <c r="B785" s="108"/>
      <c r="C785" s="108"/>
      <c r="D785" s="108"/>
      <c r="E785" s="108"/>
      <c r="F785" s="108"/>
      <c r="G785" s="108"/>
      <c r="H785" s="108"/>
      <c r="I785" s="108"/>
      <c r="J785" s="108"/>
      <c r="K785" s="108"/>
      <c r="L785" s="108"/>
      <c r="M785" s="108"/>
      <c r="N785" s="108"/>
      <c r="O785" s="108"/>
      <c r="P785" s="108"/>
      <c r="Q785" s="108"/>
      <c r="R785" s="108"/>
      <c r="S785" s="108"/>
      <c r="T785" s="108"/>
    </row>
    <row r="786" spans="1:20" ht="15.75" customHeight="1" x14ac:dyDescent="0.25">
      <c r="A786" s="108"/>
      <c r="B786" s="108"/>
      <c r="C786" s="108"/>
      <c r="D786" s="108"/>
      <c r="E786" s="108"/>
      <c r="F786" s="108"/>
      <c r="G786" s="108"/>
      <c r="H786" s="108"/>
      <c r="I786" s="108"/>
      <c r="J786" s="108"/>
      <c r="K786" s="108"/>
      <c r="L786" s="108"/>
      <c r="M786" s="108"/>
      <c r="N786" s="108"/>
      <c r="O786" s="108"/>
      <c r="P786" s="108"/>
      <c r="Q786" s="108"/>
      <c r="R786" s="108"/>
      <c r="S786" s="108"/>
      <c r="T786" s="108"/>
    </row>
    <row r="787" spans="1:20" ht="15.75" customHeight="1" x14ac:dyDescent="0.25">
      <c r="A787" s="108"/>
      <c r="B787" s="108"/>
      <c r="C787" s="108"/>
      <c r="D787" s="108"/>
      <c r="E787" s="108"/>
      <c r="F787" s="108"/>
      <c r="G787" s="108"/>
      <c r="H787" s="108"/>
      <c r="I787" s="108"/>
      <c r="J787" s="108"/>
      <c r="K787" s="108"/>
      <c r="L787" s="108"/>
      <c r="M787" s="108"/>
      <c r="N787" s="108"/>
      <c r="O787" s="108"/>
      <c r="P787" s="108"/>
      <c r="Q787" s="108"/>
      <c r="R787" s="108"/>
      <c r="S787" s="108"/>
      <c r="T787" s="108"/>
    </row>
    <row r="788" spans="1:20" ht="15.75" customHeight="1" x14ac:dyDescent="0.25">
      <c r="A788" s="108"/>
      <c r="B788" s="108"/>
      <c r="C788" s="108"/>
      <c r="D788" s="108"/>
      <c r="E788" s="108"/>
      <c r="F788" s="108"/>
      <c r="G788" s="108"/>
      <c r="H788" s="108"/>
      <c r="I788" s="108"/>
      <c r="J788" s="108"/>
      <c r="K788" s="108"/>
      <c r="L788" s="108"/>
      <c r="M788" s="108"/>
      <c r="N788" s="108"/>
      <c r="O788" s="108"/>
      <c r="P788" s="108"/>
      <c r="Q788" s="108"/>
      <c r="R788" s="108"/>
      <c r="S788" s="108"/>
      <c r="T788" s="108"/>
    </row>
    <row r="789" spans="1:20" ht="15.75" customHeight="1" x14ac:dyDescent="0.25">
      <c r="A789" s="108"/>
      <c r="B789" s="108"/>
      <c r="C789" s="108"/>
      <c r="D789" s="108"/>
      <c r="E789" s="108"/>
      <c r="F789" s="108"/>
      <c r="G789" s="108"/>
      <c r="H789" s="108"/>
      <c r="I789" s="108"/>
      <c r="J789" s="108"/>
      <c r="K789" s="108"/>
      <c r="L789" s="108"/>
      <c r="M789" s="108"/>
      <c r="N789" s="108"/>
      <c r="O789" s="108"/>
      <c r="P789" s="108"/>
      <c r="Q789" s="108"/>
      <c r="R789" s="108"/>
      <c r="S789" s="108"/>
      <c r="T789" s="108"/>
    </row>
    <row r="790" spans="1:20" ht="15.75" customHeight="1" x14ac:dyDescent="0.25">
      <c r="A790" s="108"/>
      <c r="B790" s="108"/>
      <c r="C790" s="108"/>
      <c r="D790" s="108"/>
      <c r="E790" s="108"/>
      <c r="F790" s="108"/>
      <c r="G790" s="108"/>
      <c r="H790" s="108"/>
      <c r="I790" s="108"/>
      <c r="J790" s="108"/>
      <c r="K790" s="108"/>
      <c r="L790" s="108"/>
      <c r="M790" s="108"/>
      <c r="N790" s="108"/>
      <c r="O790" s="108"/>
      <c r="P790" s="108"/>
      <c r="Q790" s="108"/>
      <c r="R790" s="108"/>
      <c r="S790" s="108"/>
      <c r="T790" s="108"/>
    </row>
    <row r="791" spans="1:20" ht="15.75" customHeight="1" x14ac:dyDescent="0.25">
      <c r="A791" s="108"/>
      <c r="B791" s="108"/>
      <c r="C791" s="108"/>
      <c r="D791" s="108"/>
      <c r="E791" s="108"/>
      <c r="F791" s="108"/>
      <c r="G791" s="108"/>
      <c r="H791" s="108"/>
      <c r="I791" s="108"/>
      <c r="J791" s="108"/>
      <c r="K791" s="108"/>
      <c r="L791" s="108"/>
      <c r="M791" s="108"/>
      <c r="N791" s="108"/>
      <c r="O791" s="108"/>
      <c r="P791" s="108"/>
      <c r="Q791" s="108"/>
      <c r="R791" s="108"/>
      <c r="S791" s="108"/>
      <c r="T791" s="108"/>
    </row>
    <row r="792" spans="1:20" ht="15.75" customHeight="1" x14ac:dyDescent="0.25">
      <c r="A792" s="108"/>
      <c r="B792" s="108"/>
      <c r="C792" s="108"/>
      <c r="D792" s="108"/>
      <c r="E792" s="108"/>
      <c r="F792" s="108"/>
      <c r="G792" s="108"/>
      <c r="H792" s="108"/>
      <c r="I792" s="108"/>
      <c r="J792" s="108"/>
      <c r="K792" s="108"/>
      <c r="L792" s="108"/>
      <c r="M792" s="108"/>
      <c r="N792" s="108"/>
      <c r="O792" s="108"/>
      <c r="P792" s="108"/>
      <c r="Q792" s="108"/>
      <c r="R792" s="108"/>
      <c r="S792" s="108"/>
      <c r="T792" s="108"/>
    </row>
    <row r="793" spans="1:20" ht="15.75" customHeight="1" x14ac:dyDescent="0.25">
      <c r="A793" s="108"/>
      <c r="B793" s="108"/>
      <c r="C793" s="108"/>
      <c r="D793" s="108"/>
      <c r="E793" s="108"/>
      <c r="F793" s="108"/>
      <c r="G793" s="108"/>
      <c r="H793" s="108"/>
      <c r="I793" s="108"/>
      <c r="J793" s="108"/>
      <c r="K793" s="108"/>
      <c r="L793" s="108"/>
      <c r="M793" s="108"/>
      <c r="N793" s="108"/>
      <c r="O793" s="108"/>
      <c r="P793" s="108"/>
      <c r="Q793" s="108"/>
      <c r="R793" s="108"/>
      <c r="S793" s="108"/>
      <c r="T793" s="108"/>
    </row>
    <row r="794" spans="1:20" ht="15.75" customHeight="1" x14ac:dyDescent="0.25">
      <c r="A794" s="108"/>
      <c r="B794" s="108"/>
      <c r="C794" s="108"/>
      <c r="D794" s="108"/>
      <c r="E794" s="108"/>
      <c r="F794" s="108"/>
      <c r="G794" s="108"/>
      <c r="H794" s="108"/>
      <c r="I794" s="108"/>
      <c r="J794" s="108"/>
      <c r="K794" s="108"/>
      <c r="L794" s="108"/>
      <c r="M794" s="108"/>
      <c r="N794" s="108"/>
      <c r="O794" s="108"/>
      <c r="P794" s="108"/>
      <c r="Q794" s="108"/>
      <c r="R794" s="108"/>
      <c r="S794" s="108"/>
      <c r="T794" s="108"/>
    </row>
    <row r="795" spans="1:20" ht="15.75" customHeight="1" x14ac:dyDescent="0.25">
      <c r="A795" s="108"/>
      <c r="B795" s="108"/>
      <c r="C795" s="108"/>
      <c r="D795" s="108"/>
      <c r="E795" s="108"/>
      <c r="F795" s="108"/>
      <c r="G795" s="108"/>
      <c r="H795" s="108"/>
      <c r="I795" s="108"/>
      <c r="J795" s="108"/>
      <c r="K795" s="108"/>
      <c r="L795" s="108"/>
      <c r="M795" s="108"/>
      <c r="N795" s="108"/>
      <c r="O795" s="108"/>
      <c r="P795" s="108"/>
      <c r="Q795" s="108"/>
      <c r="R795" s="108"/>
      <c r="S795" s="108"/>
      <c r="T795" s="108"/>
    </row>
    <row r="796" spans="1:20" ht="15.75" customHeight="1" x14ac:dyDescent="0.25">
      <c r="A796" s="108"/>
      <c r="B796" s="108"/>
      <c r="C796" s="108"/>
      <c r="D796" s="108"/>
      <c r="E796" s="108"/>
      <c r="F796" s="108"/>
      <c r="G796" s="108"/>
      <c r="H796" s="108"/>
      <c r="I796" s="108"/>
      <c r="J796" s="108"/>
      <c r="K796" s="108"/>
      <c r="L796" s="108"/>
      <c r="M796" s="108"/>
      <c r="N796" s="108"/>
      <c r="O796" s="108"/>
      <c r="P796" s="108"/>
      <c r="Q796" s="108"/>
      <c r="R796" s="108"/>
      <c r="S796" s="108"/>
      <c r="T796" s="108"/>
    </row>
    <row r="797" spans="1:20" ht="15.75" customHeight="1" x14ac:dyDescent="0.25">
      <c r="A797" s="108"/>
      <c r="B797" s="108"/>
      <c r="C797" s="108"/>
      <c r="D797" s="108"/>
      <c r="E797" s="108"/>
      <c r="F797" s="108"/>
      <c r="G797" s="108"/>
      <c r="H797" s="108"/>
      <c r="I797" s="108"/>
      <c r="J797" s="108"/>
      <c r="K797" s="108"/>
      <c r="L797" s="108"/>
      <c r="M797" s="108"/>
      <c r="N797" s="108"/>
      <c r="O797" s="108"/>
      <c r="P797" s="108"/>
      <c r="Q797" s="108"/>
      <c r="R797" s="108"/>
      <c r="S797" s="108"/>
      <c r="T797" s="108"/>
    </row>
    <row r="798" spans="1:20" ht="15.75" customHeight="1" x14ac:dyDescent="0.25">
      <c r="A798" s="108"/>
      <c r="B798" s="108"/>
      <c r="C798" s="108"/>
      <c r="D798" s="108"/>
      <c r="E798" s="108"/>
      <c r="F798" s="108"/>
      <c r="G798" s="108"/>
      <c r="H798" s="108"/>
      <c r="I798" s="108"/>
      <c r="J798" s="108"/>
      <c r="K798" s="108"/>
      <c r="L798" s="108"/>
      <c r="M798" s="108"/>
      <c r="N798" s="108"/>
      <c r="O798" s="108"/>
      <c r="P798" s="108"/>
      <c r="Q798" s="108"/>
      <c r="R798" s="108"/>
      <c r="S798" s="108"/>
      <c r="T798" s="108"/>
    </row>
    <row r="799" spans="1:20" ht="15.75" customHeight="1" x14ac:dyDescent="0.25">
      <c r="A799" s="108"/>
      <c r="B799" s="108"/>
      <c r="C799" s="108"/>
      <c r="D799" s="108"/>
      <c r="E799" s="108"/>
      <c r="F799" s="108"/>
      <c r="G799" s="108"/>
      <c r="H799" s="108"/>
      <c r="I799" s="108"/>
      <c r="J799" s="108"/>
      <c r="K799" s="108"/>
      <c r="L799" s="108"/>
      <c r="M799" s="108"/>
      <c r="N799" s="108"/>
      <c r="O799" s="108"/>
      <c r="P799" s="108"/>
      <c r="Q799" s="108"/>
      <c r="R799" s="108"/>
      <c r="S799" s="108"/>
      <c r="T799" s="108"/>
    </row>
    <row r="800" spans="1:20" ht="15.75" customHeight="1" x14ac:dyDescent="0.25">
      <c r="A800" s="108"/>
      <c r="B800" s="108"/>
      <c r="C800" s="108"/>
      <c r="D800" s="108"/>
      <c r="E800" s="108"/>
      <c r="F800" s="108"/>
      <c r="G800" s="108"/>
      <c r="H800" s="108"/>
      <c r="I800" s="108"/>
      <c r="J800" s="108"/>
      <c r="K800" s="108"/>
      <c r="L800" s="108"/>
      <c r="M800" s="108"/>
      <c r="N800" s="108"/>
      <c r="O800" s="108"/>
      <c r="P800" s="108"/>
      <c r="Q800" s="108"/>
      <c r="R800" s="108"/>
      <c r="S800" s="108"/>
      <c r="T800" s="108"/>
    </row>
    <row r="801" spans="1:20" ht="15.75" customHeight="1" x14ac:dyDescent="0.25">
      <c r="A801" s="108"/>
      <c r="B801" s="108"/>
      <c r="C801" s="108"/>
      <c r="D801" s="108"/>
      <c r="E801" s="108"/>
      <c r="F801" s="108"/>
      <c r="G801" s="108"/>
      <c r="H801" s="108"/>
      <c r="I801" s="108"/>
      <c r="J801" s="108"/>
      <c r="K801" s="108"/>
      <c r="L801" s="108"/>
      <c r="M801" s="108"/>
      <c r="N801" s="108"/>
      <c r="O801" s="108"/>
      <c r="P801" s="108"/>
      <c r="Q801" s="108"/>
      <c r="R801" s="108"/>
      <c r="S801" s="108"/>
      <c r="T801" s="108"/>
    </row>
    <row r="802" spans="1:20" ht="15.75" customHeight="1" x14ac:dyDescent="0.25">
      <c r="A802" s="108"/>
      <c r="B802" s="108"/>
      <c r="C802" s="108"/>
      <c r="D802" s="108"/>
      <c r="E802" s="108"/>
      <c r="F802" s="108"/>
      <c r="G802" s="108"/>
      <c r="H802" s="108"/>
      <c r="I802" s="108"/>
      <c r="J802" s="108"/>
      <c r="K802" s="108"/>
      <c r="L802" s="108"/>
      <c r="M802" s="108"/>
      <c r="N802" s="108"/>
      <c r="O802" s="108"/>
      <c r="P802" s="108"/>
      <c r="Q802" s="108"/>
      <c r="R802" s="108"/>
      <c r="S802" s="108"/>
      <c r="T802" s="108"/>
    </row>
    <row r="803" spans="1:20" ht="15.75" customHeight="1" x14ac:dyDescent="0.25">
      <c r="A803" s="108"/>
      <c r="B803" s="108"/>
      <c r="C803" s="108"/>
      <c r="D803" s="108"/>
      <c r="E803" s="108"/>
      <c r="F803" s="108"/>
      <c r="G803" s="108"/>
      <c r="H803" s="108"/>
      <c r="I803" s="108"/>
      <c r="J803" s="108"/>
      <c r="K803" s="108"/>
      <c r="L803" s="108"/>
      <c r="M803" s="108"/>
      <c r="N803" s="108"/>
      <c r="O803" s="108"/>
      <c r="P803" s="108"/>
      <c r="Q803" s="108"/>
      <c r="R803" s="108"/>
      <c r="S803" s="108"/>
      <c r="T803" s="108"/>
    </row>
    <row r="804" spans="1:20" ht="15.75" customHeight="1" x14ac:dyDescent="0.25">
      <c r="A804" s="108"/>
      <c r="B804" s="108"/>
      <c r="C804" s="108"/>
      <c r="D804" s="108"/>
      <c r="E804" s="108"/>
      <c r="F804" s="108"/>
      <c r="G804" s="108"/>
      <c r="H804" s="108"/>
      <c r="I804" s="108"/>
      <c r="J804" s="108"/>
      <c r="K804" s="108"/>
      <c r="L804" s="108"/>
      <c r="M804" s="108"/>
      <c r="N804" s="108"/>
      <c r="O804" s="108"/>
      <c r="P804" s="108"/>
      <c r="Q804" s="108"/>
      <c r="R804" s="108"/>
      <c r="S804" s="108"/>
      <c r="T804" s="108"/>
    </row>
    <row r="805" spans="1:20" ht="15.75" customHeight="1" x14ac:dyDescent="0.25">
      <c r="A805" s="108"/>
      <c r="B805" s="108"/>
      <c r="C805" s="108"/>
      <c r="D805" s="108"/>
      <c r="E805" s="108"/>
      <c r="F805" s="108"/>
      <c r="G805" s="108"/>
      <c r="H805" s="108"/>
      <c r="I805" s="108"/>
      <c r="J805" s="108"/>
      <c r="K805" s="108"/>
      <c r="L805" s="108"/>
      <c r="M805" s="108"/>
      <c r="N805" s="108"/>
      <c r="O805" s="108"/>
      <c r="P805" s="108"/>
      <c r="Q805" s="108"/>
      <c r="R805" s="108"/>
      <c r="S805" s="108"/>
      <c r="T805" s="108"/>
    </row>
    <row r="806" spans="1:20" ht="15.75" customHeight="1" x14ac:dyDescent="0.25">
      <c r="A806" s="108"/>
      <c r="B806" s="108"/>
      <c r="C806" s="108"/>
      <c r="D806" s="108"/>
      <c r="E806" s="108"/>
      <c r="F806" s="108"/>
      <c r="G806" s="108"/>
      <c r="H806" s="108"/>
      <c r="I806" s="108"/>
      <c r="J806" s="108"/>
      <c r="K806" s="108"/>
      <c r="L806" s="108"/>
      <c r="M806" s="108"/>
      <c r="N806" s="108"/>
      <c r="O806" s="108"/>
      <c r="P806" s="108"/>
      <c r="Q806" s="108"/>
      <c r="R806" s="108"/>
      <c r="S806" s="108"/>
      <c r="T806" s="108"/>
    </row>
    <row r="807" spans="1:20" ht="15.75" customHeight="1" x14ac:dyDescent="0.25">
      <c r="A807" s="108"/>
      <c r="B807" s="108"/>
      <c r="C807" s="108"/>
      <c r="D807" s="108"/>
      <c r="E807" s="108"/>
      <c r="F807" s="108"/>
      <c r="G807" s="108"/>
      <c r="H807" s="108"/>
      <c r="I807" s="108"/>
      <c r="J807" s="108"/>
      <c r="K807" s="108"/>
      <c r="L807" s="108"/>
      <c r="M807" s="108"/>
      <c r="N807" s="108"/>
      <c r="O807" s="108"/>
      <c r="P807" s="108"/>
      <c r="Q807" s="108"/>
      <c r="R807" s="108"/>
      <c r="S807" s="108"/>
      <c r="T807" s="108"/>
    </row>
    <row r="808" spans="1:20" ht="15.75" customHeight="1" x14ac:dyDescent="0.25">
      <c r="A808" s="108"/>
      <c r="B808" s="108"/>
      <c r="C808" s="108"/>
      <c r="D808" s="108"/>
      <c r="E808" s="108"/>
      <c r="F808" s="108"/>
      <c r="G808" s="108"/>
      <c r="H808" s="108"/>
      <c r="I808" s="108"/>
      <c r="J808" s="108"/>
      <c r="K808" s="108"/>
      <c r="L808" s="108"/>
      <c r="M808" s="108"/>
      <c r="N808" s="108"/>
      <c r="O808" s="108"/>
      <c r="P808" s="108"/>
      <c r="Q808" s="108"/>
      <c r="R808" s="108"/>
      <c r="S808" s="108"/>
      <c r="T808" s="108"/>
    </row>
    <row r="809" spans="1:20" ht="15.75" customHeight="1" x14ac:dyDescent="0.25">
      <c r="A809" s="108"/>
      <c r="B809" s="108"/>
      <c r="C809" s="108"/>
      <c r="D809" s="108"/>
      <c r="E809" s="108"/>
      <c r="F809" s="108"/>
      <c r="G809" s="108"/>
      <c r="H809" s="108"/>
      <c r="I809" s="108"/>
      <c r="J809" s="108"/>
      <c r="K809" s="108"/>
      <c r="L809" s="108"/>
      <c r="M809" s="108"/>
      <c r="N809" s="108"/>
      <c r="O809" s="108"/>
      <c r="P809" s="108"/>
      <c r="Q809" s="108"/>
      <c r="R809" s="108"/>
      <c r="S809" s="108"/>
      <c r="T809" s="108"/>
    </row>
    <row r="810" spans="1:20" ht="15.75" customHeight="1" x14ac:dyDescent="0.25">
      <c r="A810" s="108"/>
      <c r="B810" s="108"/>
      <c r="C810" s="108"/>
      <c r="D810" s="108"/>
      <c r="E810" s="108"/>
      <c r="F810" s="108"/>
      <c r="G810" s="108"/>
      <c r="H810" s="108"/>
      <c r="I810" s="108"/>
      <c r="J810" s="108"/>
      <c r="K810" s="108"/>
      <c r="L810" s="108"/>
      <c r="M810" s="108"/>
      <c r="N810" s="108"/>
      <c r="O810" s="108"/>
      <c r="P810" s="108"/>
      <c r="Q810" s="108"/>
      <c r="R810" s="108"/>
      <c r="S810" s="108"/>
      <c r="T810" s="108"/>
    </row>
    <row r="811" spans="1:20" ht="15.75" customHeight="1" x14ac:dyDescent="0.25">
      <c r="A811" s="108"/>
      <c r="B811" s="108"/>
      <c r="C811" s="108"/>
      <c r="D811" s="108"/>
      <c r="E811" s="108"/>
      <c r="F811" s="108"/>
      <c r="G811" s="108"/>
      <c r="H811" s="108"/>
      <c r="I811" s="108"/>
      <c r="J811" s="108"/>
      <c r="K811" s="108"/>
      <c r="L811" s="108"/>
      <c r="M811" s="108"/>
      <c r="N811" s="108"/>
      <c r="O811" s="108"/>
      <c r="P811" s="108"/>
      <c r="Q811" s="108"/>
      <c r="R811" s="108"/>
      <c r="S811" s="108"/>
      <c r="T811" s="108"/>
    </row>
    <row r="812" spans="1:20" ht="15.75" customHeight="1" x14ac:dyDescent="0.25">
      <c r="A812" s="108"/>
      <c r="B812" s="108"/>
      <c r="C812" s="108"/>
      <c r="D812" s="108"/>
      <c r="E812" s="108"/>
      <c r="F812" s="108"/>
      <c r="G812" s="108"/>
      <c r="H812" s="108"/>
      <c r="I812" s="108"/>
      <c r="J812" s="108"/>
      <c r="K812" s="108"/>
      <c r="L812" s="108"/>
      <c r="M812" s="108"/>
      <c r="N812" s="108"/>
      <c r="O812" s="108"/>
      <c r="P812" s="108"/>
      <c r="Q812" s="108"/>
      <c r="R812" s="108"/>
      <c r="S812" s="108"/>
      <c r="T812" s="108"/>
    </row>
    <row r="813" spans="1:20" ht="15.75" customHeight="1" x14ac:dyDescent="0.25">
      <c r="A813" s="108"/>
      <c r="B813" s="108"/>
      <c r="C813" s="108"/>
      <c r="D813" s="108"/>
      <c r="E813" s="108"/>
      <c r="F813" s="108"/>
      <c r="G813" s="108"/>
      <c r="H813" s="108"/>
      <c r="I813" s="108"/>
      <c r="J813" s="108"/>
      <c r="K813" s="108"/>
      <c r="L813" s="108"/>
      <c r="M813" s="108"/>
      <c r="N813" s="108"/>
      <c r="O813" s="108"/>
      <c r="P813" s="108"/>
      <c r="Q813" s="108"/>
      <c r="R813" s="108"/>
      <c r="S813" s="108"/>
      <c r="T813" s="108"/>
    </row>
    <row r="814" spans="1:20" ht="15.75" customHeight="1" x14ac:dyDescent="0.25">
      <c r="A814" s="108"/>
      <c r="B814" s="108"/>
      <c r="C814" s="108"/>
      <c r="D814" s="108"/>
      <c r="E814" s="108"/>
      <c r="F814" s="108"/>
      <c r="G814" s="108"/>
      <c r="H814" s="108"/>
      <c r="I814" s="108"/>
      <c r="J814" s="108"/>
      <c r="K814" s="108"/>
      <c r="L814" s="108"/>
      <c r="M814" s="108"/>
      <c r="N814" s="108"/>
      <c r="O814" s="108"/>
      <c r="P814" s="108"/>
      <c r="Q814" s="108"/>
      <c r="R814" s="108"/>
      <c r="S814" s="108"/>
      <c r="T814" s="108"/>
    </row>
    <row r="815" spans="1:20" ht="15.75" customHeight="1" x14ac:dyDescent="0.25">
      <c r="A815" s="108"/>
      <c r="B815" s="108"/>
      <c r="C815" s="108"/>
      <c r="D815" s="108"/>
      <c r="E815" s="108"/>
      <c r="F815" s="108"/>
      <c r="G815" s="108"/>
      <c r="H815" s="108"/>
      <c r="I815" s="108"/>
      <c r="J815" s="108"/>
      <c r="K815" s="108"/>
      <c r="L815" s="108"/>
      <c r="M815" s="108"/>
      <c r="N815" s="108"/>
      <c r="O815" s="108"/>
      <c r="P815" s="108"/>
      <c r="Q815" s="108"/>
      <c r="R815" s="108"/>
      <c r="S815" s="108"/>
      <c r="T815" s="108"/>
    </row>
    <row r="816" spans="1:20" ht="15.75" customHeight="1" x14ac:dyDescent="0.25">
      <c r="A816" s="108"/>
      <c r="B816" s="108"/>
      <c r="C816" s="108"/>
      <c r="D816" s="108"/>
      <c r="E816" s="108"/>
      <c r="F816" s="108"/>
      <c r="G816" s="108"/>
      <c r="H816" s="108"/>
      <c r="I816" s="108"/>
      <c r="J816" s="108"/>
      <c r="K816" s="108"/>
      <c r="L816" s="108"/>
      <c r="M816" s="108"/>
      <c r="N816" s="108"/>
      <c r="O816" s="108"/>
      <c r="P816" s="108"/>
      <c r="Q816" s="108"/>
      <c r="R816" s="108"/>
      <c r="S816" s="108"/>
      <c r="T816" s="108"/>
    </row>
    <row r="817" spans="1:20" ht="15.75" customHeight="1" x14ac:dyDescent="0.25">
      <c r="A817" s="108"/>
      <c r="B817" s="108"/>
      <c r="C817" s="108"/>
      <c r="D817" s="108"/>
      <c r="E817" s="108"/>
      <c r="F817" s="108"/>
      <c r="G817" s="108"/>
      <c r="H817" s="108"/>
      <c r="I817" s="108"/>
      <c r="J817" s="108"/>
      <c r="K817" s="108"/>
      <c r="L817" s="108"/>
      <c r="M817" s="108"/>
      <c r="N817" s="108"/>
      <c r="O817" s="108"/>
      <c r="P817" s="108"/>
      <c r="Q817" s="108"/>
      <c r="R817" s="108"/>
      <c r="S817" s="108"/>
      <c r="T817" s="108"/>
    </row>
    <row r="818" spans="1:20" ht="15.75" customHeight="1" x14ac:dyDescent="0.25">
      <c r="A818" s="108"/>
      <c r="B818" s="108"/>
      <c r="C818" s="108"/>
      <c r="D818" s="108"/>
      <c r="E818" s="108"/>
      <c r="F818" s="108"/>
      <c r="G818" s="108"/>
      <c r="H818" s="108"/>
      <c r="I818" s="108"/>
      <c r="J818" s="108"/>
      <c r="K818" s="108"/>
      <c r="L818" s="108"/>
      <c r="M818" s="108"/>
      <c r="N818" s="108"/>
      <c r="O818" s="108"/>
      <c r="P818" s="108"/>
      <c r="Q818" s="108"/>
      <c r="R818" s="108"/>
      <c r="S818" s="108"/>
      <c r="T818" s="108"/>
    </row>
    <row r="819" spans="1:20" ht="15.75" customHeight="1" x14ac:dyDescent="0.25">
      <c r="A819" s="108"/>
      <c r="B819" s="108"/>
      <c r="C819" s="108"/>
      <c r="D819" s="108"/>
      <c r="E819" s="108"/>
      <c r="F819" s="108"/>
      <c r="G819" s="108"/>
      <c r="H819" s="108"/>
      <c r="I819" s="108"/>
      <c r="J819" s="108"/>
      <c r="K819" s="108"/>
      <c r="L819" s="108"/>
      <c r="M819" s="108"/>
      <c r="N819" s="108"/>
      <c r="O819" s="108"/>
      <c r="P819" s="108"/>
      <c r="Q819" s="108"/>
      <c r="R819" s="108"/>
      <c r="S819" s="108"/>
      <c r="T819" s="108"/>
    </row>
    <row r="820" spans="1:20" ht="15.75" customHeight="1" x14ac:dyDescent="0.25">
      <c r="A820" s="108"/>
      <c r="B820" s="108"/>
      <c r="C820" s="108"/>
      <c r="D820" s="108"/>
      <c r="E820" s="108"/>
      <c r="F820" s="108"/>
      <c r="G820" s="108"/>
      <c r="H820" s="108"/>
      <c r="I820" s="108"/>
      <c r="J820" s="108"/>
      <c r="K820" s="108"/>
      <c r="L820" s="108"/>
      <c r="M820" s="108"/>
      <c r="N820" s="108"/>
      <c r="O820" s="108"/>
      <c r="P820" s="108"/>
      <c r="Q820" s="108"/>
      <c r="R820" s="108"/>
      <c r="S820" s="108"/>
      <c r="T820" s="108"/>
    </row>
    <row r="821" spans="1:20" ht="15.75" customHeight="1" x14ac:dyDescent="0.25">
      <c r="A821" s="108"/>
      <c r="B821" s="108"/>
      <c r="C821" s="108"/>
      <c r="D821" s="108"/>
      <c r="E821" s="108"/>
      <c r="F821" s="108"/>
      <c r="G821" s="108"/>
      <c r="H821" s="108"/>
      <c r="I821" s="108"/>
      <c r="J821" s="108"/>
      <c r="K821" s="108"/>
      <c r="L821" s="108"/>
      <c r="M821" s="108"/>
      <c r="N821" s="108"/>
      <c r="O821" s="108"/>
      <c r="P821" s="108"/>
      <c r="Q821" s="108"/>
      <c r="R821" s="108"/>
      <c r="S821" s="108"/>
      <c r="T821" s="108"/>
    </row>
    <row r="822" spans="1:20" ht="15.75" customHeight="1" x14ac:dyDescent="0.25">
      <c r="A822" s="108"/>
      <c r="B822" s="108"/>
      <c r="C822" s="108"/>
      <c r="D822" s="108"/>
      <c r="E822" s="108"/>
      <c r="F822" s="108"/>
      <c r="G822" s="108"/>
      <c r="H822" s="108"/>
      <c r="I822" s="108"/>
      <c r="J822" s="108"/>
      <c r="K822" s="108"/>
      <c r="L822" s="108"/>
      <c r="M822" s="108"/>
      <c r="N822" s="108"/>
      <c r="O822" s="108"/>
      <c r="P822" s="108"/>
      <c r="Q822" s="108"/>
      <c r="R822" s="108"/>
      <c r="S822" s="108"/>
      <c r="T822" s="108"/>
    </row>
    <row r="823" spans="1:20" ht="15.75" customHeight="1" x14ac:dyDescent="0.25">
      <c r="A823" s="108"/>
      <c r="B823" s="108"/>
      <c r="C823" s="108"/>
      <c r="D823" s="108"/>
      <c r="E823" s="108"/>
      <c r="F823" s="108"/>
      <c r="G823" s="108"/>
      <c r="H823" s="108"/>
      <c r="I823" s="108"/>
      <c r="J823" s="108"/>
      <c r="K823" s="108"/>
      <c r="L823" s="108"/>
      <c r="M823" s="108"/>
      <c r="N823" s="108"/>
      <c r="O823" s="108"/>
      <c r="P823" s="108"/>
      <c r="Q823" s="108"/>
      <c r="R823" s="108"/>
      <c r="S823" s="108"/>
      <c r="T823" s="108"/>
    </row>
    <row r="824" spans="1:20" ht="15.75" customHeight="1" x14ac:dyDescent="0.25">
      <c r="A824" s="108"/>
      <c r="B824" s="108"/>
      <c r="C824" s="108"/>
      <c r="D824" s="108"/>
      <c r="E824" s="108"/>
      <c r="F824" s="108"/>
      <c r="G824" s="108"/>
      <c r="H824" s="108"/>
      <c r="I824" s="108"/>
      <c r="J824" s="108"/>
      <c r="K824" s="108"/>
      <c r="L824" s="108"/>
      <c r="M824" s="108"/>
      <c r="N824" s="108"/>
      <c r="O824" s="108"/>
      <c r="P824" s="108"/>
      <c r="Q824" s="108"/>
      <c r="R824" s="108"/>
      <c r="S824" s="108"/>
      <c r="T824" s="108"/>
    </row>
    <row r="825" spans="1:20" ht="15.75" customHeight="1" x14ac:dyDescent="0.25">
      <c r="A825" s="108"/>
      <c r="B825" s="108"/>
      <c r="C825" s="108"/>
      <c r="D825" s="108"/>
      <c r="E825" s="108"/>
      <c r="F825" s="108"/>
      <c r="G825" s="108"/>
      <c r="H825" s="108"/>
      <c r="I825" s="108"/>
      <c r="J825" s="108"/>
      <c r="K825" s="108"/>
      <c r="L825" s="108"/>
      <c r="M825" s="108"/>
      <c r="N825" s="108"/>
      <c r="O825" s="108"/>
      <c r="P825" s="108"/>
      <c r="Q825" s="108"/>
      <c r="R825" s="108"/>
      <c r="S825" s="108"/>
      <c r="T825" s="108"/>
    </row>
    <row r="826" spans="1:20" ht="15.75" customHeight="1" x14ac:dyDescent="0.25">
      <c r="A826" s="108"/>
      <c r="B826" s="108"/>
      <c r="C826" s="108"/>
      <c r="D826" s="108"/>
      <c r="E826" s="108"/>
      <c r="F826" s="108"/>
      <c r="G826" s="108"/>
      <c r="H826" s="108"/>
      <c r="I826" s="108"/>
      <c r="J826" s="108"/>
      <c r="K826" s="108"/>
      <c r="L826" s="108"/>
      <c r="M826" s="108"/>
      <c r="N826" s="108"/>
      <c r="O826" s="108"/>
      <c r="P826" s="108"/>
      <c r="Q826" s="108"/>
      <c r="R826" s="108"/>
      <c r="S826" s="108"/>
      <c r="T826" s="108"/>
    </row>
    <row r="827" spans="1:20" ht="15.75" customHeight="1" x14ac:dyDescent="0.25">
      <c r="A827" s="108"/>
      <c r="B827" s="108"/>
      <c r="C827" s="108"/>
      <c r="D827" s="108"/>
      <c r="E827" s="108"/>
      <c r="F827" s="108"/>
      <c r="G827" s="108"/>
      <c r="H827" s="108"/>
      <c r="I827" s="108"/>
      <c r="J827" s="108"/>
      <c r="K827" s="108"/>
      <c r="L827" s="108"/>
      <c r="M827" s="108"/>
      <c r="N827" s="108"/>
      <c r="O827" s="108"/>
      <c r="P827" s="108"/>
      <c r="Q827" s="108"/>
      <c r="R827" s="108"/>
      <c r="S827" s="108"/>
      <c r="T827" s="108"/>
    </row>
    <row r="828" spans="1:20" ht="15.75" customHeight="1" x14ac:dyDescent="0.25">
      <c r="A828" s="108"/>
      <c r="B828" s="108"/>
      <c r="C828" s="108"/>
      <c r="D828" s="108"/>
      <c r="E828" s="108"/>
      <c r="F828" s="108"/>
      <c r="G828" s="108"/>
      <c r="H828" s="108"/>
      <c r="I828" s="108"/>
      <c r="J828" s="108"/>
      <c r="K828" s="108"/>
      <c r="L828" s="108"/>
      <c r="M828" s="108"/>
      <c r="N828" s="108"/>
      <c r="O828" s="108"/>
      <c r="P828" s="108"/>
      <c r="Q828" s="108"/>
      <c r="R828" s="108"/>
      <c r="S828" s="108"/>
      <c r="T828" s="108"/>
    </row>
    <row r="829" spans="1:20" ht="15.75" customHeight="1" x14ac:dyDescent="0.25">
      <c r="A829" s="108"/>
      <c r="B829" s="108"/>
      <c r="C829" s="108"/>
      <c r="D829" s="108"/>
      <c r="E829" s="108"/>
      <c r="F829" s="108"/>
      <c r="G829" s="108"/>
      <c r="H829" s="108"/>
      <c r="I829" s="108"/>
      <c r="J829" s="108"/>
      <c r="K829" s="108"/>
      <c r="L829" s="108"/>
      <c r="M829" s="108"/>
      <c r="N829" s="108"/>
      <c r="O829" s="108"/>
      <c r="P829" s="108"/>
      <c r="Q829" s="108"/>
      <c r="R829" s="108"/>
      <c r="S829" s="108"/>
      <c r="T829" s="108"/>
    </row>
    <row r="830" spans="1:20" ht="15.75" customHeight="1" x14ac:dyDescent="0.25">
      <c r="A830" s="108"/>
      <c r="B830" s="108"/>
      <c r="C830" s="108"/>
      <c r="D830" s="108"/>
      <c r="E830" s="108"/>
      <c r="F830" s="108"/>
      <c r="G830" s="108"/>
      <c r="H830" s="108"/>
      <c r="I830" s="108"/>
      <c r="J830" s="108"/>
      <c r="K830" s="108"/>
      <c r="L830" s="108"/>
      <c r="M830" s="108"/>
      <c r="N830" s="108"/>
      <c r="O830" s="108"/>
      <c r="P830" s="108"/>
      <c r="Q830" s="108"/>
      <c r="R830" s="108"/>
      <c r="S830" s="108"/>
      <c r="T830" s="108"/>
    </row>
    <row r="831" spans="1:20" ht="15.75" customHeight="1" x14ac:dyDescent="0.25">
      <c r="A831" s="108"/>
      <c r="B831" s="108"/>
      <c r="C831" s="108"/>
      <c r="D831" s="108"/>
      <c r="E831" s="108"/>
      <c r="F831" s="108"/>
      <c r="G831" s="108"/>
      <c r="H831" s="108"/>
      <c r="I831" s="108"/>
      <c r="J831" s="108"/>
      <c r="K831" s="108"/>
      <c r="L831" s="108"/>
      <c r="M831" s="108"/>
      <c r="N831" s="108"/>
      <c r="O831" s="108"/>
      <c r="P831" s="108"/>
      <c r="Q831" s="108"/>
      <c r="R831" s="108"/>
      <c r="S831" s="108"/>
      <c r="T831" s="108"/>
    </row>
    <row r="832" spans="1:20" ht="15.75" customHeight="1" x14ac:dyDescent="0.25">
      <c r="A832" s="108"/>
      <c r="B832" s="108"/>
      <c r="C832" s="108"/>
      <c r="D832" s="108"/>
      <c r="E832" s="108"/>
      <c r="F832" s="108"/>
      <c r="G832" s="108"/>
      <c r="H832" s="108"/>
      <c r="I832" s="108"/>
      <c r="J832" s="108"/>
      <c r="K832" s="108"/>
      <c r="L832" s="108"/>
      <c r="M832" s="108"/>
      <c r="N832" s="108"/>
      <c r="O832" s="108"/>
      <c r="P832" s="108"/>
      <c r="Q832" s="108"/>
      <c r="R832" s="108"/>
      <c r="S832" s="108"/>
      <c r="T832" s="108"/>
    </row>
    <row r="833" spans="1:20" ht="15.75" customHeight="1" x14ac:dyDescent="0.25">
      <c r="A833" s="108"/>
      <c r="B833" s="108"/>
      <c r="C833" s="108"/>
      <c r="D833" s="108"/>
      <c r="E833" s="108"/>
      <c r="F833" s="108"/>
      <c r="G833" s="108"/>
      <c r="H833" s="108"/>
      <c r="I833" s="108"/>
      <c r="J833" s="108"/>
      <c r="K833" s="108"/>
      <c r="L833" s="108"/>
      <c r="M833" s="108"/>
      <c r="N833" s="108"/>
      <c r="O833" s="108"/>
      <c r="P833" s="108"/>
      <c r="Q833" s="108"/>
      <c r="R833" s="108"/>
      <c r="S833" s="108"/>
      <c r="T833" s="108"/>
    </row>
    <row r="834" spans="1:20" ht="15.75" customHeight="1" x14ac:dyDescent="0.25">
      <c r="A834" s="108"/>
      <c r="B834" s="108"/>
      <c r="C834" s="108"/>
      <c r="D834" s="108"/>
      <c r="E834" s="108"/>
      <c r="F834" s="108"/>
      <c r="G834" s="108"/>
      <c r="H834" s="108"/>
      <c r="I834" s="108"/>
      <c r="J834" s="108"/>
      <c r="K834" s="108"/>
      <c r="L834" s="108"/>
      <c r="M834" s="108"/>
      <c r="N834" s="108"/>
      <c r="O834" s="108"/>
      <c r="P834" s="108"/>
      <c r="Q834" s="108"/>
      <c r="R834" s="108"/>
      <c r="S834" s="108"/>
      <c r="T834" s="108"/>
    </row>
    <row r="835" spans="1:20" ht="15.75" customHeight="1" x14ac:dyDescent="0.25">
      <c r="A835" s="108"/>
      <c r="B835" s="108"/>
      <c r="C835" s="108"/>
      <c r="D835" s="108"/>
      <c r="E835" s="108"/>
      <c r="F835" s="108"/>
      <c r="G835" s="108"/>
      <c r="H835" s="108"/>
      <c r="I835" s="108"/>
      <c r="J835" s="108"/>
      <c r="K835" s="108"/>
      <c r="L835" s="108"/>
      <c r="M835" s="108"/>
      <c r="N835" s="108"/>
      <c r="O835" s="108"/>
      <c r="P835" s="108"/>
      <c r="Q835" s="108"/>
      <c r="R835" s="108"/>
      <c r="S835" s="108"/>
      <c r="T835" s="108"/>
    </row>
    <row r="836" spans="1:20" ht="15.75" customHeight="1" x14ac:dyDescent="0.25">
      <c r="A836" s="108"/>
      <c r="B836" s="108"/>
      <c r="C836" s="108"/>
      <c r="D836" s="108"/>
      <c r="E836" s="108"/>
      <c r="F836" s="108"/>
      <c r="G836" s="108"/>
      <c r="H836" s="108"/>
      <c r="I836" s="108"/>
      <c r="J836" s="108"/>
      <c r="K836" s="108"/>
      <c r="L836" s="108"/>
      <c r="M836" s="108"/>
      <c r="N836" s="108"/>
      <c r="O836" s="108"/>
      <c r="P836" s="108"/>
      <c r="Q836" s="108"/>
      <c r="R836" s="108"/>
      <c r="S836" s="108"/>
      <c r="T836" s="108"/>
    </row>
    <row r="837" spans="1:20" ht="15.75" customHeight="1" x14ac:dyDescent="0.25">
      <c r="A837" s="108"/>
      <c r="B837" s="108"/>
      <c r="C837" s="108"/>
      <c r="D837" s="108"/>
      <c r="E837" s="108"/>
      <c r="F837" s="108"/>
      <c r="G837" s="108"/>
      <c r="H837" s="108"/>
      <c r="I837" s="108"/>
      <c r="J837" s="108"/>
      <c r="K837" s="108"/>
      <c r="L837" s="108"/>
      <c r="M837" s="108"/>
      <c r="N837" s="108"/>
      <c r="O837" s="108"/>
      <c r="P837" s="108"/>
      <c r="Q837" s="108"/>
      <c r="R837" s="108"/>
      <c r="S837" s="108"/>
      <c r="T837" s="108"/>
    </row>
    <row r="838" spans="1:20" ht="15.75" customHeight="1" x14ac:dyDescent="0.25">
      <c r="A838" s="108"/>
      <c r="B838" s="108"/>
      <c r="C838" s="108"/>
      <c r="D838" s="108"/>
      <c r="E838" s="108"/>
      <c r="F838" s="108"/>
      <c r="G838" s="108"/>
      <c r="H838" s="108"/>
      <c r="I838" s="108"/>
      <c r="J838" s="108"/>
      <c r="K838" s="108"/>
      <c r="L838" s="108"/>
      <c r="M838" s="108"/>
      <c r="N838" s="108"/>
      <c r="O838" s="108"/>
      <c r="P838" s="108"/>
      <c r="Q838" s="108"/>
      <c r="R838" s="108"/>
      <c r="S838" s="108"/>
      <c r="T838" s="108"/>
    </row>
    <row r="839" spans="1:20" ht="15.75" customHeight="1" x14ac:dyDescent="0.25">
      <c r="A839" s="108"/>
      <c r="B839" s="108"/>
      <c r="C839" s="108"/>
      <c r="D839" s="108"/>
      <c r="E839" s="108"/>
      <c r="F839" s="108"/>
      <c r="G839" s="108"/>
      <c r="H839" s="108"/>
      <c r="I839" s="108"/>
      <c r="J839" s="108"/>
      <c r="K839" s="108"/>
      <c r="L839" s="108"/>
      <c r="M839" s="108"/>
      <c r="N839" s="108"/>
      <c r="O839" s="108"/>
      <c r="P839" s="108"/>
      <c r="Q839" s="108"/>
      <c r="R839" s="108"/>
      <c r="S839" s="108"/>
      <c r="T839" s="108"/>
    </row>
    <row r="840" spans="1:20" ht="15.75" customHeight="1" x14ac:dyDescent="0.25">
      <c r="A840" s="108"/>
      <c r="B840" s="108"/>
      <c r="C840" s="108"/>
      <c r="D840" s="108"/>
      <c r="E840" s="108"/>
      <c r="F840" s="108"/>
      <c r="G840" s="108"/>
      <c r="H840" s="108"/>
      <c r="I840" s="108"/>
      <c r="J840" s="108"/>
      <c r="K840" s="108"/>
      <c r="L840" s="108"/>
      <c r="M840" s="108"/>
      <c r="N840" s="108"/>
      <c r="O840" s="108"/>
      <c r="P840" s="108"/>
      <c r="Q840" s="108"/>
      <c r="R840" s="108"/>
      <c r="S840" s="108"/>
      <c r="T840" s="108"/>
    </row>
    <row r="841" spans="1:20" ht="15.75" customHeight="1" x14ac:dyDescent="0.25">
      <c r="A841" s="108"/>
      <c r="B841" s="108"/>
      <c r="C841" s="108"/>
      <c r="D841" s="108"/>
      <c r="E841" s="108"/>
      <c r="F841" s="108"/>
      <c r="G841" s="108"/>
      <c r="H841" s="108"/>
      <c r="I841" s="108"/>
      <c r="J841" s="108"/>
      <c r="K841" s="108"/>
      <c r="L841" s="108"/>
      <c r="M841" s="108"/>
      <c r="N841" s="108"/>
      <c r="O841" s="108"/>
      <c r="P841" s="108"/>
      <c r="Q841" s="108"/>
      <c r="R841" s="108"/>
      <c r="S841" s="108"/>
      <c r="T841" s="108"/>
    </row>
    <row r="842" spans="1:20" ht="15.75" customHeight="1" x14ac:dyDescent="0.25">
      <c r="A842" s="108"/>
      <c r="B842" s="108"/>
      <c r="C842" s="108"/>
      <c r="D842" s="108"/>
      <c r="E842" s="108"/>
      <c r="F842" s="108"/>
      <c r="G842" s="108"/>
      <c r="H842" s="108"/>
      <c r="I842" s="108"/>
      <c r="J842" s="108"/>
      <c r="K842" s="108"/>
      <c r="L842" s="108"/>
      <c r="M842" s="108"/>
      <c r="N842" s="108"/>
      <c r="O842" s="108"/>
      <c r="P842" s="108"/>
      <c r="Q842" s="108"/>
      <c r="R842" s="108"/>
      <c r="S842" s="108"/>
      <c r="T842" s="108"/>
    </row>
    <row r="843" spans="1:20" ht="15.75" customHeight="1" x14ac:dyDescent="0.25">
      <c r="A843" s="108"/>
      <c r="B843" s="108"/>
      <c r="C843" s="108"/>
      <c r="D843" s="108"/>
      <c r="E843" s="108"/>
      <c r="F843" s="108"/>
      <c r="G843" s="108"/>
      <c r="H843" s="108"/>
      <c r="I843" s="108"/>
      <c r="J843" s="108"/>
      <c r="K843" s="108"/>
      <c r="L843" s="108"/>
      <c r="M843" s="108"/>
      <c r="N843" s="108"/>
      <c r="O843" s="108"/>
      <c r="P843" s="108"/>
      <c r="Q843" s="108"/>
      <c r="R843" s="108"/>
      <c r="S843" s="108"/>
      <c r="T843" s="108"/>
    </row>
    <row r="844" spans="1:20" ht="15.75" customHeight="1" x14ac:dyDescent="0.25">
      <c r="A844" s="108"/>
      <c r="B844" s="108"/>
      <c r="C844" s="108"/>
      <c r="D844" s="108"/>
      <c r="E844" s="108"/>
      <c r="F844" s="108"/>
      <c r="G844" s="108"/>
      <c r="H844" s="108"/>
      <c r="I844" s="108"/>
      <c r="J844" s="108"/>
      <c r="K844" s="108"/>
      <c r="L844" s="108"/>
      <c r="M844" s="108"/>
      <c r="N844" s="108"/>
      <c r="O844" s="108"/>
      <c r="P844" s="108"/>
      <c r="Q844" s="108"/>
      <c r="R844" s="108"/>
      <c r="S844" s="108"/>
      <c r="T844" s="108"/>
    </row>
    <row r="845" spans="1:20" ht="15.75" customHeight="1" x14ac:dyDescent="0.25">
      <c r="A845" s="108"/>
      <c r="B845" s="108"/>
      <c r="C845" s="108"/>
      <c r="D845" s="108"/>
      <c r="E845" s="108"/>
      <c r="F845" s="108"/>
      <c r="G845" s="108"/>
      <c r="H845" s="108"/>
      <c r="I845" s="108"/>
      <c r="J845" s="108"/>
      <c r="K845" s="108"/>
      <c r="L845" s="108"/>
      <c r="M845" s="108"/>
      <c r="N845" s="108"/>
      <c r="O845" s="108"/>
      <c r="P845" s="108"/>
      <c r="Q845" s="108"/>
      <c r="R845" s="108"/>
      <c r="S845" s="108"/>
      <c r="T845" s="108"/>
    </row>
    <row r="846" spans="1:20" ht="15.75" customHeight="1" x14ac:dyDescent="0.25">
      <c r="A846" s="108"/>
      <c r="B846" s="108"/>
      <c r="C846" s="108"/>
      <c r="D846" s="108"/>
      <c r="E846" s="108"/>
      <c r="F846" s="108"/>
      <c r="G846" s="108"/>
      <c r="H846" s="108"/>
      <c r="I846" s="108"/>
      <c r="J846" s="108"/>
      <c r="K846" s="108"/>
      <c r="L846" s="108"/>
      <c r="M846" s="108"/>
      <c r="N846" s="108"/>
      <c r="O846" s="108"/>
      <c r="P846" s="108"/>
      <c r="Q846" s="108"/>
      <c r="R846" s="108"/>
      <c r="S846" s="108"/>
      <c r="T846" s="108"/>
    </row>
    <row r="847" spans="1:20" ht="15.75" customHeight="1" x14ac:dyDescent="0.25">
      <c r="A847" s="108"/>
      <c r="B847" s="108"/>
      <c r="C847" s="108"/>
      <c r="D847" s="108"/>
      <c r="E847" s="108"/>
      <c r="F847" s="108"/>
      <c r="G847" s="108"/>
      <c r="H847" s="108"/>
      <c r="I847" s="108"/>
      <c r="J847" s="108"/>
      <c r="K847" s="108"/>
      <c r="L847" s="108"/>
      <c r="M847" s="108"/>
      <c r="N847" s="108"/>
      <c r="O847" s="108"/>
      <c r="P847" s="108"/>
      <c r="Q847" s="108"/>
      <c r="R847" s="108"/>
      <c r="S847" s="108"/>
      <c r="T847" s="108"/>
    </row>
    <row r="848" spans="1:20" ht="15.75" customHeight="1" x14ac:dyDescent="0.25">
      <c r="A848" s="108"/>
      <c r="B848" s="108"/>
      <c r="C848" s="108"/>
      <c r="D848" s="108"/>
      <c r="E848" s="108"/>
      <c r="F848" s="108"/>
      <c r="G848" s="108"/>
      <c r="H848" s="108"/>
      <c r="I848" s="108"/>
      <c r="J848" s="108"/>
      <c r="K848" s="108"/>
      <c r="L848" s="108"/>
      <c r="M848" s="108"/>
      <c r="N848" s="108"/>
      <c r="O848" s="108"/>
      <c r="P848" s="108"/>
      <c r="Q848" s="108"/>
      <c r="R848" s="108"/>
      <c r="S848" s="108"/>
      <c r="T848" s="108"/>
    </row>
    <row r="849" spans="1:20" ht="15.75" customHeight="1" x14ac:dyDescent="0.25">
      <c r="A849" s="108"/>
      <c r="B849" s="108"/>
      <c r="C849" s="108"/>
      <c r="D849" s="108"/>
      <c r="E849" s="108"/>
      <c r="F849" s="108"/>
      <c r="G849" s="108"/>
      <c r="H849" s="108"/>
      <c r="I849" s="108"/>
      <c r="J849" s="108"/>
      <c r="K849" s="108"/>
      <c r="L849" s="108"/>
      <c r="M849" s="108"/>
      <c r="N849" s="108"/>
      <c r="O849" s="108"/>
      <c r="P849" s="108"/>
      <c r="Q849" s="108"/>
      <c r="R849" s="108"/>
      <c r="S849" s="108"/>
      <c r="T849" s="108"/>
    </row>
    <row r="850" spans="1:20" ht="15.75" customHeight="1" x14ac:dyDescent="0.25">
      <c r="A850" s="108"/>
      <c r="B850" s="108"/>
      <c r="C850" s="108"/>
      <c r="D850" s="108"/>
      <c r="E850" s="108"/>
      <c r="F850" s="108"/>
      <c r="G850" s="108"/>
      <c r="H850" s="108"/>
      <c r="I850" s="108"/>
      <c r="J850" s="108"/>
      <c r="K850" s="108"/>
      <c r="L850" s="108"/>
      <c r="M850" s="108"/>
      <c r="N850" s="108"/>
      <c r="O850" s="108"/>
      <c r="P850" s="108"/>
      <c r="Q850" s="108"/>
      <c r="R850" s="108"/>
      <c r="S850" s="108"/>
      <c r="T850" s="108"/>
    </row>
    <row r="851" spans="1:20" ht="15.75" customHeight="1" x14ac:dyDescent="0.25">
      <c r="A851" s="108"/>
      <c r="B851" s="108"/>
      <c r="C851" s="108"/>
      <c r="D851" s="108"/>
      <c r="E851" s="108"/>
      <c r="F851" s="108"/>
      <c r="G851" s="108"/>
      <c r="H851" s="108"/>
      <c r="I851" s="108"/>
      <c r="J851" s="108"/>
      <c r="K851" s="108"/>
      <c r="L851" s="108"/>
      <c r="M851" s="108"/>
      <c r="N851" s="108"/>
      <c r="O851" s="108"/>
      <c r="P851" s="108"/>
      <c r="Q851" s="108"/>
      <c r="R851" s="108"/>
      <c r="S851" s="108"/>
      <c r="T851" s="108"/>
    </row>
    <row r="852" spans="1:20" ht="15.75" customHeight="1" x14ac:dyDescent="0.25">
      <c r="A852" s="108"/>
      <c r="B852" s="108"/>
      <c r="C852" s="108"/>
      <c r="D852" s="108"/>
      <c r="E852" s="108"/>
      <c r="F852" s="108"/>
      <c r="G852" s="108"/>
      <c r="H852" s="108"/>
      <c r="I852" s="108"/>
      <c r="J852" s="108"/>
      <c r="K852" s="108"/>
      <c r="L852" s="108"/>
      <c r="M852" s="108"/>
      <c r="N852" s="108"/>
      <c r="O852" s="108"/>
      <c r="P852" s="108"/>
      <c r="Q852" s="108"/>
      <c r="R852" s="108"/>
      <c r="S852" s="108"/>
      <c r="T852" s="108"/>
    </row>
    <row r="853" spans="1:20" ht="15.75" customHeight="1" x14ac:dyDescent="0.25">
      <c r="A853" s="108"/>
      <c r="B853" s="108"/>
      <c r="C853" s="108"/>
      <c r="D853" s="108"/>
      <c r="E853" s="108"/>
      <c r="F853" s="108"/>
      <c r="G853" s="108"/>
      <c r="H853" s="108"/>
      <c r="I853" s="108"/>
      <c r="J853" s="108"/>
      <c r="K853" s="108"/>
      <c r="L853" s="108"/>
      <c r="M853" s="108"/>
      <c r="N853" s="108"/>
      <c r="O853" s="108"/>
      <c r="P853" s="108"/>
      <c r="Q853" s="108"/>
      <c r="R853" s="108"/>
      <c r="S853" s="108"/>
      <c r="T853" s="108"/>
    </row>
    <row r="854" spans="1:20" ht="15.75" customHeight="1" x14ac:dyDescent="0.25">
      <c r="A854" s="108"/>
      <c r="B854" s="108"/>
      <c r="C854" s="108"/>
      <c r="D854" s="108"/>
      <c r="E854" s="108"/>
      <c r="F854" s="108"/>
      <c r="G854" s="108"/>
      <c r="H854" s="108"/>
      <c r="I854" s="108"/>
      <c r="J854" s="108"/>
      <c r="K854" s="108"/>
      <c r="L854" s="108"/>
      <c r="M854" s="108"/>
      <c r="N854" s="108"/>
      <c r="O854" s="108"/>
      <c r="P854" s="108"/>
      <c r="Q854" s="108"/>
      <c r="R854" s="108"/>
      <c r="S854" s="108"/>
      <c r="T854" s="108"/>
    </row>
    <row r="855" spans="1:20" ht="15.75" customHeight="1" x14ac:dyDescent="0.25">
      <c r="A855" s="108"/>
      <c r="B855" s="108"/>
      <c r="C855" s="108"/>
      <c r="D855" s="108"/>
      <c r="E855" s="108"/>
      <c r="F855" s="108"/>
      <c r="G855" s="108"/>
      <c r="H855" s="108"/>
      <c r="I855" s="108"/>
      <c r="J855" s="108"/>
      <c r="K855" s="108"/>
      <c r="L855" s="108"/>
      <c r="M855" s="108"/>
      <c r="N855" s="108"/>
      <c r="O855" s="108"/>
      <c r="P855" s="108"/>
      <c r="Q855" s="108"/>
      <c r="R855" s="108"/>
      <c r="S855" s="108"/>
      <c r="T855" s="108"/>
    </row>
    <row r="856" spans="1:20" ht="15.75" customHeight="1" x14ac:dyDescent="0.25">
      <c r="A856" s="108"/>
      <c r="B856" s="108"/>
      <c r="C856" s="108"/>
      <c r="D856" s="108"/>
      <c r="E856" s="108"/>
      <c r="F856" s="108"/>
      <c r="G856" s="108"/>
      <c r="H856" s="108"/>
      <c r="I856" s="108"/>
      <c r="J856" s="108"/>
      <c r="K856" s="108"/>
      <c r="L856" s="108"/>
      <c r="M856" s="108"/>
      <c r="N856" s="108"/>
      <c r="O856" s="108"/>
      <c r="P856" s="108"/>
      <c r="Q856" s="108"/>
      <c r="R856" s="108"/>
      <c r="S856" s="108"/>
      <c r="T856" s="108"/>
    </row>
    <row r="857" spans="1:20" ht="15.75" customHeight="1" x14ac:dyDescent="0.25">
      <c r="A857" s="108"/>
      <c r="B857" s="108"/>
      <c r="C857" s="108"/>
      <c r="D857" s="108"/>
      <c r="E857" s="108"/>
      <c r="F857" s="108"/>
      <c r="G857" s="108"/>
      <c r="H857" s="108"/>
      <c r="I857" s="108"/>
      <c r="J857" s="108"/>
      <c r="K857" s="108"/>
      <c r="L857" s="108"/>
      <c r="M857" s="108"/>
      <c r="N857" s="108"/>
      <c r="O857" s="108"/>
      <c r="P857" s="108"/>
      <c r="Q857" s="108"/>
      <c r="R857" s="108"/>
      <c r="S857" s="108"/>
      <c r="T857" s="108"/>
    </row>
    <row r="858" spans="1:20" ht="15.75" customHeight="1" x14ac:dyDescent="0.25">
      <c r="A858" s="108"/>
      <c r="B858" s="108"/>
      <c r="C858" s="108"/>
      <c r="D858" s="108"/>
      <c r="E858" s="108"/>
      <c r="F858" s="108"/>
      <c r="G858" s="108"/>
      <c r="H858" s="108"/>
      <c r="I858" s="108"/>
      <c r="J858" s="108"/>
      <c r="K858" s="108"/>
      <c r="L858" s="108"/>
      <c r="M858" s="108"/>
      <c r="N858" s="108"/>
      <c r="O858" s="108"/>
      <c r="P858" s="108"/>
      <c r="Q858" s="108"/>
      <c r="R858" s="108"/>
      <c r="S858" s="108"/>
      <c r="T858" s="108"/>
    </row>
    <row r="859" spans="1:20" ht="15.75" customHeight="1" x14ac:dyDescent="0.25">
      <c r="A859" s="108"/>
      <c r="B859" s="108"/>
      <c r="C859" s="108"/>
      <c r="D859" s="108"/>
      <c r="E859" s="108"/>
      <c r="F859" s="108"/>
      <c r="G859" s="108"/>
      <c r="H859" s="108"/>
      <c r="I859" s="108"/>
      <c r="J859" s="108"/>
      <c r="K859" s="108"/>
      <c r="L859" s="108"/>
      <c r="M859" s="108"/>
      <c r="N859" s="108"/>
      <c r="O859" s="108"/>
      <c r="P859" s="108"/>
      <c r="Q859" s="108"/>
      <c r="R859" s="108"/>
      <c r="S859" s="108"/>
      <c r="T859" s="108"/>
    </row>
    <row r="860" spans="1:20" ht="15.75" customHeight="1" x14ac:dyDescent="0.25">
      <c r="A860" s="108"/>
      <c r="B860" s="108"/>
      <c r="C860" s="108"/>
      <c r="D860" s="108"/>
      <c r="E860" s="108"/>
      <c r="F860" s="108"/>
      <c r="G860" s="108"/>
      <c r="H860" s="108"/>
      <c r="I860" s="108"/>
      <c r="J860" s="108"/>
      <c r="K860" s="108"/>
      <c r="L860" s="108"/>
      <c r="M860" s="108"/>
      <c r="N860" s="108"/>
      <c r="O860" s="108"/>
      <c r="P860" s="108"/>
      <c r="Q860" s="108"/>
      <c r="R860" s="108"/>
      <c r="S860" s="108"/>
      <c r="T860" s="108"/>
    </row>
    <row r="861" spans="1:20" ht="15.75" customHeight="1" x14ac:dyDescent="0.25">
      <c r="A861" s="108"/>
      <c r="B861" s="108"/>
      <c r="C861" s="108"/>
      <c r="D861" s="108"/>
      <c r="E861" s="108"/>
      <c r="F861" s="108"/>
      <c r="G861" s="108"/>
      <c r="H861" s="108"/>
      <c r="I861" s="108"/>
      <c r="J861" s="108"/>
      <c r="K861" s="108"/>
      <c r="L861" s="108"/>
      <c r="M861" s="108"/>
      <c r="N861" s="108"/>
      <c r="O861" s="108"/>
      <c r="P861" s="108"/>
      <c r="Q861" s="108"/>
      <c r="R861" s="108"/>
      <c r="S861" s="108"/>
      <c r="T861" s="108"/>
    </row>
    <row r="862" spans="1:20" ht="15.75" customHeight="1" x14ac:dyDescent="0.25">
      <c r="A862" s="108"/>
      <c r="B862" s="108"/>
      <c r="C862" s="108"/>
      <c r="D862" s="108"/>
      <c r="E862" s="108"/>
      <c r="F862" s="108"/>
      <c r="G862" s="108"/>
      <c r="H862" s="108"/>
      <c r="I862" s="108"/>
      <c r="J862" s="108"/>
      <c r="K862" s="108"/>
      <c r="L862" s="108"/>
      <c r="M862" s="108"/>
      <c r="N862" s="108"/>
      <c r="O862" s="108"/>
      <c r="P862" s="108"/>
      <c r="Q862" s="108"/>
      <c r="R862" s="108"/>
      <c r="S862" s="108"/>
      <c r="T862" s="108"/>
    </row>
    <row r="863" spans="1:20" ht="15.75" customHeight="1" x14ac:dyDescent="0.25">
      <c r="A863" s="108"/>
      <c r="B863" s="108"/>
      <c r="C863" s="108"/>
      <c r="D863" s="108"/>
      <c r="E863" s="108"/>
      <c r="F863" s="108"/>
      <c r="G863" s="108"/>
      <c r="H863" s="108"/>
      <c r="I863" s="108"/>
      <c r="J863" s="108"/>
      <c r="K863" s="108"/>
      <c r="L863" s="108"/>
      <c r="M863" s="108"/>
      <c r="N863" s="108"/>
      <c r="O863" s="108"/>
      <c r="P863" s="108"/>
      <c r="Q863" s="108"/>
      <c r="R863" s="108"/>
      <c r="S863" s="108"/>
      <c r="T863" s="108"/>
    </row>
    <row r="864" spans="1:20" ht="15.75" customHeight="1" x14ac:dyDescent="0.25">
      <c r="A864" s="108"/>
      <c r="B864" s="108"/>
      <c r="C864" s="108"/>
      <c r="D864" s="108"/>
      <c r="E864" s="108"/>
      <c r="F864" s="108"/>
      <c r="G864" s="108"/>
      <c r="H864" s="108"/>
      <c r="I864" s="108"/>
      <c r="J864" s="108"/>
      <c r="K864" s="108"/>
      <c r="L864" s="108"/>
      <c r="M864" s="108"/>
      <c r="N864" s="108"/>
      <c r="O864" s="108"/>
      <c r="P864" s="108"/>
      <c r="Q864" s="108"/>
      <c r="R864" s="108"/>
      <c r="S864" s="108"/>
      <c r="T864" s="108"/>
    </row>
    <row r="865" spans="1:20" ht="15.75" customHeight="1" x14ac:dyDescent="0.25">
      <c r="A865" s="108"/>
      <c r="B865" s="108"/>
      <c r="C865" s="108"/>
      <c r="D865" s="108"/>
      <c r="E865" s="108"/>
      <c r="F865" s="108"/>
      <c r="G865" s="108"/>
      <c r="H865" s="108"/>
      <c r="I865" s="108"/>
      <c r="J865" s="108"/>
      <c r="K865" s="108"/>
      <c r="L865" s="108"/>
      <c r="M865" s="108"/>
      <c r="N865" s="108"/>
      <c r="O865" s="108"/>
      <c r="P865" s="108"/>
      <c r="Q865" s="108"/>
      <c r="R865" s="108"/>
      <c r="S865" s="108"/>
      <c r="T865" s="108"/>
    </row>
    <row r="866" spans="1:20" ht="15.75" customHeight="1" x14ac:dyDescent="0.25">
      <c r="A866" s="108"/>
      <c r="B866" s="108"/>
      <c r="C866" s="108"/>
      <c r="D866" s="108"/>
      <c r="E866" s="108"/>
      <c r="F866" s="108"/>
      <c r="G866" s="108"/>
      <c r="H866" s="108"/>
      <c r="I866" s="108"/>
      <c r="J866" s="108"/>
      <c r="K866" s="108"/>
      <c r="L866" s="108"/>
      <c r="M866" s="108"/>
      <c r="N866" s="108"/>
      <c r="O866" s="108"/>
      <c r="P866" s="108"/>
      <c r="Q866" s="108"/>
      <c r="R866" s="108"/>
      <c r="S866" s="108"/>
      <c r="T866" s="108"/>
    </row>
    <row r="867" spans="1:20" ht="15.75" customHeight="1" x14ac:dyDescent="0.25">
      <c r="A867" s="108"/>
      <c r="B867" s="108"/>
      <c r="C867" s="108"/>
      <c r="D867" s="108"/>
      <c r="E867" s="108"/>
      <c r="F867" s="108"/>
      <c r="G867" s="108"/>
      <c r="H867" s="108"/>
      <c r="I867" s="108"/>
      <c r="J867" s="108"/>
      <c r="K867" s="108"/>
      <c r="L867" s="108"/>
      <c r="M867" s="108"/>
      <c r="N867" s="108"/>
      <c r="O867" s="108"/>
      <c r="P867" s="108"/>
      <c r="Q867" s="108"/>
      <c r="R867" s="108"/>
      <c r="S867" s="108"/>
      <c r="T867" s="108"/>
    </row>
    <row r="868" spans="1:20" ht="15.75" customHeight="1" x14ac:dyDescent="0.25">
      <c r="A868" s="108"/>
      <c r="B868" s="108"/>
      <c r="C868" s="108"/>
      <c r="D868" s="108"/>
      <c r="E868" s="108"/>
      <c r="F868" s="108"/>
      <c r="G868" s="108"/>
      <c r="H868" s="108"/>
      <c r="I868" s="108"/>
      <c r="J868" s="108"/>
      <c r="K868" s="108"/>
      <c r="L868" s="108"/>
      <c r="M868" s="108"/>
      <c r="N868" s="108"/>
      <c r="O868" s="108"/>
      <c r="P868" s="108"/>
      <c r="Q868" s="108"/>
      <c r="R868" s="108"/>
      <c r="S868" s="108"/>
      <c r="T868" s="108"/>
    </row>
    <row r="869" spans="1:20" ht="15.75" customHeight="1" x14ac:dyDescent="0.25">
      <c r="A869" s="108"/>
      <c r="B869" s="108"/>
      <c r="C869" s="108"/>
      <c r="D869" s="108"/>
      <c r="E869" s="108"/>
      <c r="F869" s="108"/>
      <c r="G869" s="108"/>
      <c r="H869" s="108"/>
      <c r="I869" s="108"/>
      <c r="J869" s="108"/>
      <c r="K869" s="108"/>
      <c r="L869" s="108"/>
      <c r="M869" s="108"/>
      <c r="N869" s="108"/>
      <c r="O869" s="108"/>
      <c r="P869" s="108"/>
      <c r="Q869" s="108"/>
      <c r="R869" s="108"/>
      <c r="S869" s="108"/>
      <c r="T869" s="108"/>
    </row>
    <row r="870" spans="1:20" ht="15.75" customHeight="1" x14ac:dyDescent="0.25">
      <c r="A870" s="108"/>
      <c r="B870" s="108"/>
      <c r="C870" s="108"/>
      <c r="D870" s="108"/>
      <c r="E870" s="108"/>
      <c r="F870" s="108"/>
      <c r="G870" s="108"/>
      <c r="H870" s="108"/>
      <c r="I870" s="108"/>
      <c r="J870" s="108"/>
      <c r="K870" s="108"/>
      <c r="L870" s="108"/>
      <c r="M870" s="108"/>
      <c r="N870" s="108"/>
      <c r="O870" s="108"/>
      <c r="P870" s="108"/>
      <c r="Q870" s="108"/>
      <c r="R870" s="108"/>
      <c r="S870" s="108"/>
      <c r="T870" s="108"/>
    </row>
    <row r="871" spans="1:20" ht="15.75" customHeight="1" x14ac:dyDescent="0.25">
      <c r="A871" s="108"/>
      <c r="B871" s="108"/>
      <c r="C871" s="108"/>
      <c r="D871" s="108"/>
      <c r="E871" s="108"/>
      <c r="F871" s="108"/>
      <c r="G871" s="108"/>
      <c r="H871" s="108"/>
      <c r="I871" s="108"/>
      <c r="J871" s="108"/>
      <c r="K871" s="108"/>
      <c r="L871" s="108"/>
      <c r="M871" s="108"/>
      <c r="N871" s="108"/>
      <c r="O871" s="108"/>
      <c r="P871" s="108"/>
      <c r="Q871" s="108"/>
      <c r="R871" s="108"/>
      <c r="S871" s="108"/>
      <c r="T871" s="108"/>
    </row>
    <row r="872" spans="1:20" ht="15.75" customHeight="1" x14ac:dyDescent="0.25">
      <c r="A872" s="108"/>
      <c r="B872" s="108"/>
      <c r="C872" s="108"/>
      <c r="D872" s="108"/>
      <c r="E872" s="108"/>
      <c r="F872" s="108"/>
      <c r="G872" s="108"/>
      <c r="H872" s="108"/>
      <c r="I872" s="108"/>
      <c r="J872" s="108"/>
      <c r="K872" s="108"/>
      <c r="L872" s="108"/>
      <c r="M872" s="108"/>
      <c r="N872" s="108"/>
      <c r="O872" s="108"/>
      <c r="P872" s="108"/>
      <c r="Q872" s="108"/>
      <c r="R872" s="108"/>
      <c r="S872" s="108"/>
      <c r="T872" s="108"/>
    </row>
    <row r="873" spans="1:20" ht="15.75" customHeight="1" x14ac:dyDescent="0.25">
      <c r="A873" s="108"/>
      <c r="B873" s="108"/>
      <c r="C873" s="108"/>
      <c r="D873" s="108"/>
      <c r="E873" s="108"/>
      <c r="F873" s="108"/>
      <c r="G873" s="108"/>
      <c r="H873" s="108"/>
      <c r="I873" s="108"/>
      <c r="J873" s="108"/>
      <c r="K873" s="108"/>
      <c r="L873" s="108"/>
      <c r="M873" s="108"/>
      <c r="N873" s="108"/>
      <c r="O873" s="108"/>
      <c r="P873" s="108"/>
      <c r="Q873" s="108"/>
      <c r="R873" s="108"/>
      <c r="S873" s="108"/>
      <c r="T873" s="108"/>
    </row>
    <row r="874" spans="1:20" ht="15.75" customHeight="1" x14ac:dyDescent="0.25">
      <c r="A874" s="108"/>
      <c r="B874" s="108"/>
      <c r="C874" s="108"/>
      <c r="D874" s="108"/>
      <c r="E874" s="108"/>
      <c r="F874" s="108"/>
      <c r="G874" s="108"/>
      <c r="H874" s="108"/>
      <c r="I874" s="108"/>
      <c r="J874" s="108"/>
      <c r="K874" s="108"/>
      <c r="L874" s="108"/>
      <c r="M874" s="108"/>
      <c r="N874" s="108"/>
      <c r="O874" s="108"/>
      <c r="P874" s="108"/>
      <c r="Q874" s="108"/>
      <c r="R874" s="108"/>
      <c r="S874" s="108"/>
      <c r="T874" s="108"/>
    </row>
    <row r="875" spans="1:20" ht="15.75" customHeight="1" x14ac:dyDescent="0.25">
      <c r="A875" s="108"/>
      <c r="B875" s="108"/>
      <c r="C875" s="108"/>
      <c r="D875" s="108"/>
      <c r="E875" s="108"/>
      <c r="F875" s="108"/>
      <c r="G875" s="108"/>
      <c r="H875" s="108"/>
      <c r="I875" s="108"/>
      <c r="J875" s="108"/>
      <c r="K875" s="108"/>
      <c r="L875" s="108"/>
      <c r="M875" s="108"/>
      <c r="N875" s="108"/>
      <c r="O875" s="108"/>
      <c r="P875" s="108"/>
      <c r="Q875" s="108"/>
      <c r="R875" s="108"/>
      <c r="S875" s="108"/>
      <c r="T875" s="108"/>
    </row>
    <row r="876" spans="1:20" ht="15.75" customHeight="1" x14ac:dyDescent="0.25">
      <c r="A876" s="108"/>
      <c r="B876" s="108"/>
      <c r="C876" s="108"/>
      <c r="D876" s="108"/>
      <c r="E876" s="108"/>
      <c r="F876" s="108"/>
      <c r="G876" s="108"/>
      <c r="H876" s="108"/>
      <c r="I876" s="108"/>
      <c r="J876" s="108"/>
      <c r="K876" s="108"/>
      <c r="L876" s="108"/>
      <c r="M876" s="108"/>
      <c r="N876" s="108"/>
      <c r="O876" s="108"/>
      <c r="P876" s="108"/>
      <c r="Q876" s="108"/>
      <c r="R876" s="108"/>
      <c r="S876" s="108"/>
      <c r="T876" s="108"/>
    </row>
    <row r="877" spans="1:20" ht="15.75" customHeight="1" x14ac:dyDescent="0.25">
      <c r="A877" s="108"/>
      <c r="B877" s="108"/>
      <c r="C877" s="108"/>
      <c r="D877" s="108"/>
      <c r="E877" s="108"/>
      <c r="F877" s="108"/>
      <c r="G877" s="108"/>
      <c r="H877" s="108"/>
      <c r="I877" s="108"/>
      <c r="J877" s="108"/>
      <c r="K877" s="108"/>
      <c r="L877" s="108"/>
      <c r="M877" s="108"/>
      <c r="N877" s="108"/>
      <c r="O877" s="108"/>
      <c r="P877" s="108"/>
      <c r="Q877" s="108"/>
      <c r="R877" s="108"/>
      <c r="S877" s="108"/>
      <c r="T877" s="108"/>
    </row>
    <row r="878" spans="1:20" ht="15.75" customHeight="1" x14ac:dyDescent="0.25">
      <c r="A878" s="108"/>
      <c r="B878" s="108"/>
      <c r="C878" s="108"/>
      <c r="D878" s="108"/>
      <c r="E878" s="108"/>
      <c r="F878" s="108"/>
      <c r="G878" s="108"/>
      <c r="H878" s="108"/>
      <c r="I878" s="108"/>
      <c r="J878" s="108"/>
      <c r="K878" s="108"/>
      <c r="L878" s="108"/>
      <c r="M878" s="108"/>
      <c r="N878" s="108"/>
      <c r="O878" s="108"/>
      <c r="P878" s="108"/>
      <c r="Q878" s="108"/>
      <c r="R878" s="108"/>
      <c r="S878" s="108"/>
      <c r="T878" s="108"/>
    </row>
    <row r="879" spans="1:20" ht="15.75" customHeight="1" x14ac:dyDescent="0.25">
      <c r="A879" s="108"/>
      <c r="B879" s="108"/>
      <c r="C879" s="108"/>
      <c r="D879" s="108"/>
      <c r="E879" s="108"/>
      <c r="F879" s="108"/>
      <c r="G879" s="108"/>
      <c r="H879" s="108"/>
      <c r="I879" s="108"/>
      <c r="J879" s="108"/>
      <c r="K879" s="108"/>
      <c r="L879" s="108"/>
      <c r="M879" s="108"/>
      <c r="N879" s="108"/>
      <c r="O879" s="108"/>
      <c r="P879" s="108"/>
      <c r="Q879" s="108"/>
      <c r="R879" s="108"/>
      <c r="S879" s="108"/>
      <c r="T879" s="108"/>
    </row>
    <row r="880" spans="1:20" ht="15.75" customHeight="1" x14ac:dyDescent="0.25">
      <c r="A880" s="108"/>
      <c r="B880" s="108"/>
      <c r="C880" s="108"/>
      <c r="D880" s="108"/>
      <c r="E880" s="108"/>
      <c r="F880" s="108"/>
      <c r="G880" s="108"/>
      <c r="H880" s="108"/>
      <c r="I880" s="108"/>
      <c r="J880" s="108"/>
      <c r="K880" s="108"/>
      <c r="L880" s="108"/>
      <c r="M880" s="108"/>
      <c r="N880" s="108"/>
      <c r="O880" s="108"/>
      <c r="P880" s="108"/>
      <c r="Q880" s="108"/>
      <c r="R880" s="108"/>
      <c r="S880" s="108"/>
      <c r="T880" s="108"/>
    </row>
    <row r="881" spans="1:20" ht="15.75" customHeight="1" x14ac:dyDescent="0.25">
      <c r="A881" s="108"/>
      <c r="B881" s="108"/>
      <c r="C881" s="108"/>
      <c r="D881" s="108"/>
      <c r="E881" s="108"/>
      <c r="F881" s="108"/>
      <c r="G881" s="108"/>
      <c r="H881" s="108"/>
      <c r="I881" s="108"/>
      <c r="J881" s="108"/>
      <c r="K881" s="108"/>
      <c r="L881" s="108"/>
      <c r="M881" s="108"/>
      <c r="N881" s="108"/>
      <c r="O881" s="108"/>
      <c r="P881" s="108"/>
      <c r="Q881" s="108"/>
      <c r="R881" s="108"/>
      <c r="S881" s="108"/>
      <c r="T881" s="108"/>
    </row>
    <row r="882" spans="1:20" ht="15.75" customHeight="1" x14ac:dyDescent="0.25">
      <c r="A882" s="108"/>
      <c r="B882" s="108"/>
      <c r="C882" s="108"/>
      <c r="D882" s="108"/>
      <c r="E882" s="108"/>
      <c r="F882" s="108"/>
      <c r="G882" s="108"/>
      <c r="H882" s="108"/>
      <c r="I882" s="108"/>
      <c r="J882" s="108"/>
      <c r="K882" s="108"/>
      <c r="L882" s="108"/>
      <c r="M882" s="108"/>
      <c r="N882" s="108"/>
      <c r="O882" s="108"/>
      <c r="P882" s="108"/>
      <c r="Q882" s="108"/>
      <c r="R882" s="108"/>
      <c r="S882" s="108"/>
      <c r="T882" s="108"/>
    </row>
    <row r="883" spans="1:20" ht="15.75" customHeight="1" x14ac:dyDescent="0.25">
      <c r="A883" s="108"/>
      <c r="B883" s="108"/>
      <c r="C883" s="108"/>
      <c r="D883" s="108"/>
      <c r="E883" s="108"/>
      <c r="F883" s="108"/>
      <c r="G883" s="108"/>
      <c r="H883" s="108"/>
      <c r="I883" s="108"/>
      <c r="J883" s="108"/>
      <c r="K883" s="108"/>
      <c r="L883" s="108"/>
      <c r="M883" s="108"/>
      <c r="N883" s="108"/>
      <c r="O883" s="108"/>
      <c r="P883" s="108"/>
      <c r="Q883" s="108"/>
      <c r="R883" s="108"/>
      <c r="S883" s="108"/>
      <c r="T883" s="108"/>
    </row>
    <row r="884" spans="1:20" ht="15.75" customHeight="1" x14ac:dyDescent="0.25">
      <c r="A884" s="108"/>
      <c r="B884" s="108"/>
      <c r="C884" s="108"/>
      <c r="D884" s="108"/>
      <c r="E884" s="108"/>
      <c r="F884" s="108"/>
      <c r="G884" s="108"/>
      <c r="H884" s="108"/>
      <c r="I884" s="108"/>
      <c r="J884" s="108"/>
      <c r="K884" s="108"/>
      <c r="L884" s="108"/>
      <c r="M884" s="108"/>
      <c r="N884" s="108"/>
      <c r="O884" s="108"/>
      <c r="P884" s="108"/>
      <c r="Q884" s="108"/>
      <c r="R884" s="108"/>
      <c r="S884" s="108"/>
      <c r="T884" s="108"/>
    </row>
    <row r="885" spans="1:20" ht="15.75" customHeight="1" x14ac:dyDescent="0.25">
      <c r="A885" s="108"/>
      <c r="B885" s="108"/>
      <c r="C885" s="108"/>
      <c r="D885" s="108"/>
      <c r="E885" s="108"/>
      <c r="F885" s="108"/>
      <c r="G885" s="108"/>
      <c r="H885" s="108"/>
      <c r="I885" s="108"/>
      <c r="J885" s="108"/>
      <c r="K885" s="108"/>
      <c r="L885" s="108"/>
      <c r="M885" s="108"/>
      <c r="N885" s="108"/>
      <c r="O885" s="108"/>
      <c r="P885" s="108"/>
      <c r="Q885" s="108"/>
      <c r="R885" s="108"/>
      <c r="S885" s="108"/>
      <c r="T885" s="108"/>
    </row>
    <row r="886" spans="1:20" ht="15.75" customHeight="1" x14ac:dyDescent="0.25">
      <c r="A886" s="108"/>
      <c r="B886" s="108"/>
      <c r="C886" s="108"/>
      <c r="D886" s="108"/>
      <c r="E886" s="108"/>
      <c r="F886" s="108"/>
      <c r="G886" s="108"/>
      <c r="H886" s="108"/>
      <c r="I886" s="108"/>
      <c r="J886" s="108"/>
      <c r="K886" s="108"/>
      <c r="L886" s="108"/>
      <c r="M886" s="108"/>
      <c r="N886" s="108"/>
      <c r="O886" s="108"/>
      <c r="P886" s="108"/>
      <c r="Q886" s="108"/>
      <c r="R886" s="108"/>
      <c r="S886" s="108"/>
      <c r="T886" s="108"/>
    </row>
    <row r="887" spans="1:20" ht="15.75" customHeight="1" x14ac:dyDescent="0.25">
      <c r="A887" s="108"/>
      <c r="B887" s="108"/>
      <c r="C887" s="108"/>
      <c r="D887" s="108"/>
      <c r="E887" s="108"/>
      <c r="F887" s="108"/>
      <c r="G887" s="108"/>
      <c r="H887" s="108"/>
      <c r="I887" s="108"/>
      <c r="J887" s="108"/>
      <c r="K887" s="108"/>
      <c r="L887" s="108"/>
      <c r="M887" s="108"/>
      <c r="N887" s="108"/>
      <c r="O887" s="108"/>
      <c r="P887" s="108"/>
      <c r="Q887" s="108"/>
      <c r="R887" s="108"/>
      <c r="S887" s="108"/>
      <c r="T887" s="108"/>
    </row>
    <row r="888" spans="1:20" ht="15.75" customHeight="1" x14ac:dyDescent="0.25">
      <c r="A888" s="108"/>
      <c r="B888" s="108"/>
      <c r="C888" s="108"/>
      <c r="D888" s="108"/>
      <c r="E888" s="108"/>
      <c r="F888" s="108"/>
      <c r="G888" s="108"/>
      <c r="H888" s="108"/>
      <c r="I888" s="108"/>
      <c r="J888" s="108"/>
      <c r="K888" s="108"/>
      <c r="L888" s="108"/>
      <c r="M888" s="108"/>
      <c r="N888" s="108"/>
      <c r="O888" s="108"/>
      <c r="P888" s="108"/>
      <c r="Q888" s="108"/>
      <c r="R888" s="108"/>
      <c r="S888" s="108"/>
      <c r="T888" s="108"/>
    </row>
    <row r="889" spans="1:20" ht="15.75" customHeight="1" x14ac:dyDescent="0.25">
      <c r="A889" s="108"/>
      <c r="B889" s="108"/>
      <c r="C889" s="108"/>
      <c r="D889" s="108"/>
      <c r="E889" s="108"/>
      <c r="F889" s="108"/>
      <c r="G889" s="108"/>
      <c r="H889" s="108"/>
      <c r="I889" s="108"/>
      <c r="J889" s="108"/>
      <c r="K889" s="108"/>
      <c r="L889" s="108"/>
      <c r="M889" s="108"/>
      <c r="N889" s="108"/>
      <c r="O889" s="108"/>
      <c r="P889" s="108"/>
      <c r="Q889" s="108"/>
      <c r="R889" s="108"/>
      <c r="S889" s="108"/>
      <c r="T889" s="108"/>
    </row>
    <row r="890" spans="1:20" ht="15.75" customHeight="1" x14ac:dyDescent="0.25">
      <c r="A890" s="108"/>
      <c r="B890" s="108"/>
      <c r="C890" s="108"/>
      <c r="D890" s="108"/>
      <c r="E890" s="108"/>
      <c r="F890" s="108"/>
      <c r="G890" s="108"/>
      <c r="H890" s="108"/>
      <c r="I890" s="108"/>
      <c r="J890" s="108"/>
      <c r="K890" s="108"/>
      <c r="L890" s="108"/>
      <c r="M890" s="108"/>
      <c r="N890" s="108"/>
      <c r="O890" s="108"/>
      <c r="P890" s="108"/>
      <c r="Q890" s="108"/>
      <c r="R890" s="108"/>
      <c r="S890" s="108"/>
      <c r="T890" s="108"/>
    </row>
    <row r="891" spans="1:20" ht="15.75" customHeight="1" x14ac:dyDescent="0.25">
      <c r="A891" s="108"/>
      <c r="B891" s="108"/>
      <c r="C891" s="108"/>
      <c r="D891" s="108"/>
      <c r="E891" s="108"/>
      <c r="F891" s="108"/>
      <c r="G891" s="108"/>
      <c r="H891" s="108"/>
      <c r="I891" s="108"/>
      <c r="J891" s="108"/>
      <c r="K891" s="108"/>
      <c r="L891" s="108"/>
      <c r="M891" s="108"/>
      <c r="N891" s="108"/>
      <c r="O891" s="108"/>
      <c r="P891" s="108"/>
      <c r="Q891" s="108"/>
      <c r="R891" s="108"/>
      <c r="S891" s="108"/>
      <c r="T891" s="108"/>
    </row>
    <row r="892" spans="1:20" ht="15.75" customHeight="1" x14ac:dyDescent="0.25">
      <c r="A892" s="108"/>
      <c r="B892" s="108"/>
      <c r="C892" s="108"/>
      <c r="D892" s="108"/>
      <c r="E892" s="108"/>
      <c r="F892" s="108"/>
      <c r="G892" s="108"/>
      <c r="H892" s="108"/>
      <c r="I892" s="108"/>
      <c r="J892" s="108"/>
      <c r="K892" s="108"/>
      <c r="L892" s="108"/>
      <c r="M892" s="108"/>
      <c r="N892" s="108"/>
      <c r="O892" s="108"/>
      <c r="P892" s="108"/>
      <c r="Q892" s="108"/>
      <c r="R892" s="108"/>
      <c r="S892" s="108"/>
      <c r="T892" s="108"/>
    </row>
    <row r="893" spans="1:20" ht="15.75" customHeight="1" x14ac:dyDescent="0.25">
      <c r="A893" s="108"/>
      <c r="B893" s="108"/>
      <c r="C893" s="108"/>
      <c r="D893" s="108"/>
      <c r="E893" s="108"/>
      <c r="F893" s="108"/>
      <c r="G893" s="108"/>
      <c r="H893" s="108"/>
      <c r="I893" s="108"/>
      <c r="J893" s="108"/>
      <c r="K893" s="108"/>
      <c r="L893" s="108"/>
      <c r="M893" s="108"/>
      <c r="N893" s="108"/>
      <c r="O893" s="108"/>
      <c r="P893" s="108"/>
      <c r="Q893" s="108"/>
      <c r="R893" s="108"/>
      <c r="S893" s="108"/>
      <c r="T893" s="108"/>
    </row>
    <row r="894" spans="1:20" ht="15.75" customHeight="1" x14ac:dyDescent="0.25">
      <c r="A894" s="108"/>
      <c r="B894" s="108"/>
      <c r="C894" s="108"/>
      <c r="D894" s="108"/>
      <c r="E894" s="108"/>
      <c r="F894" s="108"/>
      <c r="G894" s="108"/>
      <c r="H894" s="108"/>
      <c r="I894" s="108"/>
      <c r="J894" s="108"/>
      <c r="K894" s="108"/>
      <c r="L894" s="108"/>
      <c r="M894" s="108"/>
      <c r="N894" s="108"/>
      <c r="O894" s="108"/>
      <c r="P894" s="108"/>
      <c r="Q894" s="108"/>
      <c r="R894" s="108"/>
      <c r="S894" s="108"/>
      <c r="T894" s="108"/>
    </row>
    <row r="895" spans="1:20" ht="15.75" customHeight="1" x14ac:dyDescent="0.25">
      <c r="A895" s="108"/>
      <c r="B895" s="108"/>
      <c r="C895" s="108"/>
      <c r="D895" s="108"/>
      <c r="E895" s="108"/>
      <c r="F895" s="108"/>
      <c r="G895" s="108"/>
      <c r="H895" s="108"/>
      <c r="I895" s="108"/>
      <c r="J895" s="108"/>
      <c r="K895" s="108"/>
      <c r="L895" s="108"/>
      <c r="M895" s="108"/>
      <c r="N895" s="108"/>
      <c r="O895" s="108"/>
      <c r="P895" s="108"/>
      <c r="Q895" s="108"/>
      <c r="R895" s="108"/>
      <c r="S895" s="108"/>
      <c r="T895" s="108"/>
    </row>
    <row r="896" spans="1:20" ht="15.75" customHeight="1" x14ac:dyDescent="0.25">
      <c r="A896" s="108"/>
      <c r="B896" s="108"/>
      <c r="C896" s="108"/>
      <c r="D896" s="108"/>
      <c r="E896" s="108"/>
      <c r="F896" s="108"/>
      <c r="G896" s="108"/>
      <c r="H896" s="108"/>
      <c r="I896" s="108"/>
      <c r="J896" s="108"/>
      <c r="K896" s="108"/>
      <c r="L896" s="108"/>
      <c r="M896" s="108"/>
      <c r="N896" s="108"/>
      <c r="O896" s="108"/>
      <c r="P896" s="108"/>
      <c r="Q896" s="108"/>
      <c r="R896" s="108"/>
      <c r="S896" s="108"/>
      <c r="T896" s="108"/>
    </row>
    <row r="897" spans="1:20" ht="15.75" customHeight="1" x14ac:dyDescent="0.25">
      <c r="A897" s="108"/>
      <c r="B897" s="108"/>
      <c r="C897" s="108"/>
      <c r="D897" s="108"/>
      <c r="E897" s="108"/>
      <c r="F897" s="108"/>
      <c r="G897" s="108"/>
      <c r="H897" s="108"/>
      <c r="I897" s="108"/>
      <c r="J897" s="108"/>
      <c r="K897" s="108"/>
      <c r="L897" s="108"/>
      <c r="M897" s="108"/>
      <c r="N897" s="108"/>
      <c r="O897" s="108"/>
      <c r="P897" s="108"/>
      <c r="Q897" s="108"/>
      <c r="R897" s="108"/>
      <c r="S897" s="108"/>
      <c r="T897" s="108"/>
    </row>
    <row r="898" spans="1:20" ht="15.75" customHeight="1" x14ac:dyDescent="0.25">
      <c r="A898" s="108"/>
      <c r="B898" s="108"/>
      <c r="C898" s="108"/>
      <c r="D898" s="108"/>
      <c r="E898" s="108"/>
      <c r="F898" s="108"/>
      <c r="G898" s="108"/>
      <c r="H898" s="108"/>
      <c r="I898" s="108"/>
      <c r="J898" s="108"/>
      <c r="K898" s="108"/>
      <c r="L898" s="108"/>
      <c r="M898" s="108"/>
      <c r="N898" s="108"/>
      <c r="O898" s="108"/>
      <c r="P898" s="108"/>
      <c r="Q898" s="108"/>
      <c r="R898" s="108"/>
      <c r="S898" s="108"/>
      <c r="T898" s="108"/>
    </row>
    <row r="899" spans="1:20" ht="15.75" customHeight="1" x14ac:dyDescent="0.25">
      <c r="A899" s="108"/>
      <c r="B899" s="108"/>
      <c r="C899" s="108"/>
      <c r="D899" s="108"/>
      <c r="E899" s="108"/>
      <c r="F899" s="108"/>
      <c r="G899" s="108"/>
      <c r="H899" s="108"/>
      <c r="I899" s="108"/>
      <c r="J899" s="108"/>
      <c r="K899" s="108"/>
      <c r="L899" s="108"/>
      <c r="M899" s="108"/>
      <c r="N899" s="108"/>
      <c r="O899" s="108"/>
      <c r="P899" s="108"/>
      <c r="Q899" s="108"/>
      <c r="R899" s="108"/>
      <c r="S899" s="108"/>
      <c r="T899" s="108"/>
    </row>
    <row r="900" spans="1:20" ht="15.75" customHeight="1" x14ac:dyDescent="0.25">
      <c r="A900" s="108"/>
      <c r="B900" s="108"/>
      <c r="C900" s="108"/>
      <c r="D900" s="108"/>
      <c r="E900" s="108"/>
      <c r="F900" s="108"/>
      <c r="G900" s="108"/>
      <c r="H900" s="108"/>
      <c r="I900" s="108"/>
      <c r="J900" s="108"/>
      <c r="K900" s="108"/>
      <c r="L900" s="108"/>
      <c r="M900" s="108"/>
      <c r="N900" s="108"/>
      <c r="O900" s="108"/>
      <c r="P900" s="108"/>
      <c r="Q900" s="108"/>
      <c r="R900" s="108"/>
      <c r="S900" s="108"/>
      <c r="T900" s="108"/>
    </row>
    <row r="901" spans="1:20" ht="15.75" customHeight="1" x14ac:dyDescent="0.25">
      <c r="A901" s="108"/>
      <c r="B901" s="108"/>
      <c r="C901" s="108"/>
      <c r="D901" s="108"/>
      <c r="E901" s="108"/>
      <c r="F901" s="108"/>
      <c r="G901" s="108"/>
      <c r="H901" s="108"/>
      <c r="I901" s="108"/>
      <c r="J901" s="108"/>
      <c r="K901" s="108"/>
      <c r="L901" s="108"/>
      <c r="M901" s="108"/>
      <c r="N901" s="108"/>
      <c r="O901" s="108"/>
      <c r="P901" s="108"/>
      <c r="Q901" s="108"/>
      <c r="R901" s="108"/>
      <c r="S901" s="108"/>
      <c r="T901" s="108"/>
    </row>
    <row r="902" spans="1:20" ht="15.75" customHeight="1" x14ac:dyDescent="0.25">
      <c r="A902" s="108"/>
      <c r="B902" s="108"/>
      <c r="C902" s="108"/>
      <c r="D902" s="108"/>
      <c r="E902" s="108"/>
      <c r="F902" s="108"/>
      <c r="G902" s="108"/>
      <c r="H902" s="108"/>
      <c r="I902" s="108"/>
      <c r="J902" s="108"/>
      <c r="K902" s="108"/>
      <c r="L902" s="108"/>
      <c r="M902" s="108"/>
      <c r="N902" s="108"/>
      <c r="O902" s="108"/>
      <c r="P902" s="108"/>
      <c r="Q902" s="108"/>
      <c r="R902" s="108"/>
      <c r="S902" s="108"/>
      <c r="T902" s="108"/>
    </row>
    <row r="903" spans="1:20" ht="15.75" customHeight="1" x14ac:dyDescent="0.25">
      <c r="A903" s="108"/>
      <c r="B903" s="108"/>
      <c r="C903" s="108"/>
      <c r="D903" s="108"/>
      <c r="E903" s="108"/>
      <c r="F903" s="108"/>
      <c r="G903" s="108"/>
      <c r="H903" s="108"/>
      <c r="I903" s="108"/>
      <c r="J903" s="108"/>
      <c r="K903" s="108"/>
      <c r="L903" s="108"/>
      <c r="M903" s="108"/>
      <c r="N903" s="108"/>
      <c r="O903" s="108"/>
      <c r="P903" s="108"/>
      <c r="Q903" s="108"/>
      <c r="R903" s="108"/>
      <c r="S903" s="108"/>
      <c r="T903" s="108"/>
    </row>
    <row r="904" spans="1:20" ht="15.75" customHeight="1" x14ac:dyDescent="0.25">
      <c r="A904" s="108"/>
      <c r="B904" s="108"/>
      <c r="C904" s="108"/>
      <c r="D904" s="108"/>
      <c r="E904" s="108"/>
      <c r="F904" s="108"/>
      <c r="G904" s="108"/>
      <c r="H904" s="108"/>
      <c r="I904" s="108"/>
      <c r="J904" s="108"/>
      <c r="K904" s="108"/>
      <c r="L904" s="108"/>
      <c r="M904" s="108"/>
      <c r="N904" s="108"/>
      <c r="O904" s="108"/>
      <c r="P904" s="108"/>
      <c r="Q904" s="108"/>
      <c r="R904" s="108"/>
      <c r="S904" s="108"/>
      <c r="T904" s="108"/>
    </row>
    <row r="905" spans="1:20" ht="15.75" customHeight="1" x14ac:dyDescent="0.25">
      <c r="A905" s="108"/>
      <c r="B905" s="108"/>
      <c r="C905" s="108"/>
      <c r="D905" s="108"/>
      <c r="E905" s="108"/>
      <c r="F905" s="108"/>
      <c r="G905" s="108"/>
      <c r="H905" s="108"/>
      <c r="I905" s="108"/>
      <c r="J905" s="108"/>
      <c r="K905" s="108"/>
      <c r="L905" s="108"/>
      <c r="M905" s="108"/>
      <c r="N905" s="108"/>
      <c r="O905" s="108"/>
      <c r="P905" s="108"/>
      <c r="Q905" s="108"/>
      <c r="R905" s="108"/>
      <c r="S905" s="108"/>
      <c r="T905" s="108"/>
    </row>
    <row r="906" spans="1:20" ht="15.75" customHeight="1" x14ac:dyDescent="0.25">
      <c r="A906" s="108"/>
      <c r="B906" s="108"/>
      <c r="C906" s="108"/>
      <c r="D906" s="108"/>
      <c r="E906" s="108"/>
      <c r="F906" s="108"/>
      <c r="G906" s="108"/>
      <c r="H906" s="108"/>
      <c r="I906" s="108"/>
      <c r="J906" s="108"/>
      <c r="K906" s="108"/>
      <c r="L906" s="108"/>
      <c r="M906" s="108"/>
      <c r="N906" s="108"/>
      <c r="O906" s="108"/>
      <c r="P906" s="108"/>
      <c r="Q906" s="108"/>
      <c r="R906" s="108"/>
      <c r="S906" s="108"/>
      <c r="T906" s="108"/>
    </row>
    <row r="907" spans="1:20" ht="15.75" customHeight="1" x14ac:dyDescent="0.25">
      <c r="A907" s="108"/>
      <c r="B907" s="108"/>
      <c r="C907" s="108"/>
      <c r="D907" s="108"/>
      <c r="E907" s="108"/>
      <c r="F907" s="108"/>
      <c r="G907" s="108"/>
      <c r="H907" s="108"/>
      <c r="I907" s="108"/>
      <c r="J907" s="108"/>
      <c r="K907" s="108"/>
      <c r="L907" s="108"/>
      <c r="M907" s="108"/>
      <c r="N907" s="108"/>
      <c r="O907" s="108"/>
      <c r="P907" s="108"/>
      <c r="Q907" s="108"/>
      <c r="R907" s="108"/>
      <c r="S907" s="108"/>
      <c r="T907" s="108"/>
    </row>
    <row r="908" spans="1:20" ht="15.75" customHeight="1" x14ac:dyDescent="0.25">
      <c r="A908" s="108"/>
      <c r="B908" s="108"/>
      <c r="C908" s="108"/>
      <c r="D908" s="108"/>
      <c r="E908" s="108"/>
      <c r="F908" s="108"/>
      <c r="G908" s="108"/>
      <c r="H908" s="108"/>
      <c r="I908" s="108"/>
      <c r="J908" s="108"/>
      <c r="K908" s="108"/>
      <c r="L908" s="108"/>
      <c r="M908" s="108"/>
      <c r="N908" s="108"/>
      <c r="O908" s="108"/>
      <c r="P908" s="108"/>
      <c r="Q908" s="108"/>
      <c r="R908" s="108"/>
      <c r="S908" s="108"/>
      <c r="T908" s="108"/>
    </row>
    <row r="909" spans="1:20" ht="15.75" customHeight="1" x14ac:dyDescent="0.25">
      <c r="A909" s="108"/>
      <c r="B909" s="108"/>
      <c r="C909" s="108"/>
      <c r="D909" s="108"/>
      <c r="E909" s="108"/>
      <c r="F909" s="108"/>
      <c r="G909" s="108"/>
      <c r="H909" s="108"/>
      <c r="I909" s="108"/>
      <c r="J909" s="108"/>
      <c r="K909" s="108"/>
      <c r="L909" s="108"/>
      <c r="M909" s="108"/>
      <c r="N909" s="108"/>
      <c r="O909" s="108"/>
      <c r="P909" s="108"/>
      <c r="Q909" s="108"/>
      <c r="R909" s="108"/>
      <c r="S909" s="108"/>
      <c r="T909" s="108"/>
    </row>
    <row r="910" spans="1:20" ht="15.75" customHeight="1" x14ac:dyDescent="0.25">
      <c r="A910" s="108"/>
      <c r="B910" s="108"/>
      <c r="C910" s="108"/>
      <c r="D910" s="108"/>
      <c r="E910" s="108"/>
      <c r="F910" s="108"/>
      <c r="G910" s="108"/>
      <c r="H910" s="108"/>
      <c r="I910" s="108"/>
      <c r="J910" s="108"/>
      <c r="K910" s="108"/>
      <c r="L910" s="108"/>
      <c r="M910" s="108"/>
      <c r="N910" s="108"/>
      <c r="O910" s="108"/>
      <c r="P910" s="108"/>
      <c r="Q910" s="108"/>
      <c r="R910" s="108"/>
      <c r="S910" s="108"/>
      <c r="T910" s="108"/>
    </row>
    <row r="911" spans="1:20" ht="15.75" customHeight="1" x14ac:dyDescent="0.25">
      <c r="A911" s="108"/>
      <c r="B911" s="108"/>
      <c r="C911" s="108"/>
      <c r="D911" s="108"/>
      <c r="E911" s="108"/>
      <c r="F911" s="108"/>
      <c r="G911" s="108"/>
      <c r="H911" s="108"/>
      <c r="I911" s="108"/>
      <c r="J911" s="108"/>
      <c r="K911" s="108"/>
      <c r="L911" s="108"/>
      <c r="M911" s="108"/>
      <c r="N911" s="108"/>
      <c r="O911" s="108"/>
      <c r="P911" s="108"/>
      <c r="Q911" s="108"/>
      <c r="R911" s="108"/>
      <c r="S911" s="108"/>
      <c r="T911" s="108"/>
    </row>
    <row r="912" spans="1:20" ht="15.75" customHeight="1" x14ac:dyDescent="0.25">
      <c r="A912" s="108"/>
      <c r="B912" s="108"/>
      <c r="C912" s="108"/>
      <c r="D912" s="108"/>
      <c r="E912" s="108"/>
      <c r="F912" s="108"/>
      <c r="G912" s="108"/>
      <c r="H912" s="108"/>
      <c r="I912" s="108"/>
      <c r="J912" s="108"/>
      <c r="K912" s="108"/>
      <c r="L912" s="108"/>
      <c r="M912" s="108"/>
      <c r="N912" s="108"/>
      <c r="O912" s="108"/>
      <c r="P912" s="108"/>
      <c r="Q912" s="108"/>
      <c r="R912" s="108"/>
      <c r="S912" s="108"/>
      <c r="T912" s="108"/>
    </row>
    <row r="913" spans="1:20" ht="15.75" customHeight="1" x14ac:dyDescent="0.25">
      <c r="A913" s="108"/>
      <c r="B913" s="108"/>
      <c r="C913" s="108"/>
      <c r="D913" s="108"/>
      <c r="E913" s="108"/>
      <c r="F913" s="108"/>
      <c r="G913" s="108"/>
      <c r="H913" s="108"/>
      <c r="I913" s="108"/>
      <c r="J913" s="108"/>
      <c r="K913" s="108"/>
      <c r="L913" s="108"/>
      <c r="M913" s="108"/>
      <c r="N913" s="108"/>
      <c r="O913" s="108"/>
      <c r="P913" s="108"/>
      <c r="Q913" s="108"/>
      <c r="R913" s="108"/>
      <c r="S913" s="108"/>
      <c r="T913" s="108"/>
    </row>
    <row r="914" spans="1:20" ht="15.75" customHeight="1" x14ac:dyDescent="0.25">
      <c r="A914" s="108"/>
      <c r="B914" s="108"/>
      <c r="C914" s="108"/>
      <c r="D914" s="108"/>
      <c r="E914" s="108"/>
      <c r="F914" s="108"/>
      <c r="G914" s="108"/>
      <c r="H914" s="108"/>
      <c r="I914" s="108"/>
      <c r="J914" s="108"/>
      <c r="K914" s="108"/>
      <c r="L914" s="108"/>
      <c r="M914" s="108"/>
      <c r="N914" s="108"/>
      <c r="O914" s="108"/>
      <c r="P914" s="108"/>
      <c r="Q914" s="108"/>
      <c r="R914" s="108"/>
      <c r="S914" s="108"/>
      <c r="T914" s="108"/>
    </row>
    <row r="915" spans="1:20" ht="15.75" customHeight="1" x14ac:dyDescent="0.25">
      <c r="A915" s="108"/>
      <c r="B915" s="108"/>
      <c r="C915" s="108"/>
      <c r="D915" s="108"/>
      <c r="E915" s="108"/>
      <c r="F915" s="108"/>
      <c r="G915" s="108"/>
      <c r="H915" s="108"/>
      <c r="I915" s="108"/>
      <c r="J915" s="108"/>
      <c r="K915" s="108"/>
      <c r="L915" s="108"/>
      <c r="M915" s="108"/>
      <c r="N915" s="108"/>
      <c r="O915" s="108"/>
      <c r="P915" s="108"/>
      <c r="Q915" s="108"/>
      <c r="R915" s="108"/>
      <c r="S915" s="108"/>
      <c r="T915" s="108"/>
    </row>
    <row r="916" spans="1:20" ht="15.75" customHeight="1" x14ac:dyDescent="0.25">
      <c r="A916" s="108"/>
      <c r="B916" s="108"/>
      <c r="C916" s="108"/>
      <c r="D916" s="108"/>
      <c r="E916" s="108"/>
      <c r="F916" s="108"/>
      <c r="G916" s="108"/>
      <c r="H916" s="108"/>
      <c r="I916" s="108"/>
      <c r="J916" s="108"/>
      <c r="K916" s="108"/>
      <c r="L916" s="108"/>
      <c r="M916" s="108"/>
      <c r="N916" s="108"/>
      <c r="O916" s="108"/>
      <c r="P916" s="108"/>
      <c r="Q916" s="108"/>
      <c r="R916" s="108"/>
      <c r="S916" s="108"/>
      <c r="T916" s="108"/>
    </row>
    <row r="917" spans="1:20" ht="15.75" customHeight="1" x14ac:dyDescent="0.25">
      <c r="A917" s="108"/>
      <c r="B917" s="108"/>
      <c r="C917" s="108"/>
      <c r="D917" s="108"/>
      <c r="E917" s="108"/>
      <c r="F917" s="108"/>
      <c r="G917" s="108"/>
      <c r="H917" s="108"/>
      <c r="I917" s="108"/>
      <c r="J917" s="108"/>
      <c r="K917" s="108"/>
      <c r="L917" s="108"/>
      <c r="M917" s="108"/>
      <c r="N917" s="108"/>
      <c r="O917" s="108"/>
      <c r="P917" s="108"/>
      <c r="Q917" s="108"/>
      <c r="R917" s="108"/>
      <c r="S917" s="108"/>
      <c r="T917" s="108"/>
    </row>
    <row r="918" spans="1:20" ht="15.75" customHeight="1" x14ac:dyDescent="0.25">
      <c r="A918" s="108"/>
      <c r="B918" s="108"/>
      <c r="C918" s="108"/>
      <c r="D918" s="108"/>
      <c r="E918" s="108"/>
      <c r="F918" s="108"/>
      <c r="G918" s="108"/>
      <c r="H918" s="108"/>
      <c r="I918" s="108"/>
      <c r="J918" s="108"/>
      <c r="K918" s="108"/>
      <c r="L918" s="108"/>
      <c r="M918" s="108"/>
      <c r="N918" s="108"/>
      <c r="O918" s="108"/>
      <c r="P918" s="108"/>
      <c r="Q918" s="108"/>
      <c r="R918" s="108"/>
      <c r="S918" s="108"/>
      <c r="T918" s="108"/>
    </row>
    <row r="919" spans="1:20" ht="15.75" customHeight="1" x14ac:dyDescent="0.25">
      <c r="A919" s="108"/>
      <c r="B919" s="108"/>
      <c r="C919" s="108"/>
      <c r="D919" s="108"/>
      <c r="E919" s="108"/>
      <c r="F919" s="108"/>
      <c r="G919" s="108"/>
      <c r="H919" s="108"/>
      <c r="I919" s="108"/>
      <c r="J919" s="108"/>
      <c r="K919" s="108"/>
      <c r="L919" s="108"/>
      <c r="M919" s="108"/>
      <c r="N919" s="108"/>
      <c r="O919" s="108"/>
      <c r="P919" s="108"/>
      <c r="Q919" s="108"/>
      <c r="R919" s="108"/>
      <c r="S919" s="108"/>
      <c r="T919" s="108"/>
    </row>
    <row r="920" spans="1:20" ht="15.75" customHeight="1" x14ac:dyDescent="0.25">
      <c r="A920" s="108"/>
      <c r="B920" s="108"/>
      <c r="C920" s="108"/>
      <c r="D920" s="108"/>
      <c r="E920" s="108"/>
      <c r="F920" s="108"/>
      <c r="G920" s="108"/>
      <c r="H920" s="108"/>
      <c r="I920" s="108"/>
      <c r="J920" s="108"/>
      <c r="K920" s="108"/>
      <c r="L920" s="108"/>
      <c r="M920" s="108"/>
      <c r="N920" s="108"/>
      <c r="O920" s="108"/>
      <c r="P920" s="108"/>
      <c r="Q920" s="108"/>
      <c r="R920" s="108"/>
      <c r="S920" s="108"/>
      <c r="T920" s="108"/>
    </row>
    <row r="921" spans="1:20" ht="15.75" customHeight="1" x14ac:dyDescent="0.25">
      <c r="A921" s="108"/>
      <c r="B921" s="108"/>
      <c r="C921" s="108"/>
      <c r="D921" s="108"/>
      <c r="E921" s="108"/>
      <c r="F921" s="108"/>
      <c r="G921" s="108"/>
      <c r="H921" s="108"/>
      <c r="I921" s="108"/>
      <c r="J921" s="108"/>
      <c r="K921" s="108"/>
      <c r="L921" s="108"/>
      <c r="M921" s="108"/>
      <c r="N921" s="108"/>
      <c r="O921" s="108"/>
      <c r="P921" s="108"/>
      <c r="Q921" s="108"/>
      <c r="R921" s="108"/>
      <c r="S921" s="108"/>
      <c r="T921" s="108"/>
    </row>
    <row r="922" spans="1:20" ht="15.75" customHeight="1" x14ac:dyDescent="0.25">
      <c r="A922" s="108"/>
      <c r="B922" s="108"/>
      <c r="C922" s="108"/>
      <c r="D922" s="108"/>
      <c r="E922" s="108"/>
      <c r="F922" s="108"/>
      <c r="G922" s="108"/>
      <c r="H922" s="108"/>
      <c r="I922" s="108"/>
      <c r="J922" s="108"/>
      <c r="K922" s="108"/>
      <c r="L922" s="108"/>
      <c r="M922" s="108"/>
      <c r="N922" s="108"/>
      <c r="O922" s="108"/>
      <c r="P922" s="108"/>
      <c r="Q922" s="108"/>
      <c r="R922" s="108"/>
      <c r="S922" s="108"/>
      <c r="T922" s="108"/>
    </row>
    <row r="923" spans="1:20" ht="15.75" customHeight="1" x14ac:dyDescent="0.25">
      <c r="A923" s="108"/>
      <c r="B923" s="108"/>
      <c r="C923" s="108"/>
      <c r="D923" s="108"/>
      <c r="E923" s="108"/>
      <c r="F923" s="108"/>
      <c r="G923" s="108"/>
      <c r="H923" s="108"/>
      <c r="I923" s="108"/>
      <c r="J923" s="108"/>
      <c r="K923" s="108"/>
      <c r="L923" s="108"/>
      <c r="M923" s="108"/>
      <c r="N923" s="108"/>
      <c r="O923" s="108"/>
      <c r="P923" s="108"/>
      <c r="Q923" s="108"/>
      <c r="R923" s="108"/>
      <c r="S923" s="108"/>
      <c r="T923" s="108"/>
    </row>
    <row r="924" spans="1:20" ht="15.75" customHeight="1" x14ac:dyDescent="0.25">
      <c r="A924" s="108"/>
      <c r="B924" s="108"/>
      <c r="C924" s="108"/>
      <c r="D924" s="108"/>
      <c r="E924" s="108"/>
      <c r="F924" s="108"/>
      <c r="G924" s="108"/>
      <c r="H924" s="108"/>
      <c r="I924" s="108"/>
      <c r="J924" s="108"/>
      <c r="K924" s="108"/>
      <c r="L924" s="108"/>
      <c r="M924" s="108"/>
      <c r="N924" s="108"/>
      <c r="O924" s="108"/>
      <c r="P924" s="108"/>
      <c r="Q924" s="108"/>
      <c r="R924" s="108"/>
      <c r="S924" s="108"/>
      <c r="T924" s="108"/>
    </row>
    <row r="925" spans="1:20" ht="15.75" customHeight="1" x14ac:dyDescent="0.25">
      <c r="A925" s="108"/>
      <c r="B925" s="108"/>
      <c r="C925" s="108"/>
      <c r="D925" s="108"/>
      <c r="E925" s="108"/>
      <c r="F925" s="108"/>
      <c r="G925" s="108"/>
      <c r="H925" s="108"/>
      <c r="I925" s="108"/>
      <c r="J925" s="108"/>
      <c r="K925" s="108"/>
      <c r="L925" s="108"/>
      <c r="M925" s="108"/>
      <c r="N925" s="108"/>
      <c r="O925" s="108"/>
      <c r="P925" s="108"/>
      <c r="Q925" s="108"/>
      <c r="R925" s="108"/>
      <c r="S925" s="108"/>
      <c r="T925" s="108"/>
    </row>
    <row r="926" spans="1:20" ht="15.75" customHeight="1" x14ac:dyDescent="0.25">
      <c r="A926" s="108"/>
      <c r="B926" s="108"/>
      <c r="C926" s="108"/>
      <c r="D926" s="108"/>
      <c r="E926" s="108"/>
      <c r="F926" s="108"/>
      <c r="G926" s="108"/>
      <c r="H926" s="108"/>
      <c r="I926" s="108"/>
      <c r="J926" s="108"/>
      <c r="K926" s="108"/>
      <c r="L926" s="108"/>
      <c r="M926" s="108"/>
      <c r="N926" s="108"/>
      <c r="O926" s="108"/>
      <c r="P926" s="108"/>
      <c r="Q926" s="108"/>
      <c r="R926" s="108"/>
      <c r="S926" s="108"/>
      <c r="T926" s="108"/>
    </row>
    <row r="927" spans="1:20" ht="15.75" customHeight="1" x14ac:dyDescent="0.25">
      <c r="A927" s="108"/>
      <c r="B927" s="108"/>
      <c r="C927" s="108"/>
      <c r="D927" s="108"/>
      <c r="E927" s="108"/>
      <c r="F927" s="108"/>
      <c r="G927" s="108"/>
      <c r="H927" s="108"/>
      <c r="I927" s="108"/>
      <c r="J927" s="108"/>
      <c r="K927" s="108"/>
      <c r="L927" s="108"/>
      <c r="M927" s="108"/>
      <c r="N927" s="108"/>
      <c r="O927" s="108"/>
      <c r="P927" s="108"/>
      <c r="Q927" s="108"/>
      <c r="R927" s="108"/>
      <c r="S927" s="108"/>
      <c r="T927" s="108"/>
    </row>
    <row r="928" spans="1:20" ht="15.75" customHeight="1" x14ac:dyDescent="0.25">
      <c r="A928" s="108"/>
      <c r="B928" s="108"/>
      <c r="C928" s="108"/>
      <c r="D928" s="108"/>
      <c r="E928" s="108"/>
      <c r="F928" s="108"/>
      <c r="G928" s="108"/>
      <c r="H928" s="108"/>
      <c r="I928" s="108"/>
      <c r="J928" s="108"/>
      <c r="K928" s="108"/>
      <c r="L928" s="108"/>
      <c r="M928" s="108"/>
      <c r="N928" s="108"/>
      <c r="O928" s="108"/>
      <c r="P928" s="108"/>
      <c r="Q928" s="108"/>
      <c r="R928" s="108"/>
      <c r="S928" s="108"/>
      <c r="T928" s="108"/>
    </row>
    <row r="929" spans="1:20" ht="15.75" customHeight="1" x14ac:dyDescent="0.25">
      <c r="A929" s="108"/>
      <c r="B929" s="108"/>
      <c r="C929" s="108"/>
      <c r="D929" s="108"/>
      <c r="E929" s="108"/>
      <c r="F929" s="108"/>
      <c r="G929" s="108"/>
      <c r="H929" s="108"/>
      <c r="I929" s="108"/>
      <c r="J929" s="108"/>
      <c r="K929" s="108"/>
      <c r="L929" s="108"/>
      <c r="M929" s="108"/>
      <c r="N929" s="108"/>
      <c r="O929" s="108"/>
      <c r="P929" s="108"/>
      <c r="Q929" s="108"/>
      <c r="R929" s="108"/>
      <c r="S929" s="108"/>
      <c r="T929" s="108"/>
    </row>
    <row r="930" spans="1:20" ht="15.75" customHeight="1" x14ac:dyDescent="0.25">
      <c r="A930" s="108"/>
      <c r="B930" s="108"/>
      <c r="C930" s="108"/>
      <c r="D930" s="108"/>
      <c r="E930" s="108"/>
      <c r="F930" s="108"/>
      <c r="G930" s="108"/>
      <c r="H930" s="108"/>
      <c r="I930" s="108"/>
      <c r="J930" s="108"/>
      <c r="K930" s="108"/>
      <c r="L930" s="108"/>
      <c r="M930" s="108"/>
      <c r="N930" s="108"/>
      <c r="O930" s="108"/>
      <c r="P930" s="108"/>
      <c r="Q930" s="108"/>
      <c r="R930" s="108"/>
      <c r="S930" s="108"/>
      <c r="T930" s="108"/>
    </row>
    <row r="931" spans="1:20" ht="15.75" customHeight="1" x14ac:dyDescent="0.25">
      <c r="A931" s="108"/>
      <c r="B931" s="108"/>
      <c r="C931" s="108"/>
      <c r="D931" s="108"/>
      <c r="E931" s="108"/>
      <c r="F931" s="108"/>
      <c r="G931" s="108"/>
      <c r="H931" s="108"/>
      <c r="I931" s="108"/>
      <c r="J931" s="108"/>
      <c r="K931" s="108"/>
      <c r="L931" s="108"/>
      <c r="M931" s="108"/>
      <c r="N931" s="108"/>
      <c r="O931" s="108"/>
      <c r="P931" s="108"/>
      <c r="Q931" s="108"/>
      <c r="R931" s="108"/>
      <c r="S931" s="108"/>
      <c r="T931" s="108"/>
    </row>
    <row r="932" spans="1:20" ht="15.75" customHeight="1" x14ac:dyDescent="0.25">
      <c r="A932" s="108"/>
      <c r="B932" s="108"/>
      <c r="C932" s="108"/>
      <c r="D932" s="108"/>
      <c r="E932" s="108"/>
      <c r="F932" s="108"/>
      <c r="G932" s="108"/>
      <c r="H932" s="108"/>
      <c r="I932" s="108"/>
      <c r="J932" s="108"/>
      <c r="K932" s="108"/>
      <c r="L932" s="108"/>
      <c r="M932" s="108"/>
      <c r="N932" s="108"/>
      <c r="O932" s="108"/>
      <c r="P932" s="108"/>
      <c r="Q932" s="108"/>
      <c r="R932" s="108"/>
      <c r="S932" s="108"/>
      <c r="T932" s="108"/>
    </row>
    <row r="933" spans="1:20" ht="15.75" customHeight="1" x14ac:dyDescent="0.25">
      <c r="A933" s="108"/>
      <c r="B933" s="108"/>
      <c r="C933" s="108"/>
      <c r="D933" s="108"/>
      <c r="E933" s="108"/>
      <c r="F933" s="108"/>
      <c r="G933" s="108"/>
      <c r="H933" s="108"/>
      <c r="I933" s="108"/>
      <c r="J933" s="108"/>
      <c r="K933" s="108"/>
      <c r="L933" s="108"/>
      <c r="M933" s="108"/>
      <c r="N933" s="108"/>
      <c r="O933" s="108"/>
      <c r="P933" s="108"/>
      <c r="Q933" s="108"/>
      <c r="R933" s="108"/>
      <c r="S933" s="108"/>
      <c r="T933" s="108"/>
    </row>
    <row r="934" spans="1:20" ht="15.75" customHeight="1" x14ac:dyDescent="0.25">
      <c r="A934" s="108"/>
      <c r="B934" s="108"/>
      <c r="C934" s="108"/>
      <c r="D934" s="108"/>
      <c r="E934" s="108"/>
      <c r="F934" s="108"/>
      <c r="G934" s="108"/>
      <c r="H934" s="108"/>
      <c r="I934" s="108"/>
      <c r="J934" s="108"/>
      <c r="K934" s="108"/>
      <c r="L934" s="108"/>
      <c r="M934" s="108"/>
      <c r="N934" s="108"/>
      <c r="O934" s="108"/>
      <c r="P934" s="108"/>
      <c r="Q934" s="108"/>
      <c r="R934" s="108"/>
      <c r="S934" s="108"/>
      <c r="T934" s="108"/>
    </row>
    <row r="935" spans="1:20" ht="15.75" customHeight="1" x14ac:dyDescent="0.25">
      <c r="A935" s="108"/>
      <c r="B935" s="108"/>
      <c r="C935" s="108"/>
      <c r="D935" s="108"/>
      <c r="E935" s="108"/>
      <c r="F935" s="108"/>
      <c r="G935" s="108"/>
      <c r="H935" s="108"/>
      <c r="I935" s="108"/>
      <c r="J935" s="108"/>
      <c r="K935" s="108"/>
      <c r="L935" s="108"/>
      <c r="M935" s="108"/>
      <c r="N935" s="108"/>
      <c r="O935" s="108"/>
      <c r="P935" s="108"/>
      <c r="Q935" s="108"/>
      <c r="R935" s="108"/>
      <c r="S935" s="108"/>
      <c r="T935" s="108"/>
    </row>
    <row r="936" spans="1:20" ht="15.75" customHeight="1" x14ac:dyDescent="0.25">
      <c r="A936" s="108"/>
      <c r="B936" s="108"/>
      <c r="C936" s="108"/>
      <c r="D936" s="108"/>
      <c r="E936" s="108"/>
      <c r="F936" s="108"/>
      <c r="G936" s="108"/>
      <c r="H936" s="108"/>
      <c r="I936" s="108"/>
      <c r="J936" s="108"/>
      <c r="K936" s="108"/>
      <c r="L936" s="108"/>
      <c r="M936" s="108"/>
      <c r="N936" s="108"/>
      <c r="O936" s="108"/>
      <c r="P936" s="108"/>
      <c r="Q936" s="108"/>
      <c r="R936" s="108"/>
      <c r="S936" s="108"/>
      <c r="T936" s="108"/>
    </row>
    <row r="937" spans="1:20" ht="15.75" customHeight="1" x14ac:dyDescent="0.25">
      <c r="A937" s="108"/>
      <c r="B937" s="108"/>
      <c r="C937" s="108"/>
      <c r="D937" s="108"/>
      <c r="E937" s="108"/>
      <c r="F937" s="108"/>
      <c r="G937" s="108"/>
      <c r="H937" s="108"/>
      <c r="I937" s="108"/>
      <c r="J937" s="108"/>
      <c r="K937" s="108"/>
      <c r="L937" s="108"/>
      <c r="M937" s="108"/>
      <c r="N937" s="108"/>
      <c r="O937" s="108"/>
      <c r="P937" s="108"/>
      <c r="Q937" s="108"/>
      <c r="R937" s="108"/>
      <c r="S937" s="108"/>
      <c r="T937" s="108"/>
    </row>
    <row r="938" spans="1:20" ht="15.75" customHeight="1" x14ac:dyDescent="0.25">
      <c r="A938" s="108"/>
      <c r="B938" s="108"/>
      <c r="C938" s="108"/>
      <c r="D938" s="108"/>
      <c r="E938" s="108"/>
      <c r="F938" s="108"/>
      <c r="G938" s="108"/>
      <c r="H938" s="108"/>
      <c r="I938" s="108"/>
      <c r="J938" s="108"/>
      <c r="K938" s="108"/>
      <c r="L938" s="108"/>
      <c r="M938" s="108"/>
      <c r="N938" s="108"/>
      <c r="O938" s="108"/>
      <c r="P938" s="108"/>
      <c r="Q938" s="108"/>
      <c r="R938" s="108"/>
      <c r="S938" s="108"/>
      <c r="T938" s="108"/>
    </row>
    <row r="939" spans="1:20" ht="15.75" customHeight="1" x14ac:dyDescent="0.25">
      <c r="A939" s="108"/>
      <c r="B939" s="108"/>
      <c r="C939" s="108"/>
      <c r="D939" s="108"/>
      <c r="E939" s="108"/>
      <c r="F939" s="108"/>
      <c r="G939" s="108"/>
      <c r="H939" s="108"/>
      <c r="I939" s="108"/>
      <c r="J939" s="108"/>
      <c r="K939" s="108"/>
      <c r="L939" s="108"/>
      <c r="M939" s="108"/>
      <c r="N939" s="108"/>
      <c r="O939" s="108"/>
      <c r="P939" s="108"/>
      <c r="Q939" s="108"/>
      <c r="R939" s="108"/>
      <c r="S939" s="108"/>
      <c r="T939" s="108"/>
    </row>
    <row r="940" spans="1:20" ht="15.75" customHeight="1" x14ac:dyDescent="0.25">
      <c r="A940" s="108"/>
      <c r="B940" s="108"/>
      <c r="C940" s="108"/>
      <c r="D940" s="108"/>
      <c r="E940" s="108"/>
      <c r="F940" s="108"/>
      <c r="G940" s="108"/>
      <c r="H940" s="108"/>
      <c r="I940" s="108"/>
      <c r="J940" s="108"/>
      <c r="K940" s="108"/>
      <c r="L940" s="108"/>
      <c r="M940" s="108"/>
      <c r="N940" s="108"/>
      <c r="O940" s="108"/>
      <c r="P940" s="108"/>
      <c r="Q940" s="108"/>
      <c r="R940" s="108"/>
      <c r="S940" s="108"/>
      <c r="T940" s="108"/>
    </row>
    <row r="941" spans="1:20" ht="15.75" customHeight="1" x14ac:dyDescent="0.25">
      <c r="A941" s="108"/>
      <c r="B941" s="108"/>
      <c r="C941" s="108"/>
      <c r="D941" s="108"/>
      <c r="E941" s="108"/>
      <c r="F941" s="108"/>
      <c r="G941" s="108"/>
      <c r="H941" s="108"/>
      <c r="I941" s="108"/>
      <c r="J941" s="108"/>
      <c r="K941" s="108"/>
      <c r="L941" s="108"/>
      <c r="M941" s="108"/>
      <c r="N941" s="108"/>
      <c r="O941" s="108"/>
      <c r="P941" s="108"/>
      <c r="Q941" s="108"/>
      <c r="R941" s="108"/>
      <c r="S941" s="108"/>
      <c r="T941" s="108"/>
    </row>
    <row r="942" spans="1:20" ht="15.75" customHeight="1" x14ac:dyDescent="0.25">
      <c r="A942" s="108"/>
      <c r="B942" s="108"/>
      <c r="C942" s="108"/>
      <c r="D942" s="108"/>
      <c r="E942" s="108"/>
      <c r="F942" s="108"/>
      <c r="G942" s="108"/>
      <c r="H942" s="108"/>
      <c r="I942" s="108"/>
      <c r="J942" s="108"/>
      <c r="K942" s="108"/>
      <c r="L942" s="108"/>
      <c r="M942" s="108"/>
      <c r="N942" s="108"/>
      <c r="O942" s="108"/>
      <c r="P942" s="108"/>
      <c r="Q942" s="108"/>
      <c r="R942" s="108"/>
      <c r="S942" s="108"/>
      <c r="T942" s="108"/>
    </row>
    <row r="943" spans="1:20" ht="15.75" customHeight="1" x14ac:dyDescent="0.25">
      <c r="A943" s="108"/>
      <c r="B943" s="108"/>
      <c r="C943" s="108"/>
      <c r="D943" s="108"/>
      <c r="E943" s="108"/>
      <c r="F943" s="108"/>
      <c r="G943" s="108"/>
      <c r="H943" s="108"/>
      <c r="I943" s="108"/>
      <c r="J943" s="108"/>
      <c r="K943" s="108"/>
      <c r="L943" s="108"/>
      <c r="M943" s="108"/>
      <c r="N943" s="108"/>
      <c r="O943" s="108"/>
      <c r="P943" s="108"/>
      <c r="Q943" s="108"/>
      <c r="R943" s="108"/>
      <c r="S943" s="108"/>
      <c r="T943" s="108"/>
    </row>
    <row r="944" spans="1:20" ht="15.75" customHeight="1" x14ac:dyDescent="0.25">
      <c r="A944" s="108"/>
      <c r="B944" s="108"/>
      <c r="C944" s="108"/>
      <c r="D944" s="108"/>
      <c r="E944" s="108"/>
      <c r="F944" s="108"/>
      <c r="G944" s="108"/>
      <c r="H944" s="108"/>
      <c r="I944" s="108"/>
      <c r="J944" s="108"/>
      <c r="K944" s="108"/>
      <c r="L944" s="108"/>
      <c r="M944" s="108"/>
      <c r="N944" s="108"/>
      <c r="O944" s="108"/>
      <c r="P944" s="108"/>
      <c r="Q944" s="108"/>
      <c r="R944" s="108"/>
      <c r="S944" s="108"/>
      <c r="T944" s="108"/>
    </row>
    <row r="945" spans="1:20" ht="15.75" customHeight="1" x14ac:dyDescent="0.25">
      <c r="A945" s="108"/>
      <c r="B945" s="108"/>
      <c r="C945" s="108"/>
      <c r="D945" s="108"/>
      <c r="E945" s="108"/>
      <c r="F945" s="108"/>
      <c r="G945" s="108"/>
      <c r="H945" s="108"/>
      <c r="I945" s="108"/>
      <c r="J945" s="108"/>
      <c r="K945" s="108"/>
      <c r="L945" s="108"/>
      <c r="M945" s="108"/>
      <c r="N945" s="108"/>
      <c r="O945" s="108"/>
      <c r="P945" s="108"/>
      <c r="Q945" s="108"/>
      <c r="R945" s="108"/>
      <c r="S945" s="108"/>
      <c r="T945" s="108"/>
    </row>
    <row r="946" spans="1:20" ht="15.75" customHeight="1" x14ac:dyDescent="0.25">
      <c r="A946" s="108"/>
      <c r="B946" s="108"/>
      <c r="C946" s="108"/>
      <c r="D946" s="108"/>
      <c r="E946" s="108"/>
      <c r="F946" s="108"/>
      <c r="G946" s="108"/>
      <c r="H946" s="108"/>
      <c r="I946" s="108"/>
      <c r="J946" s="108"/>
      <c r="K946" s="108"/>
      <c r="L946" s="108"/>
      <c r="M946" s="108"/>
      <c r="N946" s="108"/>
      <c r="O946" s="108"/>
      <c r="P946" s="108"/>
      <c r="Q946" s="108"/>
      <c r="R946" s="108"/>
      <c r="S946" s="108"/>
      <c r="T946" s="108"/>
    </row>
    <row r="947" spans="1:20" ht="15.75" customHeight="1" x14ac:dyDescent="0.25">
      <c r="A947" s="108"/>
      <c r="B947" s="108"/>
      <c r="C947" s="108"/>
      <c r="D947" s="108"/>
      <c r="E947" s="108"/>
      <c r="F947" s="108"/>
      <c r="G947" s="108"/>
      <c r="H947" s="108"/>
      <c r="I947" s="108"/>
      <c r="J947" s="108"/>
      <c r="K947" s="108"/>
      <c r="L947" s="108"/>
      <c r="M947" s="108"/>
      <c r="N947" s="108"/>
      <c r="O947" s="108"/>
      <c r="P947" s="108"/>
      <c r="Q947" s="108"/>
      <c r="R947" s="108"/>
      <c r="S947" s="108"/>
      <c r="T947" s="108"/>
    </row>
    <row r="948" spans="1:20" ht="15.75" customHeight="1" x14ac:dyDescent="0.25">
      <c r="A948" s="108"/>
      <c r="B948" s="108"/>
      <c r="C948" s="108"/>
      <c r="D948" s="108"/>
      <c r="E948" s="108"/>
      <c r="F948" s="108"/>
      <c r="G948" s="108"/>
      <c r="H948" s="108"/>
      <c r="I948" s="108"/>
      <c r="J948" s="108"/>
      <c r="K948" s="108"/>
      <c r="L948" s="108"/>
      <c r="M948" s="108"/>
      <c r="N948" s="108"/>
      <c r="O948" s="108"/>
      <c r="P948" s="108"/>
      <c r="Q948" s="108"/>
      <c r="R948" s="108"/>
      <c r="S948" s="108"/>
      <c r="T948" s="108"/>
    </row>
    <row r="949" spans="1:20" ht="15.75" customHeight="1" x14ac:dyDescent="0.25">
      <c r="A949" s="108"/>
      <c r="B949" s="108"/>
      <c r="C949" s="108"/>
      <c r="D949" s="108"/>
      <c r="E949" s="108"/>
      <c r="F949" s="108"/>
      <c r="G949" s="108"/>
      <c r="H949" s="108"/>
      <c r="I949" s="108"/>
      <c r="J949" s="108"/>
      <c r="K949" s="108"/>
      <c r="L949" s="108"/>
      <c r="M949" s="108"/>
      <c r="N949" s="108"/>
      <c r="O949" s="108"/>
      <c r="P949" s="108"/>
      <c r="Q949" s="108"/>
      <c r="R949" s="108"/>
      <c r="S949" s="108"/>
      <c r="T949" s="108"/>
    </row>
    <row r="950" spans="1:20" ht="15.75" customHeight="1" x14ac:dyDescent="0.25">
      <c r="A950" s="108"/>
      <c r="B950" s="108"/>
      <c r="C950" s="108"/>
      <c r="D950" s="108"/>
      <c r="E950" s="108"/>
      <c r="F950" s="108"/>
      <c r="G950" s="108"/>
      <c r="H950" s="108"/>
      <c r="I950" s="108"/>
      <c r="J950" s="108"/>
      <c r="K950" s="108"/>
      <c r="L950" s="108"/>
      <c r="M950" s="108"/>
      <c r="N950" s="108"/>
      <c r="O950" s="108"/>
      <c r="P950" s="108"/>
      <c r="Q950" s="108"/>
      <c r="R950" s="108"/>
      <c r="S950" s="108"/>
      <c r="T950" s="108"/>
    </row>
    <row r="951" spans="1:20" ht="15.75" customHeight="1" x14ac:dyDescent="0.25">
      <c r="A951" s="108"/>
      <c r="B951" s="108"/>
      <c r="C951" s="108"/>
      <c r="D951" s="108"/>
      <c r="E951" s="108"/>
      <c r="F951" s="108"/>
      <c r="G951" s="108"/>
      <c r="H951" s="108"/>
      <c r="I951" s="108"/>
      <c r="J951" s="108"/>
      <c r="K951" s="108"/>
      <c r="L951" s="108"/>
      <c r="M951" s="108"/>
      <c r="N951" s="108"/>
      <c r="O951" s="108"/>
      <c r="P951" s="108"/>
      <c r="Q951" s="108"/>
      <c r="R951" s="108"/>
      <c r="S951" s="108"/>
      <c r="T951" s="108"/>
    </row>
    <row r="952" spans="1:20" ht="15.75" customHeight="1" x14ac:dyDescent="0.25">
      <c r="A952" s="108"/>
      <c r="B952" s="108"/>
      <c r="C952" s="108"/>
      <c r="D952" s="108"/>
      <c r="E952" s="108"/>
      <c r="F952" s="108"/>
      <c r="G952" s="108"/>
      <c r="H952" s="108"/>
      <c r="I952" s="108"/>
      <c r="J952" s="108"/>
      <c r="K952" s="108"/>
      <c r="L952" s="108"/>
      <c r="M952" s="108"/>
      <c r="N952" s="108"/>
      <c r="O952" s="108"/>
      <c r="P952" s="108"/>
      <c r="Q952" s="108"/>
      <c r="R952" s="108"/>
      <c r="S952" s="108"/>
      <c r="T952" s="108"/>
    </row>
    <row r="953" spans="1:20" ht="15.75" customHeight="1" x14ac:dyDescent="0.25">
      <c r="A953" s="108"/>
      <c r="B953" s="108"/>
      <c r="C953" s="108"/>
      <c r="D953" s="108"/>
      <c r="E953" s="108"/>
      <c r="F953" s="108"/>
      <c r="G953" s="108"/>
      <c r="H953" s="108"/>
      <c r="I953" s="108"/>
      <c r="J953" s="108"/>
      <c r="K953" s="108"/>
      <c r="L953" s="108"/>
      <c r="M953" s="108"/>
      <c r="N953" s="108"/>
      <c r="O953" s="108"/>
      <c r="P953" s="108"/>
      <c r="Q953" s="108"/>
      <c r="R953" s="108"/>
      <c r="S953" s="108"/>
      <c r="T953" s="108"/>
    </row>
    <row r="954" spans="1:20" ht="15.75" customHeight="1" x14ac:dyDescent="0.25">
      <c r="A954" s="108"/>
      <c r="B954" s="108"/>
      <c r="C954" s="108"/>
      <c r="D954" s="108"/>
      <c r="E954" s="108"/>
      <c r="F954" s="108"/>
      <c r="G954" s="108"/>
      <c r="H954" s="108"/>
      <c r="I954" s="108"/>
      <c r="J954" s="108"/>
      <c r="K954" s="108"/>
      <c r="L954" s="108"/>
      <c r="M954" s="108"/>
      <c r="N954" s="108"/>
      <c r="O954" s="108"/>
      <c r="P954" s="108"/>
      <c r="Q954" s="108"/>
      <c r="R954" s="108"/>
      <c r="S954" s="108"/>
      <c r="T954" s="108"/>
    </row>
    <row r="955" spans="1:20" ht="15.75" customHeight="1" x14ac:dyDescent="0.25">
      <c r="A955" s="108"/>
      <c r="B955" s="108"/>
      <c r="C955" s="108"/>
      <c r="D955" s="108"/>
      <c r="E955" s="108"/>
      <c r="F955" s="108"/>
      <c r="G955" s="108"/>
      <c r="H955" s="108"/>
      <c r="I955" s="108"/>
      <c r="J955" s="108"/>
      <c r="K955" s="108"/>
      <c r="L955" s="108"/>
      <c r="M955" s="108"/>
      <c r="N955" s="108"/>
      <c r="O955" s="108"/>
      <c r="P955" s="108"/>
      <c r="Q955" s="108"/>
      <c r="R955" s="108"/>
      <c r="S955" s="108"/>
      <c r="T955" s="108"/>
    </row>
    <row r="956" spans="1:20" ht="15.75" customHeight="1" x14ac:dyDescent="0.25">
      <c r="A956" s="108"/>
      <c r="B956" s="108"/>
      <c r="C956" s="108"/>
      <c r="D956" s="108"/>
      <c r="E956" s="108"/>
      <c r="F956" s="108"/>
      <c r="G956" s="108"/>
      <c r="H956" s="108"/>
      <c r="I956" s="108"/>
      <c r="J956" s="108"/>
      <c r="K956" s="108"/>
      <c r="L956" s="108"/>
      <c r="M956" s="108"/>
      <c r="N956" s="108"/>
      <c r="O956" s="108"/>
      <c r="P956" s="108"/>
      <c r="Q956" s="108"/>
      <c r="R956" s="108"/>
      <c r="S956" s="108"/>
      <c r="T956" s="108"/>
    </row>
    <row r="957" spans="1:20" ht="15.75" customHeight="1" x14ac:dyDescent="0.25">
      <c r="A957" s="108"/>
      <c r="B957" s="108"/>
      <c r="C957" s="108"/>
      <c r="D957" s="108"/>
      <c r="E957" s="108"/>
      <c r="F957" s="108"/>
      <c r="G957" s="108"/>
      <c r="H957" s="108"/>
      <c r="I957" s="108"/>
      <c r="J957" s="108"/>
      <c r="K957" s="108"/>
      <c r="L957" s="108"/>
      <c r="M957" s="108"/>
      <c r="N957" s="108"/>
      <c r="O957" s="108"/>
      <c r="P957" s="108"/>
      <c r="Q957" s="108"/>
      <c r="R957" s="108"/>
      <c r="S957" s="108"/>
      <c r="T957" s="108"/>
    </row>
    <row r="958" spans="1:20" ht="15.75" customHeight="1" x14ac:dyDescent="0.25">
      <c r="A958" s="108"/>
      <c r="B958" s="108"/>
      <c r="C958" s="108"/>
      <c r="D958" s="108"/>
      <c r="E958" s="108"/>
      <c r="F958" s="108"/>
      <c r="G958" s="108"/>
      <c r="H958" s="108"/>
      <c r="I958" s="108"/>
      <c r="J958" s="108"/>
      <c r="K958" s="108"/>
      <c r="L958" s="108"/>
      <c r="M958" s="108"/>
      <c r="N958" s="108"/>
      <c r="O958" s="108"/>
      <c r="P958" s="108"/>
      <c r="Q958" s="108"/>
      <c r="R958" s="108"/>
      <c r="S958" s="108"/>
      <c r="T958" s="108"/>
    </row>
    <row r="959" spans="1:20" ht="15.75" customHeight="1" x14ac:dyDescent="0.25">
      <c r="A959" s="108"/>
      <c r="B959" s="108"/>
      <c r="C959" s="108"/>
      <c r="D959" s="108"/>
      <c r="E959" s="108"/>
      <c r="F959" s="108"/>
      <c r="G959" s="108"/>
      <c r="H959" s="108"/>
      <c r="I959" s="108"/>
      <c r="J959" s="108"/>
      <c r="K959" s="108"/>
      <c r="L959" s="108"/>
      <c r="M959" s="108"/>
      <c r="N959" s="108"/>
      <c r="O959" s="108"/>
      <c r="P959" s="108"/>
      <c r="Q959" s="108"/>
      <c r="R959" s="108"/>
      <c r="S959" s="108"/>
      <c r="T959" s="108"/>
    </row>
    <row r="960" spans="1:20" ht="15.75" customHeight="1" x14ac:dyDescent="0.25">
      <c r="A960" s="108"/>
      <c r="B960" s="108"/>
      <c r="C960" s="108"/>
      <c r="D960" s="108"/>
      <c r="E960" s="108"/>
      <c r="F960" s="108"/>
      <c r="G960" s="108"/>
      <c r="H960" s="108"/>
      <c r="I960" s="108"/>
      <c r="J960" s="108"/>
      <c r="K960" s="108"/>
      <c r="L960" s="108"/>
      <c r="M960" s="108"/>
      <c r="N960" s="108"/>
      <c r="O960" s="108"/>
      <c r="P960" s="108"/>
      <c r="Q960" s="108"/>
      <c r="R960" s="108"/>
      <c r="S960" s="108"/>
      <c r="T960" s="108"/>
    </row>
    <row r="961" spans="1:20" ht="15.75" customHeight="1" x14ac:dyDescent="0.25">
      <c r="A961" s="108"/>
      <c r="B961" s="108"/>
      <c r="C961" s="108"/>
      <c r="D961" s="108"/>
      <c r="E961" s="108"/>
      <c r="F961" s="108"/>
      <c r="G961" s="108"/>
      <c r="H961" s="108"/>
      <c r="I961" s="108"/>
      <c r="J961" s="108"/>
      <c r="K961" s="108"/>
      <c r="L961" s="108"/>
      <c r="M961" s="108"/>
      <c r="N961" s="108"/>
      <c r="O961" s="108"/>
      <c r="P961" s="108"/>
      <c r="Q961" s="108"/>
      <c r="R961" s="108"/>
      <c r="S961" s="108"/>
      <c r="T961" s="108"/>
    </row>
    <row r="962" spans="1:20" ht="15.75" customHeight="1" x14ac:dyDescent="0.25">
      <c r="A962" s="108"/>
      <c r="B962" s="108"/>
      <c r="C962" s="108"/>
      <c r="D962" s="108"/>
      <c r="E962" s="108"/>
      <c r="F962" s="108"/>
      <c r="G962" s="108"/>
      <c r="H962" s="108"/>
      <c r="I962" s="108"/>
      <c r="J962" s="108"/>
      <c r="K962" s="108"/>
      <c r="L962" s="108"/>
      <c r="M962" s="108"/>
      <c r="N962" s="108"/>
      <c r="O962" s="108"/>
      <c r="P962" s="108"/>
      <c r="Q962" s="108"/>
      <c r="R962" s="108"/>
      <c r="S962" s="108"/>
      <c r="T962" s="108"/>
    </row>
    <row r="963" spans="1:20" ht="15.75" customHeight="1" x14ac:dyDescent="0.25">
      <c r="A963" s="108"/>
      <c r="B963" s="108"/>
      <c r="C963" s="108"/>
      <c r="D963" s="108"/>
      <c r="E963" s="108"/>
      <c r="F963" s="108"/>
      <c r="G963" s="108"/>
      <c r="H963" s="108"/>
      <c r="I963" s="108"/>
      <c r="J963" s="108"/>
      <c r="K963" s="108"/>
      <c r="L963" s="108"/>
      <c r="M963" s="108"/>
      <c r="N963" s="108"/>
      <c r="O963" s="108"/>
      <c r="P963" s="108"/>
      <c r="Q963" s="108"/>
      <c r="R963" s="108"/>
      <c r="S963" s="108"/>
      <c r="T963" s="108"/>
    </row>
    <row r="964" spans="1:20" ht="15.75" customHeight="1" x14ac:dyDescent="0.25">
      <c r="A964" s="108"/>
      <c r="B964" s="108"/>
      <c r="C964" s="108"/>
      <c r="D964" s="108"/>
      <c r="E964" s="108"/>
      <c r="F964" s="108"/>
      <c r="G964" s="108"/>
      <c r="H964" s="108"/>
      <c r="I964" s="108"/>
      <c r="J964" s="108"/>
      <c r="K964" s="108"/>
      <c r="L964" s="108"/>
      <c r="M964" s="108"/>
      <c r="N964" s="108"/>
      <c r="O964" s="108"/>
      <c r="P964" s="108"/>
      <c r="Q964" s="108"/>
      <c r="R964" s="108"/>
      <c r="S964" s="108"/>
      <c r="T964" s="108"/>
    </row>
    <row r="965" spans="1:20" ht="15.75" customHeight="1" x14ac:dyDescent="0.25">
      <c r="A965" s="108"/>
      <c r="B965" s="108"/>
      <c r="C965" s="108"/>
      <c r="D965" s="108"/>
      <c r="E965" s="108"/>
      <c r="F965" s="108"/>
      <c r="G965" s="108"/>
      <c r="H965" s="108"/>
      <c r="I965" s="108"/>
      <c r="J965" s="108"/>
      <c r="K965" s="108"/>
      <c r="L965" s="108"/>
      <c r="M965" s="108"/>
      <c r="N965" s="108"/>
      <c r="O965" s="108"/>
      <c r="P965" s="108"/>
      <c r="Q965" s="108"/>
      <c r="R965" s="108"/>
      <c r="S965" s="108"/>
      <c r="T965" s="108"/>
    </row>
    <row r="966" spans="1:20" ht="15.75" customHeight="1" x14ac:dyDescent="0.25">
      <c r="A966" s="108"/>
      <c r="B966" s="108"/>
      <c r="C966" s="108"/>
      <c r="D966" s="108"/>
      <c r="E966" s="108"/>
      <c r="F966" s="108"/>
      <c r="G966" s="108"/>
      <c r="H966" s="108"/>
      <c r="I966" s="108"/>
      <c r="J966" s="108"/>
      <c r="K966" s="108"/>
      <c r="L966" s="108"/>
      <c r="M966" s="108"/>
      <c r="N966" s="108"/>
      <c r="O966" s="108"/>
      <c r="P966" s="108"/>
      <c r="Q966" s="108"/>
      <c r="R966" s="108"/>
      <c r="S966" s="108"/>
      <c r="T966" s="108"/>
    </row>
    <row r="967" spans="1:20" ht="15.75" customHeight="1" x14ac:dyDescent="0.25">
      <c r="A967" s="108"/>
      <c r="B967" s="108"/>
      <c r="C967" s="108"/>
      <c r="D967" s="108"/>
      <c r="E967" s="108"/>
      <c r="F967" s="108"/>
      <c r="G967" s="108"/>
      <c r="H967" s="108"/>
      <c r="I967" s="108"/>
      <c r="J967" s="108"/>
      <c r="K967" s="108"/>
      <c r="L967" s="108"/>
      <c r="M967" s="108"/>
      <c r="N967" s="108"/>
      <c r="O967" s="108"/>
      <c r="P967" s="108"/>
      <c r="Q967" s="108"/>
      <c r="R967" s="108"/>
      <c r="S967" s="108"/>
      <c r="T967" s="108"/>
    </row>
    <row r="968" spans="1:20" ht="15.75" customHeight="1" x14ac:dyDescent="0.25">
      <c r="A968" s="108"/>
      <c r="B968" s="108"/>
      <c r="C968" s="108"/>
      <c r="D968" s="108"/>
      <c r="E968" s="108"/>
      <c r="F968" s="108"/>
      <c r="G968" s="108"/>
      <c r="H968" s="108"/>
      <c r="I968" s="108"/>
      <c r="J968" s="108"/>
      <c r="K968" s="108"/>
      <c r="L968" s="108"/>
      <c r="M968" s="108"/>
      <c r="N968" s="108"/>
      <c r="O968" s="108"/>
      <c r="P968" s="108"/>
      <c r="Q968" s="108"/>
      <c r="R968" s="108"/>
      <c r="S968" s="108"/>
      <c r="T968" s="108"/>
    </row>
    <row r="969" spans="1:20" ht="15.75" customHeight="1" x14ac:dyDescent="0.25">
      <c r="A969" s="108"/>
      <c r="B969" s="108"/>
      <c r="C969" s="108"/>
      <c r="D969" s="108"/>
      <c r="E969" s="108"/>
      <c r="F969" s="108"/>
      <c r="G969" s="108"/>
      <c r="H969" s="108"/>
      <c r="I969" s="108"/>
      <c r="J969" s="108"/>
      <c r="K969" s="108"/>
      <c r="L969" s="108"/>
      <c r="M969" s="108"/>
      <c r="N969" s="108"/>
      <c r="O969" s="108"/>
      <c r="P969" s="108"/>
      <c r="Q969" s="108"/>
      <c r="R969" s="108"/>
      <c r="S969" s="108"/>
      <c r="T969" s="108"/>
    </row>
    <row r="970" spans="1:20" ht="15.75" customHeight="1" x14ac:dyDescent="0.25">
      <c r="A970" s="108"/>
      <c r="B970" s="108"/>
      <c r="C970" s="108"/>
      <c r="D970" s="108"/>
      <c r="E970" s="108"/>
      <c r="F970" s="108"/>
      <c r="G970" s="108"/>
      <c r="H970" s="108"/>
      <c r="I970" s="108"/>
      <c r="J970" s="108"/>
      <c r="K970" s="108"/>
      <c r="L970" s="108"/>
      <c r="M970" s="108"/>
      <c r="N970" s="108"/>
      <c r="O970" s="108"/>
      <c r="P970" s="108"/>
      <c r="Q970" s="108"/>
      <c r="R970" s="108"/>
      <c r="S970" s="108"/>
      <c r="T970" s="108"/>
    </row>
    <row r="971" spans="1:20" ht="15.75" customHeight="1" x14ac:dyDescent="0.25">
      <c r="A971" s="108"/>
      <c r="B971" s="108"/>
      <c r="C971" s="108"/>
      <c r="D971" s="108"/>
      <c r="E971" s="108"/>
      <c r="F971" s="108"/>
      <c r="G971" s="108"/>
      <c r="H971" s="108"/>
      <c r="I971" s="108"/>
      <c r="J971" s="108"/>
      <c r="K971" s="108"/>
      <c r="L971" s="108"/>
      <c r="M971" s="108"/>
      <c r="N971" s="108"/>
      <c r="O971" s="108"/>
      <c r="P971" s="108"/>
      <c r="Q971" s="108"/>
      <c r="R971" s="108"/>
      <c r="S971" s="108"/>
      <c r="T971" s="108"/>
    </row>
    <row r="972" spans="1:20" ht="15.75" customHeight="1" x14ac:dyDescent="0.25">
      <c r="A972" s="108"/>
      <c r="B972" s="108"/>
      <c r="C972" s="108"/>
      <c r="D972" s="108"/>
      <c r="E972" s="108"/>
      <c r="F972" s="108"/>
      <c r="G972" s="108"/>
      <c r="H972" s="108"/>
      <c r="I972" s="108"/>
      <c r="J972" s="108"/>
      <c r="K972" s="108"/>
      <c r="L972" s="108"/>
      <c r="M972" s="108"/>
      <c r="N972" s="108"/>
      <c r="O972" s="108"/>
      <c r="P972" s="108"/>
      <c r="Q972" s="108"/>
      <c r="R972" s="108"/>
      <c r="S972" s="108"/>
      <c r="T972" s="108"/>
    </row>
    <row r="973" spans="1:20" ht="15.75" customHeight="1" x14ac:dyDescent="0.25">
      <c r="A973" s="108"/>
      <c r="B973" s="108"/>
      <c r="C973" s="108"/>
      <c r="D973" s="108"/>
      <c r="E973" s="108"/>
      <c r="F973" s="108"/>
      <c r="G973" s="108"/>
      <c r="H973" s="108"/>
      <c r="I973" s="108"/>
      <c r="J973" s="108"/>
      <c r="K973" s="108"/>
      <c r="L973" s="108"/>
      <c r="M973" s="108"/>
      <c r="N973" s="108"/>
      <c r="O973" s="108"/>
      <c r="P973" s="108"/>
      <c r="Q973" s="108"/>
      <c r="R973" s="108"/>
      <c r="S973" s="108"/>
      <c r="T973" s="108"/>
    </row>
    <row r="974" spans="1:20" ht="15.75" customHeight="1" x14ac:dyDescent="0.25">
      <c r="A974" s="108"/>
      <c r="B974" s="108"/>
      <c r="C974" s="108"/>
      <c r="D974" s="108"/>
      <c r="E974" s="108"/>
      <c r="F974" s="108"/>
      <c r="G974" s="108"/>
      <c r="H974" s="108"/>
      <c r="I974" s="108"/>
      <c r="J974" s="108"/>
      <c r="K974" s="108"/>
      <c r="L974" s="108"/>
      <c r="M974" s="108"/>
      <c r="N974" s="108"/>
      <c r="O974" s="108"/>
      <c r="P974" s="108"/>
      <c r="Q974" s="108"/>
      <c r="R974" s="108"/>
      <c r="S974" s="108"/>
      <c r="T974" s="108"/>
    </row>
    <row r="975" spans="1:20" ht="15.75" customHeight="1" x14ac:dyDescent="0.25">
      <c r="A975" s="108"/>
      <c r="B975" s="108"/>
      <c r="C975" s="108"/>
      <c r="D975" s="108"/>
      <c r="E975" s="108"/>
      <c r="F975" s="108"/>
      <c r="G975" s="108"/>
      <c r="H975" s="108"/>
      <c r="I975" s="108"/>
      <c r="J975" s="108"/>
      <c r="K975" s="108"/>
      <c r="L975" s="108"/>
      <c r="M975" s="108"/>
      <c r="N975" s="108"/>
      <c r="O975" s="108"/>
      <c r="P975" s="108"/>
      <c r="Q975" s="108"/>
      <c r="R975" s="108"/>
      <c r="S975" s="108"/>
      <c r="T975" s="108"/>
    </row>
    <row r="976" spans="1:20" ht="15.75" customHeight="1" x14ac:dyDescent="0.25">
      <c r="A976" s="108"/>
      <c r="B976" s="108"/>
      <c r="C976" s="108"/>
      <c r="D976" s="108"/>
      <c r="E976" s="108"/>
      <c r="F976" s="108"/>
      <c r="G976" s="108"/>
      <c r="H976" s="108"/>
      <c r="I976" s="108"/>
      <c r="J976" s="108"/>
      <c r="K976" s="108"/>
      <c r="L976" s="108"/>
      <c r="M976" s="108"/>
      <c r="N976" s="108"/>
      <c r="O976" s="108"/>
      <c r="P976" s="108"/>
      <c r="Q976" s="108"/>
      <c r="R976" s="108"/>
      <c r="S976" s="108"/>
      <c r="T976" s="108"/>
    </row>
    <row r="977" spans="1:20" ht="15.75" customHeight="1" x14ac:dyDescent="0.25">
      <c r="A977" s="108"/>
      <c r="B977" s="108"/>
      <c r="C977" s="108"/>
      <c r="D977" s="108"/>
      <c r="E977" s="108"/>
      <c r="F977" s="108"/>
      <c r="G977" s="108"/>
      <c r="H977" s="108"/>
      <c r="I977" s="108"/>
      <c r="J977" s="108"/>
      <c r="K977" s="108"/>
      <c r="L977" s="108"/>
      <c r="M977" s="108"/>
      <c r="N977" s="108"/>
      <c r="O977" s="108"/>
      <c r="P977" s="108"/>
      <c r="Q977" s="108"/>
      <c r="R977" s="108"/>
      <c r="S977" s="108"/>
      <c r="T977" s="108"/>
    </row>
    <row r="978" spans="1:20" ht="15.75" customHeight="1" x14ac:dyDescent="0.25">
      <c r="A978" s="108"/>
      <c r="B978" s="108"/>
      <c r="C978" s="108"/>
      <c r="D978" s="108"/>
      <c r="E978" s="108"/>
      <c r="F978" s="108"/>
      <c r="G978" s="108"/>
      <c r="H978" s="108"/>
      <c r="I978" s="108"/>
      <c r="J978" s="108"/>
      <c r="K978" s="108"/>
      <c r="L978" s="108"/>
      <c r="M978" s="108"/>
      <c r="N978" s="108"/>
      <c r="O978" s="108"/>
      <c r="P978" s="108"/>
      <c r="Q978" s="108"/>
      <c r="R978" s="108"/>
      <c r="S978" s="108"/>
      <c r="T978" s="108"/>
    </row>
    <row r="979" spans="1:20" ht="15.75" customHeight="1" x14ac:dyDescent="0.25">
      <c r="A979" s="108"/>
      <c r="B979" s="108"/>
      <c r="C979" s="108"/>
      <c r="D979" s="108"/>
      <c r="E979" s="108"/>
      <c r="F979" s="108"/>
      <c r="G979" s="108"/>
      <c r="H979" s="108"/>
      <c r="I979" s="108"/>
      <c r="J979" s="108"/>
      <c r="K979" s="108"/>
      <c r="L979" s="108"/>
      <c r="M979" s="108"/>
      <c r="N979" s="108"/>
      <c r="O979" s="108"/>
      <c r="P979" s="108"/>
      <c r="Q979" s="108"/>
      <c r="R979" s="108"/>
      <c r="S979" s="108"/>
      <c r="T979" s="108"/>
    </row>
    <row r="980" spans="1:20" ht="15.75" customHeight="1" x14ac:dyDescent="0.25">
      <c r="A980" s="108"/>
      <c r="B980" s="108"/>
      <c r="C980" s="108"/>
      <c r="D980" s="108"/>
      <c r="E980" s="108"/>
      <c r="F980" s="108"/>
      <c r="G980" s="108"/>
      <c r="H980" s="108"/>
      <c r="I980" s="108"/>
      <c r="J980" s="108"/>
      <c r="K980" s="108"/>
      <c r="L980" s="108"/>
      <c r="M980" s="108"/>
      <c r="N980" s="108"/>
      <c r="O980" s="108"/>
      <c r="P980" s="108"/>
      <c r="Q980" s="108"/>
      <c r="R980" s="108"/>
      <c r="S980" s="108"/>
      <c r="T980" s="108"/>
    </row>
    <row r="981" spans="1:20" ht="15.75" customHeight="1" x14ac:dyDescent="0.25">
      <c r="A981" s="108"/>
      <c r="B981" s="108"/>
      <c r="C981" s="108"/>
      <c r="D981" s="108"/>
      <c r="E981" s="108"/>
      <c r="F981" s="108"/>
      <c r="G981" s="108"/>
      <c r="H981" s="108"/>
      <c r="I981" s="108"/>
      <c r="J981" s="108"/>
      <c r="K981" s="108"/>
      <c r="L981" s="108"/>
      <c r="M981" s="108"/>
      <c r="N981" s="108"/>
      <c r="O981" s="108"/>
      <c r="P981" s="108"/>
      <c r="Q981" s="108"/>
      <c r="R981" s="108"/>
      <c r="S981" s="108"/>
      <c r="T981" s="108"/>
    </row>
    <row r="982" spans="1:20" ht="15.75" customHeight="1" x14ac:dyDescent="0.25">
      <c r="A982" s="108"/>
      <c r="B982" s="108"/>
      <c r="C982" s="108"/>
      <c r="D982" s="108"/>
      <c r="E982" s="108"/>
      <c r="F982" s="108"/>
      <c r="G982" s="108"/>
      <c r="H982" s="108"/>
      <c r="I982" s="108"/>
      <c r="J982" s="108"/>
      <c r="K982" s="108"/>
      <c r="L982" s="108"/>
      <c r="M982" s="108"/>
      <c r="N982" s="108"/>
      <c r="O982" s="108"/>
      <c r="P982" s="108"/>
      <c r="Q982" s="108"/>
      <c r="R982" s="108"/>
      <c r="S982" s="108"/>
      <c r="T982" s="108"/>
    </row>
    <row r="983" spans="1:20" ht="15.75" customHeight="1" x14ac:dyDescent="0.25">
      <c r="A983" s="108"/>
      <c r="B983" s="108"/>
      <c r="C983" s="108"/>
      <c r="D983" s="108"/>
      <c r="E983" s="108"/>
      <c r="F983" s="108"/>
      <c r="G983" s="108"/>
      <c r="H983" s="108"/>
      <c r="I983" s="108"/>
      <c r="J983" s="108"/>
      <c r="K983" s="108"/>
      <c r="L983" s="108"/>
      <c r="M983" s="108"/>
      <c r="N983" s="108"/>
      <c r="O983" s="108"/>
      <c r="P983" s="108"/>
      <c r="Q983" s="108"/>
      <c r="R983" s="108"/>
      <c r="S983" s="108"/>
      <c r="T983" s="108"/>
    </row>
    <row r="984" spans="1:20" ht="15.75" customHeight="1" x14ac:dyDescent="0.25">
      <c r="A984" s="108"/>
      <c r="B984" s="108"/>
      <c r="C984" s="108"/>
      <c r="D984" s="108"/>
      <c r="E984" s="108"/>
      <c r="F984" s="108"/>
      <c r="G984" s="108"/>
      <c r="H984" s="108"/>
      <c r="I984" s="108"/>
      <c r="J984" s="108"/>
      <c r="K984" s="108"/>
      <c r="L984" s="108"/>
      <c r="M984" s="108"/>
      <c r="N984" s="108"/>
      <c r="O984" s="108"/>
      <c r="P984" s="108"/>
      <c r="Q984" s="108"/>
      <c r="R984" s="108"/>
      <c r="S984" s="108"/>
      <c r="T984" s="108"/>
    </row>
    <row r="985" spans="1:20" ht="15.75" customHeight="1" x14ac:dyDescent="0.25">
      <c r="A985" s="108"/>
      <c r="B985" s="108"/>
      <c r="C985" s="108"/>
      <c r="D985" s="108"/>
      <c r="E985" s="108"/>
      <c r="F985" s="108"/>
      <c r="G985" s="108"/>
      <c r="H985" s="108"/>
      <c r="I985" s="108"/>
      <c r="J985" s="108"/>
      <c r="K985" s="108"/>
      <c r="L985" s="108"/>
      <c r="M985" s="108"/>
      <c r="N985" s="108"/>
      <c r="O985" s="108"/>
      <c r="P985" s="108"/>
      <c r="Q985" s="108"/>
      <c r="R985" s="108"/>
      <c r="S985" s="108"/>
      <c r="T985" s="108"/>
    </row>
    <row r="986" spans="1:20" ht="15.75" customHeight="1" x14ac:dyDescent="0.25">
      <c r="A986" s="108"/>
      <c r="B986" s="108"/>
      <c r="C986" s="108"/>
      <c r="D986" s="108"/>
      <c r="E986" s="108"/>
      <c r="F986" s="108"/>
      <c r="G986" s="108"/>
      <c r="H986" s="108"/>
      <c r="I986" s="108"/>
      <c r="J986" s="108"/>
      <c r="K986" s="108"/>
      <c r="L986" s="108"/>
      <c r="M986" s="108"/>
      <c r="N986" s="108"/>
      <c r="O986" s="108"/>
      <c r="P986" s="108"/>
      <c r="Q986" s="108"/>
      <c r="R986" s="108"/>
      <c r="S986" s="108"/>
      <c r="T986" s="108"/>
    </row>
    <row r="987" spans="1:20" ht="15.75" customHeight="1" x14ac:dyDescent="0.25">
      <c r="A987" s="108"/>
      <c r="B987" s="108"/>
      <c r="C987" s="108"/>
      <c r="D987" s="108"/>
      <c r="E987" s="108"/>
      <c r="F987" s="108"/>
      <c r="G987" s="108"/>
      <c r="H987" s="108"/>
      <c r="I987" s="108"/>
      <c r="J987" s="108"/>
      <c r="K987" s="108"/>
      <c r="L987" s="108"/>
      <c r="M987" s="108"/>
      <c r="N987" s="108"/>
      <c r="O987" s="108"/>
      <c r="P987" s="108"/>
      <c r="Q987" s="108"/>
      <c r="R987" s="108"/>
      <c r="S987" s="108"/>
      <c r="T987" s="108"/>
    </row>
    <row r="988" spans="1:20" ht="15.75" customHeight="1" x14ac:dyDescent="0.25">
      <c r="A988" s="108"/>
      <c r="B988" s="108"/>
      <c r="C988" s="108"/>
      <c r="D988" s="108"/>
      <c r="E988" s="108"/>
      <c r="F988" s="108"/>
      <c r="G988" s="108"/>
      <c r="H988" s="108"/>
      <c r="I988" s="108"/>
      <c r="J988" s="108"/>
      <c r="K988" s="108"/>
      <c r="L988" s="108"/>
      <c r="M988" s="108"/>
      <c r="N988" s="108"/>
      <c r="O988" s="108"/>
      <c r="P988" s="108"/>
      <c r="Q988" s="108"/>
      <c r="R988" s="108"/>
      <c r="S988" s="108"/>
      <c r="T988" s="108"/>
    </row>
    <row r="989" spans="1:20" ht="15.75" customHeight="1" x14ac:dyDescent="0.25">
      <c r="A989" s="108"/>
      <c r="B989" s="108"/>
      <c r="C989" s="108"/>
      <c r="D989" s="108"/>
      <c r="E989" s="108"/>
      <c r="F989" s="108"/>
      <c r="G989" s="108"/>
      <c r="H989" s="108"/>
      <c r="I989" s="108"/>
      <c r="J989" s="108"/>
      <c r="K989" s="108"/>
      <c r="L989" s="108"/>
      <c r="M989" s="108"/>
      <c r="N989" s="108"/>
      <c r="O989" s="108"/>
      <c r="P989" s="108"/>
      <c r="Q989" s="108"/>
      <c r="R989" s="108"/>
      <c r="S989" s="108"/>
      <c r="T989" s="108"/>
    </row>
    <row r="990" spans="1:20" ht="15.75" customHeight="1" x14ac:dyDescent="0.25">
      <c r="A990" s="108"/>
      <c r="B990" s="108"/>
      <c r="C990" s="108"/>
      <c r="D990" s="108"/>
      <c r="E990" s="108"/>
      <c r="F990" s="108"/>
      <c r="G990" s="108"/>
      <c r="H990" s="108"/>
      <c r="I990" s="108"/>
      <c r="J990" s="108"/>
      <c r="K990" s="108"/>
      <c r="L990" s="108"/>
      <c r="M990" s="108"/>
      <c r="N990" s="108"/>
      <c r="O990" s="108"/>
      <c r="P990" s="108"/>
      <c r="Q990" s="108"/>
      <c r="R990" s="108"/>
      <c r="S990" s="108"/>
      <c r="T990" s="108"/>
    </row>
    <row r="991" spans="1:20" ht="15.75" customHeight="1" x14ac:dyDescent="0.25">
      <c r="A991" s="108"/>
      <c r="B991" s="108"/>
      <c r="C991" s="108"/>
      <c r="D991" s="108"/>
      <c r="E991" s="108"/>
      <c r="F991" s="108"/>
      <c r="G991" s="108"/>
      <c r="H991" s="108"/>
      <c r="I991" s="108"/>
      <c r="J991" s="108"/>
      <c r="K991" s="108"/>
      <c r="L991" s="108"/>
      <c r="M991" s="108"/>
      <c r="N991" s="108"/>
      <c r="O991" s="108"/>
      <c r="P991" s="108"/>
      <c r="Q991" s="108"/>
      <c r="R991" s="108"/>
      <c r="S991" s="108"/>
      <c r="T991" s="108"/>
    </row>
    <row r="992" spans="1:20" ht="15.75" customHeight="1" x14ac:dyDescent="0.25">
      <c r="A992" s="108"/>
      <c r="B992" s="108"/>
      <c r="C992" s="108"/>
      <c r="D992" s="108"/>
      <c r="E992" s="108"/>
      <c r="F992" s="108"/>
      <c r="G992" s="108"/>
      <c r="H992" s="108"/>
      <c r="I992" s="108"/>
      <c r="J992" s="108"/>
      <c r="K992" s="108"/>
      <c r="L992" s="108"/>
      <c r="M992" s="108"/>
      <c r="N992" s="108"/>
      <c r="O992" s="108"/>
      <c r="P992" s="108"/>
      <c r="Q992" s="108"/>
      <c r="R992" s="108"/>
      <c r="S992" s="108"/>
      <c r="T992" s="108"/>
    </row>
    <row r="993" spans="1:20" ht="15.75" customHeight="1" x14ac:dyDescent="0.25">
      <c r="A993" s="108"/>
      <c r="B993" s="108"/>
      <c r="C993" s="108"/>
      <c r="D993" s="108"/>
      <c r="E993" s="108"/>
      <c r="F993" s="108"/>
      <c r="G993" s="108"/>
      <c r="H993" s="108"/>
      <c r="I993" s="108"/>
      <c r="J993" s="108"/>
      <c r="K993" s="108"/>
      <c r="L993" s="108"/>
      <c r="M993" s="108"/>
      <c r="N993" s="108"/>
      <c r="O993" s="108"/>
      <c r="P993" s="108"/>
      <c r="Q993" s="108"/>
      <c r="R993" s="108"/>
      <c r="S993" s="108"/>
      <c r="T993" s="108"/>
    </row>
    <row r="994" spans="1:20" ht="15.75" customHeight="1" x14ac:dyDescent="0.25">
      <c r="A994" s="108"/>
      <c r="B994" s="108"/>
      <c r="C994" s="108"/>
      <c r="D994" s="108"/>
      <c r="E994" s="108"/>
      <c r="F994" s="108"/>
      <c r="G994" s="108"/>
      <c r="H994" s="108"/>
      <c r="I994" s="108"/>
      <c r="J994" s="108"/>
      <c r="K994" s="108"/>
      <c r="L994" s="108"/>
      <c r="M994" s="108"/>
      <c r="N994" s="108"/>
      <c r="O994" s="108"/>
      <c r="P994" s="108"/>
      <c r="Q994" s="108"/>
      <c r="R994" s="108"/>
      <c r="S994" s="108"/>
      <c r="T994" s="108"/>
    </row>
    <row r="995" spans="1:20" ht="15.75" customHeight="1" x14ac:dyDescent="0.25">
      <c r="A995" s="108"/>
      <c r="B995" s="108"/>
      <c r="C995" s="108"/>
      <c r="D995" s="108"/>
      <c r="E995" s="108"/>
      <c r="F995" s="108"/>
      <c r="G995" s="108"/>
      <c r="H995" s="108"/>
      <c r="I995" s="108"/>
      <c r="J995" s="108"/>
      <c r="K995" s="108"/>
      <c r="L995" s="108"/>
      <c r="M995" s="108"/>
      <c r="N995" s="108"/>
      <c r="O995" s="108"/>
      <c r="P995" s="108"/>
      <c r="Q995" s="108"/>
      <c r="R995" s="108"/>
      <c r="S995" s="108"/>
      <c r="T995" s="108"/>
    </row>
    <row r="996" spans="1:20" ht="15.75" customHeight="1" x14ac:dyDescent="0.25">
      <c r="A996" s="108"/>
      <c r="B996" s="108"/>
      <c r="C996" s="108"/>
      <c r="D996" s="108"/>
      <c r="E996" s="108"/>
      <c r="F996" s="108"/>
      <c r="G996" s="108"/>
      <c r="H996" s="108"/>
      <c r="I996" s="108"/>
      <c r="J996" s="108"/>
      <c r="K996" s="108"/>
      <c r="L996" s="108"/>
      <c r="M996" s="108"/>
      <c r="N996" s="108"/>
      <c r="O996" s="108"/>
      <c r="P996" s="108"/>
      <c r="Q996" s="108"/>
      <c r="R996" s="108"/>
      <c r="S996" s="108"/>
      <c r="T996" s="108"/>
    </row>
    <row r="997" spans="1:20" ht="15.75" customHeight="1" x14ac:dyDescent="0.25">
      <c r="A997" s="108"/>
      <c r="B997" s="108"/>
      <c r="C997" s="108"/>
      <c r="D997" s="108"/>
      <c r="E997" s="108"/>
      <c r="F997" s="108"/>
      <c r="G997" s="108"/>
      <c r="H997" s="108"/>
      <c r="I997" s="108"/>
      <c r="J997" s="108"/>
      <c r="K997" s="108"/>
      <c r="L997" s="108"/>
      <c r="M997" s="108"/>
      <c r="N997" s="108"/>
      <c r="O997" s="108"/>
      <c r="P997" s="108"/>
      <c r="Q997" s="108"/>
      <c r="R997" s="108"/>
      <c r="S997" s="108"/>
      <c r="T997" s="108"/>
    </row>
    <row r="998" spans="1:20" ht="15.75" customHeight="1" x14ac:dyDescent="0.25">
      <c r="A998" s="108"/>
      <c r="B998" s="108"/>
      <c r="C998" s="108"/>
      <c r="D998" s="108"/>
      <c r="E998" s="108"/>
      <c r="F998" s="108"/>
      <c r="G998" s="108"/>
      <c r="H998" s="108"/>
      <c r="I998" s="108"/>
      <c r="J998" s="108"/>
      <c r="K998" s="108"/>
      <c r="L998" s="108"/>
      <c r="M998" s="108"/>
      <c r="N998" s="108"/>
      <c r="O998" s="108"/>
      <c r="P998" s="108"/>
      <c r="Q998" s="108"/>
      <c r="R998" s="108"/>
      <c r="S998" s="108"/>
      <c r="T998" s="108"/>
    </row>
    <row r="999" spans="1:20" ht="15.75" customHeight="1" x14ac:dyDescent="0.25">
      <c r="A999" s="108"/>
      <c r="B999" s="108"/>
      <c r="C999" s="108"/>
      <c r="D999" s="108"/>
      <c r="E999" s="108"/>
      <c r="F999" s="108"/>
      <c r="G999" s="108"/>
      <c r="H999" s="108"/>
      <c r="I999" s="108"/>
      <c r="J999" s="108"/>
      <c r="K999" s="108"/>
      <c r="L999" s="108"/>
      <c r="M999" s="108"/>
      <c r="N999" s="108"/>
      <c r="O999" s="108"/>
      <c r="P999" s="108"/>
      <c r="Q999" s="108"/>
      <c r="R999" s="108"/>
      <c r="S999" s="108"/>
      <c r="T999" s="108"/>
    </row>
    <row r="1000" spans="1:20" ht="15.75" customHeight="1" x14ac:dyDescent="0.25">
      <c r="A1000" s="108"/>
      <c r="B1000" s="108"/>
      <c r="C1000" s="108"/>
      <c r="D1000" s="108"/>
      <c r="E1000" s="108"/>
      <c r="F1000" s="108"/>
      <c r="G1000" s="108"/>
      <c r="H1000" s="108"/>
      <c r="I1000" s="108"/>
      <c r="J1000" s="108"/>
      <c r="K1000" s="108"/>
      <c r="L1000" s="108"/>
      <c r="M1000" s="108"/>
      <c r="N1000" s="108"/>
      <c r="O1000" s="108"/>
      <c r="P1000" s="108"/>
      <c r="Q1000" s="108"/>
      <c r="R1000" s="108"/>
      <c r="S1000" s="108"/>
      <c r="T1000" s="108"/>
    </row>
  </sheetData>
  <mergeCells count="7">
    <mergeCell ref="B63:B65"/>
    <mergeCell ref="B50:B51"/>
    <mergeCell ref="B52:B53"/>
    <mergeCell ref="B54:B55"/>
    <mergeCell ref="B56:B58"/>
    <mergeCell ref="B59:B60"/>
    <mergeCell ref="B61:B62"/>
  </mergeCells>
  <pageMargins left="0.7" right="0.7" top="0.75" bottom="0.75" header="0.3" footer="0.3"/>
  <drawing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sheetPr codeName="Hoja7"/>
  <dimension ref="B2:E19"/>
  <sheetViews>
    <sheetView topLeftCell="A4" workbookViewId="0">
      <selection activeCell="I20" sqref="I20:I21"/>
    </sheetView>
  </sheetViews>
  <sheetFormatPr baseColWidth="10" defaultRowHeight="15" x14ac:dyDescent="0.25"/>
  <sheetData>
    <row r="2" spans="2:5" x14ac:dyDescent="0.25">
      <c r="B2" t="s">
        <v>30</v>
      </c>
      <c r="E2" t="s">
        <v>112</v>
      </c>
    </row>
    <row r="3" spans="2:5" x14ac:dyDescent="0.25">
      <c r="B3" t="s">
        <v>31</v>
      </c>
      <c r="E3" t="s">
        <v>111</v>
      </c>
    </row>
    <row r="4" spans="2:5" x14ac:dyDescent="0.25">
      <c r="B4" t="s">
        <v>115</v>
      </c>
      <c r="E4" t="s">
        <v>113</v>
      </c>
    </row>
    <row r="5" spans="2:5" x14ac:dyDescent="0.25">
      <c r="B5" t="s">
        <v>114</v>
      </c>
    </row>
    <row r="8" spans="2:5" x14ac:dyDescent="0.25">
      <c r="B8" t="s">
        <v>79</v>
      </c>
    </row>
    <row r="9" spans="2:5" x14ac:dyDescent="0.25">
      <c r="B9" t="s">
        <v>36</v>
      </c>
    </row>
    <row r="10" spans="2:5" x14ac:dyDescent="0.25">
      <c r="B10" t="s">
        <v>37</v>
      </c>
    </row>
    <row r="13" spans="2:5" x14ac:dyDescent="0.25">
      <c r="B13" t="s">
        <v>110</v>
      </c>
    </row>
    <row r="14" spans="2:5" x14ac:dyDescent="0.25">
      <c r="B14" t="s">
        <v>104</v>
      </c>
    </row>
    <row r="15" spans="2:5" x14ac:dyDescent="0.25">
      <c r="B15" t="s">
        <v>107</v>
      </c>
    </row>
    <row r="16" spans="2:5" x14ac:dyDescent="0.25">
      <c r="B16" t="s">
        <v>105</v>
      </c>
    </row>
    <row r="17" spans="2:2" x14ac:dyDescent="0.25">
      <c r="B17" t="s">
        <v>106</v>
      </c>
    </row>
    <row r="18" spans="2:2" x14ac:dyDescent="0.25">
      <c r="B18" t="s">
        <v>108</v>
      </c>
    </row>
    <row r="19" spans="2:2" x14ac:dyDescent="0.25">
      <c r="B19" t="s">
        <v>109</v>
      </c>
    </row>
  </sheetData>
  <sortState xmlns:xlrd2="http://schemas.microsoft.com/office/spreadsheetml/2017/richdata2" ref="B2:B5">
    <sortCondition ref="B2:B5"/>
  </sortState>
  <pageMargins left="0.7" right="0.7" top="0.75" bottom="0.75" header="0.3" footer="0.3"/>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sheetPr codeName="Hoja8"/>
  <dimension ref="A3:A21"/>
  <sheetViews>
    <sheetView workbookViewId="0">
      <selection activeCell="G17" sqref="G17"/>
    </sheetView>
  </sheetViews>
  <sheetFormatPr baseColWidth="10" defaultRowHeight="12.75" x14ac:dyDescent="0.2"/>
  <cols>
    <col min="1" max="1" width="32.85546875" style="1" customWidth="1"/>
    <col min="2" max="16384" width="11.42578125" style="1"/>
  </cols>
  <sheetData>
    <row r="3" spans="1:1" x14ac:dyDescent="0.2">
      <c r="A3" s="2" t="s">
        <v>13</v>
      </c>
    </row>
    <row r="4" spans="1:1" x14ac:dyDescent="0.2">
      <c r="A4" s="2" t="s">
        <v>14</v>
      </c>
    </row>
    <row r="5" spans="1:1" x14ac:dyDescent="0.2">
      <c r="A5" s="2" t="s">
        <v>15</v>
      </c>
    </row>
    <row r="6" spans="1:1" x14ac:dyDescent="0.2">
      <c r="A6" s="2" t="s">
        <v>9</v>
      </c>
    </row>
    <row r="7" spans="1:1" x14ac:dyDescent="0.2">
      <c r="A7" s="2" t="s">
        <v>8</v>
      </c>
    </row>
    <row r="8" spans="1:1" x14ac:dyDescent="0.2">
      <c r="A8" s="2" t="s">
        <v>18</v>
      </c>
    </row>
    <row r="9" spans="1:1" x14ac:dyDescent="0.2">
      <c r="A9" s="2" t="s">
        <v>19</v>
      </c>
    </row>
    <row r="10" spans="1:1" x14ac:dyDescent="0.2">
      <c r="A10" s="2" t="s">
        <v>21</v>
      </c>
    </row>
    <row r="11" spans="1:1" x14ac:dyDescent="0.2">
      <c r="A11" s="2" t="s">
        <v>22</v>
      </c>
    </row>
    <row r="12" spans="1:1" x14ac:dyDescent="0.2">
      <c r="A12" s="2" t="s">
        <v>24</v>
      </c>
    </row>
    <row r="13" spans="1:1" x14ac:dyDescent="0.2">
      <c r="A13" s="2" t="s">
        <v>25</v>
      </c>
    </row>
    <row r="14" spans="1:1" x14ac:dyDescent="0.2">
      <c r="A14" s="2" t="s">
        <v>26</v>
      </c>
    </row>
    <row r="16" spans="1:1" x14ac:dyDescent="0.2">
      <c r="A16" s="2" t="s">
        <v>29</v>
      </c>
    </row>
    <row r="17" spans="1:1" x14ac:dyDescent="0.2">
      <c r="A17" s="2" t="s">
        <v>30</v>
      </c>
    </row>
    <row r="18" spans="1:1" x14ac:dyDescent="0.2">
      <c r="A18" s="2" t="s">
        <v>31</v>
      </c>
    </row>
    <row r="20" spans="1:1" x14ac:dyDescent="0.2">
      <c r="A20" s="2" t="s">
        <v>36</v>
      </c>
    </row>
    <row r="21" spans="1:1" x14ac:dyDescent="0.2">
      <c r="A21" s="2" t="s">
        <v>37</v>
      </c>
    </row>
  </sheetData>
  <pageMargins left="0.7" right="0.7" top="0.75" bottom="0.75" header="0.3" footer="0.3"/>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Hojas de cálculo</vt:lpstr>
      </vt:variant>
      <vt:variant>
        <vt:i4>11</vt:i4>
      </vt:variant>
    </vt:vector>
  </HeadingPairs>
  <TitlesOfParts>
    <vt:vector size="11" baseType="lpstr">
      <vt:lpstr>PORTADA</vt:lpstr>
      <vt:lpstr>Instructivo</vt:lpstr>
      <vt:lpstr>208-PLA-Ft-78 Mapa Gestión</vt:lpstr>
      <vt:lpstr>Tabla Valoración controles</vt:lpstr>
      <vt:lpstr>Tabla probabilidad</vt:lpstr>
      <vt:lpstr>Tabla Impacto</vt:lpstr>
      <vt:lpstr>CONTROL DE CAMBIOS</vt:lpstr>
      <vt:lpstr>FORMULAS</vt:lpstr>
      <vt:lpstr>CONTROLES</vt:lpstr>
      <vt:lpstr>Opciones Tratamiento</vt:lpstr>
      <vt:lpstr>Hoja1</vt:lpstr>
    </vt:vector>
  </TitlesOfParts>
  <Company>Hewlett-Packard</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Myrian Cubillos Benavides</dc:creator>
  <cp:lastModifiedBy>cvpe4250</cp:lastModifiedBy>
  <cp:lastPrinted>2020-05-13T01:12:22Z</cp:lastPrinted>
  <dcterms:created xsi:type="dcterms:W3CDTF">2020-03-24T23:12:47Z</dcterms:created>
  <dcterms:modified xsi:type="dcterms:W3CDTF">2024-01-17T17:40:33Z</dcterms:modified>
</cp:coreProperties>
</file>