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6.160.201\control interno\2019\19.03 INF. AUDITORIAS C. I\19.03 INTERNAS\0. PAA\04. III Seg\"/>
    </mc:Choice>
  </mc:AlternateContent>
  <bookViews>
    <workbookView xWindow="0" yWindow="0" windowWidth="28800" windowHeight="11400" activeTab="1"/>
  </bookViews>
  <sheets>
    <sheet name="Hoja1" sheetId="3" r:id="rId1"/>
    <sheet name="Formato PAA" sheetId="1" r:id="rId2"/>
    <sheet name="Listas Desplegables" sheetId="2" r:id="rId3"/>
  </sheets>
  <definedNames>
    <definedName name="_xlnm._FilterDatabase" localSheetId="1" hidden="1">'Formato PAA'!$A$18:$AC$179</definedName>
    <definedName name="ACT">'Listas Desplegables'!$A$4:$A$12</definedName>
    <definedName name="ACTA">'Listas Desplegables'!$A$4:$B$12</definedName>
    <definedName name="_xlnm.Print_Area" localSheetId="1">'Formato PAA'!$A$1:$AC$186</definedName>
    <definedName name="CRITERIO1">'Listas Desplegables'!$A$32:$A$46</definedName>
    <definedName name="CRITERIO1A">'Listas Desplegables'!$A$32:$B$46</definedName>
    <definedName name="CRITERIO2">'Listas Desplegables'!$A$49:$A$54</definedName>
    <definedName name="CRITERIO2A">'Listas Desplegables'!$A$49:$B$54</definedName>
    <definedName name="CRITERIO3">'Listas Desplegables'!$A$58:$A$62</definedName>
    <definedName name="CRITERIO3A">'Listas Desplegables'!$A$58:$B$62</definedName>
    <definedName name="CRITERIO4">'Listas Desplegables'!$A$66:$A$75</definedName>
    <definedName name="CRITERIO4A">'Listas Desplegables'!$A$66:$B$75</definedName>
    <definedName name="CRITERIO5">'Listas Desplegables'!$A$80:$A$90</definedName>
    <definedName name="CRITERIO5A">'Listas Desplegables'!$A$80:$B$90</definedName>
    <definedName name="CRITERIO6">'Listas Desplegables'!$A$94:$A$103</definedName>
    <definedName name="CRITERIO6A">'Listas Desplegables'!$A$94:$B$103</definedName>
    <definedName name="CRITERIO7">'Listas Desplegables'!$A$107:$A$112</definedName>
    <definedName name="CRITERIO7A">'Listas Desplegables'!$A$107:$B$112</definedName>
    <definedName name="CRITERIO8">'Listas Desplegables'!$A$116:$A$128</definedName>
    <definedName name="CRITERIO8A">'Listas Desplegables'!$A$116:$B$128</definedName>
    <definedName name="LIDER">'Listas Desplegables'!$A$15:$A$16</definedName>
    <definedName name="PROCESO">'Listas Desplegables'!$A$137:$A$155</definedName>
    <definedName name="PROCESO2">'Listas Desplegables'!$A$137:$C$155</definedName>
    <definedName name="PROF">'Listas Desplegables'!$A$19:$A$26</definedName>
    <definedName name="PROFA">'Listas Desplegables'!$A$19:$B$26</definedName>
    <definedName name="_xlnm.Print_Titles" localSheetId="1">'Formato PAA'!$17:$18</definedName>
  </definedNames>
  <calcPr calcId="162913" concurrentCalc="0"/>
  <pivotCaches>
    <pivotCache cacheId="45" r:id="rId4"/>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9" i="1" l="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D25" i="1"/>
  <c r="AE164" i="1"/>
  <c r="AD164" i="1"/>
  <c r="AF164" i="1"/>
  <c r="AG164" i="1"/>
  <c r="AE163" i="1"/>
  <c r="AD163" i="1"/>
  <c r="AF163" i="1"/>
  <c r="AG163" i="1"/>
  <c r="AE162" i="1"/>
  <c r="AD162" i="1"/>
  <c r="AF162" i="1"/>
  <c r="AG162" i="1"/>
  <c r="AE161" i="1"/>
  <c r="AD161" i="1"/>
  <c r="AF161" i="1"/>
  <c r="AG161" i="1"/>
  <c r="AE157" i="1"/>
  <c r="AD157" i="1"/>
  <c r="AF157" i="1"/>
  <c r="AG157" i="1"/>
  <c r="AE156" i="1"/>
  <c r="AD156" i="1"/>
  <c r="AF156" i="1"/>
  <c r="AG156" i="1"/>
  <c r="AE153" i="1"/>
  <c r="AD153" i="1"/>
  <c r="AF153" i="1"/>
  <c r="AG153" i="1"/>
  <c r="AE152" i="1"/>
  <c r="AD152" i="1"/>
  <c r="AF152" i="1"/>
  <c r="AG152" i="1"/>
  <c r="AE150" i="1"/>
  <c r="AD150" i="1"/>
  <c r="AF150" i="1"/>
  <c r="AG150" i="1"/>
  <c r="AE149" i="1"/>
  <c r="AD149" i="1"/>
  <c r="AF149" i="1"/>
  <c r="AG149" i="1"/>
  <c r="AE144" i="1"/>
  <c r="AD144" i="1"/>
  <c r="AF144" i="1"/>
  <c r="AG144" i="1"/>
  <c r="AE143" i="1"/>
  <c r="AD143" i="1"/>
  <c r="AF143" i="1"/>
  <c r="AG143" i="1"/>
  <c r="AE140" i="1"/>
  <c r="AD140" i="1"/>
  <c r="AF140" i="1"/>
  <c r="AG140" i="1"/>
  <c r="AE139" i="1"/>
  <c r="AD139" i="1"/>
  <c r="AF139" i="1"/>
  <c r="AG139" i="1"/>
  <c r="AE132" i="1"/>
  <c r="AD132" i="1"/>
  <c r="AF132" i="1"/>
  <c r="AG132" i="1"/>
  <c r="AE42" i="1"/>
  <c r="AD42" i="1"/>
  <c r="AF42" i="1"/>
  <c r="AG42" i="1"/>
  <c r="AE25" i="1"/>
  <c r="AF25" i="1"/>
  <c r="AG25" i="1"/>
  <c r="AC69" i="1"/>
  <c r="AC165" i="1"/>
  <c r="G165" i="1"/>
  <c r="AC167" i="1"/>
  <c r="AC166" i="1"/>
  <c r="AC164" i="1"/>
  <c r="W168" i="1"/>
  <c r="AC16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G167" i="1"/>
  <c r="G166" i="1"/>
  <c r="G164" i="1"/>
  <c r="G163" i="1"/>
  <c r="G162" i="1"/>
  <c r="U16" i="1"/>
  <c r="T16" i="1"/>
  <c r="S16" i="1"/>
  <c r="R16" i="1"/>
  <c r="Q16" i="1"/>
  <c r="P16" i="1"/>
  <c r="O16" i="1"/>
  <c r="N16" i="1"/>
  <c r="M16" i="1"/>
  <c r="L16" i="1"/>
  <c r="K16" i="1"/>
  <c r="J16" i="1"/>
  <c r="J15" i="1"/>
  <c r="K15" i="1"/>
  <c r="R15" i="1"/>
  <c r="N15" i="1"/>
  <c r="O15" i="1"/>
  <c r="G156" i="1"/>
  <c r="G154" i="1"/>
  <c r="G44" i="1"/>
  <c r="E33" i="3"/>
  <c r="E41" i="3"/>
  <c r="D41" i="3"/>
  <c r="C41" i="3"/>
  <c r="B41" i="3"/>
  <c r="G153" i="1"/>
  <c r="G158" i="1"/>
  <c r="G157" i="1"/>
  <c r="G161" i="1"/>
  <c r="G155" i="1"/>
  <c r="G152" i="1"/>
  <c r="G151" i="1"/>
  <c r="G150" i="1"/>
  <c r="G117" i="1"/>
  <c r="G56" i="1"/>
  <c r="G41" i="1"/>
  <c r="G22" i="1"/>
  <c r="G19" i="1"/>
  <c r="G149" i="1"/>
  <c r="G148" i="1"/>
  <c r="G147" i="1"/>
  <c r="G146" i="1"/>
  <c r="G90" i="1"/>
  <c r="G85" i="1"/>
  <c r="G86" i="1"/>
  <c r="G49" i="1"/>
  <c r="G36" i="1"/>
  <c r="G25" i="1"/>
  <c r="E12" i="2"/>
  <c r="G35" i="1"/>
  <c r="G24" i="1"/>
  <c r="G34" i="1"/>
  <c r="G33" i="1"/>
  <c r="G32" i="1"/>
  <c r="G31" i="1"/>
  <c r="G30" i="1"/>
  <c r="G29" i="1"/>
  <c r="G28" i="1"/>
  <c r="G27" i="1"/>
  <c r="G26" i="1"/>
  <c r="G23" i="1"/>
  <c r="G21" i="1"/>
  <c r="G20" i="1"/>
  <c r="C125" i="2"/>
  <c r="B116" i="2"/>
  <c r="B117" i="2"/>
  <c r="B118" i="2"/>
  <c r="B119" i="2"/>
  <c r="B120" i="2"/>
  <c r="B121" i="2"/>
  <c r="B122" i="2"/>
  <c r="B123" i="2"/>
  <c r="B124" i="2"/>
  <c r="C111" i="2"/>
  <c r="B107" i="2"/>
  <c r="B108" i="2"/>
  <c r="B109" i="2"/>
  <c r="B110" i="2"/>
  <c r="C102" i="2"/>
  <c r="B94" i="2"/>
  <c r="B95" i="2"/>
  <c r="B96" i="2"/>
  <c r="B97" i="2"/>
  <c r="B98" i="2"/>
  <c r="B99" i="2"/>
  <c r="B100" i="2"/>
  <c r="B101" i="2"/>
  <c r="C89" i="2"/>
  <c r="B80" i="2"/>
  <c r="B81" i="2"/>
  <c r="B82" i="2"/>
  <c r="B83" i="2"/>
  <c r="B84" i="2"/>
  <c r="B85" i="2"/>
  <c r="B86" i="2"/>
  <c r="B87" i="2"/>
  <c r="B88" i="2"/>
  <c r="C75" i="2"/>
  <c r="B66" i="2"/>
  <c r="B67" i="2"/>
  <c r="B68" i="2"/>
  <c r="B69" i="2"/>
  <c r="B70" i="2"/>
  <c r="B71" i="2"/>
  <c r="B72" i="2"/>
  <c r="B73" i="2"/>
  <c r="B74" i="2"/>
  <c r="C61" i="2"/>
  <c r="B58" i="2"/>
  <c r="B59" i="2"/>
  <c r="B60" i="2"/>
  <c r="C53" i="2"/>
  <c r="B49" i="2"/>
  <c r="B50" i="2"/>
  <c r="B51" i="2"/>
  <c r="B52" i="2"/>
  <c r="C46" i="2"/>
  <c r="G84" i="1"/>
  <c r="G83" i="1"/>
  <c r="G48" i="1"/>
  <c r="G45" i="1"/>
  <c r="G42" i="1"/>
  <c r="G116" i="1"/>
  <c r="G115" i="1"/>
  <c r="G114" i="1"/>
  <c r="G113" i="1"/>
  <c r="G112" i="1"/>
  <c r="G111" i="1"/>
  <c r="G110" i="1"/>
  <c r="G109" i="1"/>
  <c r="G108" i="1"/>
  <c r="G107" i="1"/>
  <c r="G106" i="1"/>
  <c r="G104" i="1"/>
  <c r="G103" i="1"/>
  <c r="G102" i="1"/>
  <c r="G47" i="1"/>
  <c r="G39" i="1"/>
  <c r="G38" i="1"/>
  <c r="B32" i="2"/>
  <c r="B33" i="2"/>
  <c r="B34" i="2"/>
  <c r="B35" i="2"/>
  <c r="B36" i="2"/>
  <c r="B37" i="2"/>
  <c r="B38" i="2"/>
  <c r="B39" i="2"/>
  <c r="B40" i="2"/>
  <c r="B41" i="2"/>
  <c r="B42" i="2"/>
  <c r="B43" i="2"/>
  <c r="B44" i="2"/>
  <c r="B45" i="2"/>
  <c r="G95" i="1"/>
  <c r="G96" i="1"/>
  <c r="G74" i="1"/>
  <c r="G73" i="1"/>
  <c r="G72" i="1"/>
  <c r="G71" i="1"/>
  <c r="G70" i="1"/>
  <c r="G69" i="1"/>
  <c r="G68" i="1"/>
  <c r="G67" i="1"/>
  <c r="G66" i="1"/>
  <c r="G65" i="1"/>
  <c r="G64" i="1"/>
  <c r="G63" i="1"/>
  <c r="G61" i="1"/>
  <c r="G60" i="1"/>
  <c r="G59" i="1"/>
  <c r="G58" i="1"/>
  <c r="G57" i="1"/>
  <c r="G55" i="1"/>
  <c r="G54" i="1"/>
  <c r="G53" i="1"/>
  <c r="G52" i="1"/>
  <c r="G51" i="1"/>
  <c r="G37" i="1"/>
  <c r="G40" i="1"/>
  <c r="G43" i="1"/>
  <c r="G46" i="1"/>
  <c r="G50" i="1"/>
  <c r="G62" i="1"/>
  <c r="G75" i="1"/>
  <c r="G77" i="1"/>
  <c r="G78" i="1"/>
  <c r="G79" i="1"/>
  <c r="G80" i="1"/>
  <c r="G81" i="1"/>
  <c r="G82" i="1"/>
  <c r="G87" i="1"/>
  <c r="G88" i="1"/>
  <c r="G89" i="1"/>
  <c r="G91" i="1"/>
  <c r="G92" i="1"/>
  <c r="G93" i="1"/>
  <c r="G94" i="1"/>
  <c r="G97" i="1"/>
  <c r="G98" i="1"/>
  <c r="G99" i="1"/>
  <c r="G100" i="1"/>
  <c r="G101" i="1"/>
  <c r="G105"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U15" i="1"/>
  <c r="T15" i="1"/>
  <c r="S15" i="1"/>
  <c r="Q15" i="1"/>
  <c r="P15" i="1"/>
  <c r="M15" i="1"/>
  <c r="L15" i="1"/>
  <c r="B115" i="2"/>
  <c r="B106" i="2"/>
  <c r="B93" i="2"/>
  <c r="B79" i="2"/>
  <c r="B65" i="2"/>
  <c r="B57" i="2"/>
  <c r="B48" i="2"/>
  <c r="B31" i="2"/>
  <c r="AC70" i="1"/>
</calcChain>
</file>

<file path=xl/sharedStrings.xml><?xml version="1.0" encoding="utf-8"?>
<sst xmlns="http://schemas.openxmlformats.org/spreadsheetml/2006/main" count="1753" uniqueCount="559">
  <si>
    <t>Nombre de la Entidad</t>
  </si>
  <si>
    <t>Nombre del Jefe de Control Interno o quien  haga sus veces</t>
  </si>
  <si>
    <t>Objetivo del PAA:</t>
  </si>
  <si>
    <t>Alcance del PAA:</t>
  </si>
  <si>
    <t>Criterios:</t>
  </si>
  <si>
    <t>Recursos:</t>
  </si>
  <si>
    <t>Código</t>
  </si>
  <si>
    <t xml:space="preserve"> 208-CI-Ft-04</t>
  </si>
  <si>
    <t>Versión</t>
  </si>
  <si>
    <t>Vigente desde</t>
  </si>
  <si>
    <t>Vigencia del Plan</t>
  </si>
  <si>
    <t>Fecha de Aprobación</t>
  </si>
  <si>
    <t>Soporte de Aprobación</t>
  </si>
  <si>
    <t>Tipo de Proceso</t>
  </si>
  <si>
    <t>Fecha Programada</t>
  </si>
  <si>
    <t>Cronograma</t>
  </si>
  <si>
    <t>Seguimiento</t>
  </si>
  <si>
    <t>Evidencias</t>
  </si>
  <si>
    <t>Observaciones</t>
  </si>
  <si>
    <t>Actividad</t>
  </si>
  <si>
    <t>Responsable o Líder de la Auditoría</t>
  </si>
  <si>
    <t>Equipo Auditor
Responsable de la Actividad</t>
  </si>
  <si>
    <t>Responsable Líder del proceso auditado</t>
  </si>
  <si>
    <t>ENE</t>
  </si>
  <si>
    <t>FEB</t>
  </si>
  <si>
    <t>MAR</t>
  </si>
  <si>
    <t>ABR</t>
  </si>
  <si>
    <t>MAY</t>
  </si>
  <si>
    <t>JUN</t>
  </si>
  <si>
    <t>JUL</t>
  </si>
  <si>
    <t>AGO</t>
  </si>
  <si>
    <t>SEP</t>
  </si>
  <si>
    <t>OCT</t>
  </si>
  <si>
    <t>NOV</t>
  </si>
  <si>
    <t>DIC</t>
  </si>
  <si>
    <t>Fecha Inicio</t>
  </si>
  <si>
    <t>Fecha Fin</t>
  </si>
  <si>
    <t xml:space="preserve">Fecha  de Cierre de la Actividad </t>
  </si>
  <si>
    <t>Productos Esperados</t>
  </si>
  <si>
    <t>Avance Actividad</t>
  </si>
  <si>
    <t>PLAN ANUAL DE AUDITORÍAS</t>
  </si>
  <si>
    <t>Cargo</t>
  </si>
  <si>
    <t>El Plan Anual de Auditorías se aplicará a los 16 procesos identificados en la resolución interna 4978 de 2017 del mapa de procesos de la CVP, así como a las dependencias y áreas funcionales que los conforman.</t>
  </si>
  <si>
    <t>Caja de la Vivienda Popular</t>
  </si>
  <si>
    <t>Ivonne Andrea Torres Cruz</t>
  </si>
  <si>
    <t xml:space="preserve">Acta de Reunión - Comité del Sistema Integrado de Gestión </t>
  </si>
  <si>
    <t>Liderazgo Estratégico</t>
  </si>
  <si>
    <t>Informes de Ley</t>
  </si>
  <si>
    <t>Enfoque hacia la Prevención</t>
  </si>
  <si>
    <t>Relación con entes de control externos</t>
  </si>
  <si>
    <t>Seguimiento a Planes de Mejoramiento</t>
  </si>
  <si>
    <t>Graciela Zabala Rico</t>
  </si>
  <si>
    <t>Profesionales</t>
  </si>
  <si>
    <t>Ponderación</t>
  </si>
  <si>
    <t>Auditoría</t>
  </si>
  <si>
    <t>Evaluación de la Gestión del Riesgo</t>
  </si>
  <si>
    <t>Adicionales</t>
  </si>
  <si>
    <t>Actividades</t>
  </si>
  <si>
    <t>Ivonne Andrea Torres Cruz
Asesora Control Interno</t>
  </si>
  <si>
    <t>Lider</t>
  </si>
  <si>
    <t>Aporte al Avance del  PAA</t>
  </si>
  <si>
    <t>Ponderación
de la Actividad</t>
  </si>
  <si>
    <t>Entrega, publicación o socialización de resultados</t>
  </si>
  <si>
    <t>Trabajo de campo</t>
  </si>
  <si>
    <t>Diseño o planeación de la acción</t>
  </si>
  <si>
    <t>Ejecución de la acción planteada</t>
  </si>
  <si>
    <t>CRITERIO1</t>
  </si>
  <si>
    <t>CRITERIO2</t>
  </si>
  <si>
    <t>CRITERIO3</t>
  </si>
  <si>
    <t>CRITERIO4</t>
  </si>
  <si>
    <t>CRITERIO5</t>
  </si>
  <si>
    <t>CRITERIO6</t>
  </si>
  <si>
    <t>CRITERIO7</t>
  </si>
  <si>
    <t>CRITERIO8</t>
  </si>
  <si>
    <t>Cuadro de Ponderación</t>
  </si>
  <si>
    <t>Proceso</t>
  </si>
  <si>
    <t>Dependencia responsable</t>
  </si>
  <si>
    <t>Líder responsable</t>
  </si>
  <si>
    <t>Gestión Estratégica</t>
  </si>
  <si>
    <t xml:space="preserve">Jefe Oficina Asesora de Planeación </t>
  </si>
  <si>
    <t>Dirección Jurídica</t>
  </si>
  <si>
    <t>Gestión del Talento Humano</t>
  </si>
  <si>
    <t>Subdirección Administrativa</t>
  </si>
  <si>
    <t>Subdirector Administrativo</t>
  </si>
  <si>
    <t>Gestión Tecnología de la Información y Comunicaciones</t>
  </si>
  <si>
    <t>Reasentamientos Humanos</t>
  </si>
  <si>
    <t>Urbanizaciones y Titulación</t>
  </si>
  <si>
    <t>Mejoramiento de Barrios</t>
  </si>
  <si>
    <t>Mejoramiento de Vivienda</t>
  </si>
  <si>
    <t>Dirección de Mejoramiento de Vivienda</t>
  </si>
  <si>
    <t>Director de Mejoramiento de Vivienda</t>
  </si>
  <si>
    <t>Director de Gestión Corporativa y CID</t>
  </si>
  <si>
    <t>Gestión Administrativa</t>
  </si>
  <si>
    <t>Gestión Documental</t>
  </si>
  <si>
    <t>Gestión Financiera</t>
  </si>
  <si>
    <t>Adquisición de bienes y servicios</t>
  </si>
  <si>
    <t>Evaluación de la Gestión</t>
  </si>
  <si>
    <t xml:space="preserve">Asesor de Control Interno </t>
  </si>
  <si>
    <t>Gestión del Control Interno Disciplinario</t>
  </si>
  <si>
    <t>Informe presupuestal a Personería</t>
  </si>
  <si>
    <t>Informe cuenta mensual SIVICOF</t>
  </si>
  <si>
    <t>Informe cuenta anual SIVICOF</t>
  </si>
  <si>
    <t>Austeridad en el gasto. Decretos Reglamentarios 1737 de 1998 y 984 de 2012 y Directiva Presidencial 03 de 2012.</t>
  </si>
  <si>
    <t>Informe FURAG - Reporte en aplicativo página de la Función Publica</t>
  </si>
  <si>
    <t>Informe Pormenorizado Sistema de Control Interno. Ley 1474 de 2011.</t>
  </si>
  <si>
    <t>Formulación PAA Auditorías - Artículo 1 decreto 215 de 2017</t>
  </si>
  <si>
    <t>Seguimiento PAA Auditorías - Artículo 1 decreto 215 de 2017</t>
  </si>
  <si>
    <t>Informe de seguimiento y recomendaciones sobre el cumplimiento de las metas del PDD - Artículo 3 decreto 215 de 2017</t>
  </si>
  <si>
    <t>seguimiento Plan anticorrupción y de Atención al Ciudadano. Decreto 124 de 2016</t>
  </si>
  <si>
    <t>Seguimiento Matriz de riesgos de corrupción y por proceso</t>
  </si>
  <si>
    <t>Informe Directiva 003 de 2013 Alcaldía Mayor de Bogotá</t>
  </si>
  <si>
    <t>Reportar la información sobre la utilización del software a través del aplicativo que disponga la Dirección Nacional de Derechos de Autor. Circular 17 de 2011</t>
  </si>
  <si>
    <t>Seguimiento a los procesos judiciales - SIPROJ</t>
  </si>
  <si>
    <t>Revisión botón de transparencia - Ley 1712 de 2014 numeral 7 a cargo de control interno</t>
  </si>
  <si>
    <t>Contratación 2018 contratistas ACI</t>
  </si>
  <si>
    <t>Seguimiento a los indicadores de gestión y por proceso</t>
  </si>
  <si>
    <t>Estratégico</t>
  </si>
  <si>
    <t>Apoyo</t>
  </si>
  <si>
    <t>Seguimiento y Evaluación</t>
  </si>
  <si>
    <t>Todos los Procesos</t>
  </si>
  <si>
    <t>Todas las dependencias</t>
  </si>
  <si>
    <t>Misional</t>
  </si>
  <si>
    <t>Planeación - Comunicación de envío</t>
  </si>
  <si>
    <t>Planeación - Listas de verificación</t>
  </si>
  <si>
    <t>Planeación - Plan de auditoría</t>
  </si>
  <si>
    <t>Trabajo de campo - Recolección de Evidencias</t>
  </si>
  <si>
    <t>Trabajo de campo - Análisis de Información</t>
  </si>
  <si>
    <t>Informe preliminar - Comunicación de envío</t>
  </si>
  <si>
    <t>Informe preliminar - Revisado por ACI</t>
  </si>
  <si>
    <t>Informe preliminar - Reunión de validación de hallazgos</t>
  </si>
  <si>
    <t>Planeación - Reunión de apertura</t>
  </si>
  <si>
    <t>Informe preliminar - Elaboración</t>
  </si>
  <si>
    <t>Informe Final - Revisión de evidencias nuevas</t>
  </si>
  <si>
    <t>Informe Final - Elaboración</t>
  </si>
  <si>
    <t>Informe Final - Comunicación de envío</t>
  </si>
  <si>
    <t>Trámite de cuentas de ACI</t>
  </si>
  <si>
    <t>Seguimiento a Comité Técnico de sostenibilidad Contable</t>
  </si>
  <si>
    <t>Arqueo Caja menor</t>
  </si>
  <si>
    <t>Arqueo Caja fuerte</t>
  </si>
  <si>
    <t>Informe PQR's - Ley 1474 de 2011</t>
  </si>
  <si>
    <t>Decreto 1072 de 2015 - SGSST - Sistema de Gestión de la Seguridad y Salud en el Trabajo</t>
  </si>
  <si>
    <t>Seguimiento a los proyectos de inversión</t>
  </si>
  <si>
    <t>Seguimiento a las historias laborales</t>
  </si>
  <si>
    <t>Seguimiento al PINAR</t>
  </si>
  <si>
    <t>Ingeniero</t>
  </si>
  <si>
    <t>Codigo Color</t>
  </si>
  <si>
    <t>Rol</t>
  </si>
  <si>
    <t>Cantidad personas que conforman la entidad</t>
  </si>
  <si>
    <t>Personas de CI</t>
  </si>
  <si>
    <t>N° Aux Administrativos</t>
  </si>
  <si>
    <t>N° de Técnicos</t>
  </si>
  <si>
    <t>N° Profesionales</t>
  </si>
  <si>
    <t>N° Prof. Especializados</t>
  </si>
  <si>
    <t>N° Asesores</t>
  </si>
  <si>
    <t>Talento Humano
Cantidad</t>
  </si>
  <si>
    <t>Informe</t>
  </si>
  <si>
    <t>Listados de Asistencia</t>
  </si>
  <si>
    <t>Cuentas de Contratistas Radicadas</t>
  </si>
  <si>
    <t xml:space="preserve">Diseño y gestión de capacitaciones para el fortalecimiento y aplicación del principio de autocontrol  </t>
  </si>
  <si>
    <t>Roles 
Decreto 948 de 2017</t>
  </si>
  <si>
    <t xml:space="preserve">Atención a la contraloría - auditoría regular </t>
  </si>
  <si>
    <t>Atención a la contraloría - auditoría de desempeño 1</t>
  </si>
  <si>
    <t>Atención a la contraloría - auditoría de desempeño 2</t>
  </si>
  <si>
    <t>Decreto 371 de 2010 
Artículo 2°._ DE LOS PROCESOS DE CONTRATACIÓN EN EL DISTRITO CAPITAL.</t>
  </si>
  <si>
    <t>Decreto 371 de 2010
Artículo 3º - DE LOS PROCESOS DE ATENCIÓN AL CIUDADANO, LOS SISTEMAS DE INFORMACIÓN Y ATENCIÓN DE LAS PETICIONES, QUEJAS, RECLAMOS Y SUGERENCIAS DE LOS CUIDADANOS, EN EL DISTRITO CAPITAL.</t>
  </si>
  <si>
    <t>Oficina Asesora de Planeación</t>
  </si>
  <si>
    <t>Prevención del Daño Antijurídico y Representación Judicial</t>
  </si>
  <si>
    <t xml:space="preserve">Director Jurídico </t>
  </si>
  <si>
    <t xml:space="preserve">Gestión de Comunicaciones </t>
  </si>
  <si>
    <t xml:space="preserve">Jefe Oficina Asesora de Comunicaciones </t>
  </si>
  <si>
    <t xml:space="preserve">Oficina Asesora de Comunicaciones </t>
  </si>
  <si>
    <t>Jefe Oficina de Tecnologías de la Información y las Comunicaciones</t>
  </si>
  <si>
    <t>Oficina Tecnologías de la Información y las Comunicaciones</t>
  </si>
  <si>
    <t>Director de Reasentamientos Humanos</t>
  </si>
  <si>
    <t>Dirección de Reasentamientos Humanos</t>
  </si>
  <si>
    <t>Director de Urbanizaciones y Titulación</t>
  </si>
  <si>
    <t>Dirección de Urbanizaciones y Titulación</t>
  </si>
  <si>
    <t>Director de Mejoramiento de Barrios</t>
  </si>
  <si>
    <t>Dirección de Mejoramiento de Barrios</t>
  </si>
  <si>
    <t xml:space="preserve">Servicio al Ciudadano </t>
  </si>
  <si>
    <t>Adquisición de Bienes y Servicios</t>
  </si>
  <si>
    <t>Subdirector Financiero</t>
  </si>
  <si>
    <t>Subdirección Financiera</t>
  </si>
  <si>
    <t>Asesor de Control Interno</t>
  </si>
  <si>
    <t>Asesoría de Control Interno</t>
  </si>
  <si>
    <t>Seguimiento a Comité de inventarios</t>
  </si>
  <si>
    <t>Seguimiento al Comité de Conciliación</t>
  </si>
  <si>
    <t>Todos</t>
  </si>
  <si>
    <t>Actas de comité</t>
  </si>
  <si>
    <t>Asesora de Control Interno - Código 105 - Grado 01</t>
  </si>
  <si>
    <t>Firma: IVONNE ANDREA TORRES CRUZ - ASESORA DE CONTROL INTERNO - CAJA DE LA VIVIENDA POPULAR</t>
  </si>
  <si>
    <t>Recepción de solicitud</t>
  </si>
  <si>
    <t>Reparto de solicitud</t>
  </si>
  <si>
    <t>Revisión de respuesta y soportes</t>
  </si>
  <si>
    <t>Entrega a ente de control y copia en Control Interno</t>
  </si>
  <si>
    <t>117 funcionarios + 318 contratistas = 435 personas</t>
  </si>
  <si>
    <t>Evaluar de forma sistemática, autónoma, objetiva e independiente el SCI, MIPG, la gestión y los resultados de los procesos de la CVP, así como evaluar el cumplimiento de los planes y realizar los demás seguimientos e informes de ley, mediante actividades de aseguramiento y consultoría basados en riesgos y con enfoque hacia la prevención, proponiendo las recomendaciones y sugerencias que contribuyan al mejoramiento continuo del SIC.</t>
  </si>
  <si>
    <r>
      <rPr>
        <b/>
        <sz val="9"/>
        <color theme="1"/>
        <rFont val="Arial"/>
        <family val="2"/>
      </rPr>
      <t>Humanos:</t>
    </r>
    <r>
      <rPr>
        <sz val="9"/>
        <color theme="1"/>
        <rFont val="Arial"/>
        <family val="2"/>
      </rPr>
      <t xml:space="preserve"> Equipo multidisciplinario de trabajo de la Asesoría de Control Interno
</t>
    </r>
    <r>
      <rPr>
        <b/>
        <sz val="9"/>
        <color theme="1"/>
        <rFont val="Arial"/>
        <family val="2"/>
      </rPr>
      <t>Tecnológicos:</t>
    </r>
    <r>
      <rPr>
        <sz val="9"/>
        <color theme="1"/>
        <rFont val="Arial"/>
        <family val="2"/>
      </rPr>
      <t xml:space="preserve"> Equipos de cómputo, acceso a los Sistemas de Información de la entidad en modo de consulta y conectividad
</t>
    </r>
    <r>
      <rPr>
        <b/>
        <sz val="9"/>
        <color theme="1"/>
        <rFont val="Arial"/>
        <family val="2"/>
      </rPr>
      <t>Financieros</t>
    </r>
    <r>
      <rPr>
        <sz val="9"/>
        <color theme="1"/>
        <rFont val="Arial"/>
        <family val="2"/>
      </rPr>
      <t>: presupuesto asignado</t>
    </r>
  </si>
  <si>
    <t>1. Requisitos legales (normas y estándares)
2. Resultado de las auditorías externas e internas 2018
3. Estado del Plan de Mejoramiento interno y externo
4. Resultado de cumplimento de la gestión
5. Estado de implementación y sostenibilidad del MIPG y del MECI
6. Estado de los procesos</t>
  </si>
  <si>
    <t>liderazgo estratégico</t>
  </si>
  <si>
    <t>enfoque hacia la prevención</t>
  </si>
  <si>
    <t>evaluación de la gestión del riesgo</t>
  </si>
  <si>
    <t>relación con entes externos de control</t>
  </si>
  <si>
    <t>evaluación y seguimiento</t>
  </si>
  <si>
    <t>Marcela Urrea Jaramillo</t>
  </si>
  <si>
    <t>Andrea Sierra Ochoa</t>
  </si>
  <si>
    <t>Alejandro Marín Cañón</t>
  </si>
  <si>
    <t>Economista</t>
  </si>
  <si>
    <t>Contador 1</t>
  </si>
  <si>
    <t>Contador 2</t>
  </si>
  <si>
    <t>Auxiliar</t>
  </si>
  <si>
    <t>Abogado</t>
  </si>
  <si>
    <t>Ximena Peña Yague</t>
  </si>
  <si>
    <t>Técnico</t>
  </si>
  <si>
    <t>Alexandra Álvarez Mantilla</t>
  </si>
  <si>
    <t>Ivonne Andrea Torres Cruz
Asesora de Control Interno</t>
  </si>
  <si>
    <t>Recolección y Análisis de Información</t>
  </si>
  <si>
    <t>Asignación de actividad</t>
  </si>
  <si>
    <t>Elaboración de solicitud</t>
  </si>
  <si>
    <t>Actividad ejecutada (revisada y entregada a solicitante)</t>
  </si>
  <si>
    <t>Planeación - Definir metodología y cronograma de trabajo</t>
  </si>
  <si>
    <t>Planeación - Revisión previa del tema a evaluar</t>
  </si>
  <si>
    <t>Trabajo de campo - Recolección de Información</t>
  </si>
  <si>
    <t>Informe - Elaboración</t>
  </si>
  <si>
    <t>Informe - Revisión por ACI</t>
  </si>
  <si>
    <t>Informe - Comunicación de envío</t>
  </si>
  <si>
    <t>Informe - Publicación (web,intranet y/o carpeta de calidad)</t>
  </si>
  <si>
    <t>Informe Final - Publicación (web,intranet y/o carpeta de calidad)</t>
  </si>
  <si>
    <t>Planeación - Revisión previa del tema del informe</t>
  </si>
  <si>
    <t>Planeación del trabajo</t>
  </si>
  <si>
    <t>Planeación - Revisión previa del tema</t>
  </si>
  <si>
    <t>Informe - Elaboración de producto</t>
  </si>
  <si>
    <t>Entrega producto final</t>
  </si>
  <si>
    <t>Planeación - Revisión estado del PM a hacer seguimiento</t>
  </si>
  <si>
    <t>Dirección de Gestión Corporativa y CID</t>
  </si>
  <si>
    <t>Líderes de Cada Proceso</t>
  </si>
  <si>
    <t>Constitución Caja menor</t>
  </si>
  <si>
    <t>Verificación de la oportunidad y contenido de las herramientas de gestión de la CVP y su seguimiento:
PAG, PAAC, mapa de riesgos, proyectos de inversión</t>
  </si>
  <si>
    <t>Seguimiento al Plan Institucional de Capacitación - PIC</t>
  </si>
  <si>
    <t>Seguimiento al Plan de Previsión de Recursos Humanos</t>
  </si>
  <si>
    <t>Seguimiento al Plan Estratégico de Talento Humano</t>
  </si>
  <si>
    <t>Seguimiento al . Plan de Incentivos Institucionales</t>
  </si>
  <si>
    <t>Auditoría Interna de Calidad bajo el estándar ISO 9001:2015</t>
  </si>
  <si>
    <t>Gestionar el proceso de contratación de la Auditoría Interna de Calidad bajo el estándar ISO 9001:2015</t>
  </si>
  <si>
    <t>Seguimiento a tutelas y a las notificaciones</t>
  </si>
  <si>
    <t>Seguimiento al plan de implementación del MIPG</t>
  </si>
  <si>
    <t xml:space="preserve">Seguimiento al Plan de Mejoramiento Interno </t>
  </si>
  <si>
    <t>Seguimiento a Plan de Mejoramiento Externo</t>
  </si>
  <si>
    <t>Control Interno Contable durante la vigencia 2018.
Decreto Reglamentario 1027 de 2007 y Resolución 193 de 2016 del Contador General de la Nación.</t>
  </si>
  <si>
    <t>Revisión por la Dirección- información a cargo de control interno</t>
  </si>
  <si>
    <t>Revisión y/o actualización del normograma proceso Evaluación de la Gestión</t>
  </si>
  <si>
    <t>Realizar auditoría de proceso de Reasentamientos Humanos</t>
  </si>
  <si>
    <t>Realizar auditoría de proceso de Urbanizaciones y Titulación</t>
  </si>
  <si>
    <t>Realizar auditoría de Inventarios (hardware y software)</t>
  </si>
  <si>
    <t>Normograma</t>
  </si>
  <si>
    <t>Página web actualizada</t>
  </si>
  <si>
    <t>Contratos de CI perfeccionados y en ejecución</t>
  </si>
  <si>
    <t>Se llevaron a cabo las actividades para la contratación de los profesionales requeridos por la Asesoría de Control Interno</t>
  </si>
  <si>
    <t>Se realizó la solicitud revisión con técnicas de auditoría y cargue de la información en el aplicativo SIVICOF</t>
  </si>
  <si>
    <t>Realizar evaluación de personal de planta</t>
  </si>
  <si>
    <t>Evaluaciones de gestión</t>
  </si>
  <si>
    <t>Respuestas a memorandos</t>
  </si>
  <si>
    <t>Memorandos</t>
  </si>
  <si>
    <t>Se remitió correo a la Oficina Asesora de Planeación con la Matriz del normograma actualizado</t>
  </si>
  <si>
    <t>diferencia</t>
  </si>
  <si>
    <t>Total general</t>
  </si>
  <si>
    <t>Suma de Aporte al Avance del  PAA</t>
  </si>
  <si>
    <t>Suma de Ponderación</t>
  </si>
  <si>
    <t>En enero se realizó verificación del cumplimiento del PAAC y se presentó informe con memorando de fecha el día 16Ene2019 con radicado Cordis No.2019IE260 y se publicó en página web el 17Ene2019</t>
  </si>
  <si>
    <t>Informe de evaluación III cuatrimestre de 2018
Memorando 2019IE260 del 16Ene2019
Correo verificación publicación en página web el 17Ene2019</t>
  </si>
  <si>
    <t>roles Dec 648 de 2017</t>
  </si>
  <si>
    <t>La actividad no ha iniciado, es preciso programarla dentro del periodo establecido</t>
  </si>
  <si>
    <t>Se realizó el primer seguimiento del PAAC del 2019 con memorando del 23Abr2019 con Cordis 2019IE5856 y se realizó el informe de seguimiento al PAAC vigencia 2019, con memorando del 15May2019 con Cordis 2019IE7329 y se publicó en la página web el 15May2019</t>
  </si>
  <si>
    <t>Se realizó el último seguimiento del PM de la contraloría con corte al 31Dic2018. Se preparó la matriz de seguimiento, se solicitaron las evidencias de cumplimiento, se analizaron, se elaboró el informe y la matriz con el seguimiento actualizado. Se solicitó publicación en la página web de la entidad y quedó publicado el 11Feb2019.</t>
  </si>
  <si>
    <t>1. Memo sol 2019IE679 del 22Ene2019, informa seguimiento y solicita evidencias de cumplimiento de acciones PM.
2. Respuestas a solicitud en ruta: \\10.216.160.201\control interno\2019\28  PLANES\EXTERNO\CONTRALORIA\IV Seg 2018\2019IE679.
3. Informe de Seguimiento. Corte (31-Dic-2018).
4. Memo entrega informe seguimiento al PM 2019IE1135 del 07Feb2019.
5. Matriz de seguimiento al PM, archivo: Plan de Mejoramiento Contraloría Corte (31-Dic-2018).Descargar.
6. Correo Publicación seg PM Contraloría.</t>
  </si>
  <si>
    <t>Se realizó el primer seguimiento del PM de la contraloría con corte al 14Feb2019. Se preparó la matriz de seguimiento, se solicitaron las evidencias de cumplimiento, se analizaron, se elaboró el informe y la matriz con el seguimiento actualizado. El informe y la matriz quedaron terminados el 26MAr2019. Se solicitó publicación en la página web de la entidad únicamente de la matriz de seguimiento, que quedó publicada el 27Jun2019.
El informe está aún para revisión y publicación.</t>
  </si>
  <si>
    <t>Se solicitó la información, se recabó, se analizó, se elaboró el respectivo informe y se remitió al Personero delegado para las finanzas y el desarrollo económico. Se radicó con Oficio del 10Ene2019 Cordis 2019EE256.</t>
  </si>
  <si>
    <t>Oficio del 10Ene2019 Cordis 2019EE256.</t>
  </si>
  <si>
    <t>Oficio del 11Feb2019 Cordis 2019EE2019.</t>
  </si>
  <si>
    <t>Se solicitó la información, se recabó, se analizó, se elaboró el respectivo informe y se remitió al Personero delegado para las finanzas y el desarrollo económico. Se radicó con Oficio del 11Feb2019 Cordis 2019EE2019.</t>
  </si>
  <si>
    <t>Se solicitó la información, se recabó, se analizó, se elaboró el respectivo informe y se remitió al Personero delegado para las finanzas y el desarrollo económico. Se radicó con Oficio del 11Mar2019 Cordis 2019EE3787.</t>
  </si>
  <si>
    <t>Oficio del 11Mar2019 Cordis 2019EE3787.</t>
  </si>
  <si>
    <t>Se solicitó la información, se recabó, se analizó, se elaboró el respectivo informe y se remitió al Personero delegado para las finanzas y el desarrollo económico. Se radicó con Oficio del 10Abr2019 Cordis 2019EE5984.</t>
  </si>
  <si>
    <t>Oficio del 10Abr2019 Cordis 2019EE5984.</t>
  </si>
  <si>
    <t>Se solicitó la información, se recabó, se analizó, se elaboró el respectivo informe y se remitió al Personero delegado para las finanzas y el desarrollo económico. Se radicó con Oficio del 09May2019 Cordis 2019EE7261.</t>
  </si>
  <si>
    <t>Oficio del 09May2019 Cordis 2019EE7261.</t>
  </si>
  <si>
    <t>Se solicitó la información, se recabó, se analizó, se elaboró el respectivo informe y se remitió al Personero delegado para las finanzas y el desarrollo económico. Se radicó con Oficio del 12Jun2019 Cordis 2019EE10144.</t>
  </si>
  <si>
    <t>Oficio del 12Jun2019 Cordis 2019EE10144.</t>
  </si>
  <si>
    <t>1. Memo sol 2019IE176 del 14Ene2019.
2. Evidencias de solicitudes, respuestas e informes finales presentados en la ruta: \\10.216.160.201\control interno\2019\2. 036 INFORMES\19.01 INF.  A  ENTIDADES DE CONTROL Y VIG\SIVICOF\CUENTA ANUAL.
3. Certificado de Recepción de Información.</t>
  </si>
  <si>
    <t>Se realizó la Evaluación por dependencias, de acuerdo con la Ley 909 de 2005 - Acuerdo CNSC 565 de 2016 - Circular 004 de 2005 consejo asesor del gobierno nacional en asuntos de control interno. Se entregó el resultado por dependencia y uno unificado para la Subdirección Administrativa. Se realizó presentación de los resultados de la evaluación en el comité CCICI del 11Feb2019</t>
  </si>
  <si>
    <t>Evaluación por dependencias.
Ley 909 de 2005 - Acuerdo CNSC 565 de 2016 - Circular 004 de 2005 consejo asesor del gobierno nacional</t>
  </si>
  <si>
    <t>Se solicitó, recabó, analizó y se elaboró el informe correspondiente y se entregó a la CGN y al representante legal de la CVP.</t>
  </si>
  <si>
    <t>1. Memo 2019IE2674 del 28Feb2019 con informe de CIC.
2. Actas de Reunión.
3. Formularios de información.
4. Informe Anual  de Evaluación del Control Interno Contable.
5. Evidencias en la ruta: \\10.216.160.201\control interno\2019\2. 036 INFORMES\19.04 INF.  DE GESTIÓN\CONTROL INTERNO CONTABLE</t>
  </si>
  <si>
    <t>Se solicitó, recabó, analizó y se elaboró el informe correspondiente y se entregó al representante legal de la CVP.</t>
  </si>
  <si>
    <t>1. Memo sol 2019IE3 de 02Ene2019
2. Memorando 2019IE922 del 31Ene2019 donde se entrega el informe
3. Cuadro Austeridad del gasto
4. Informe de Austeridad del gasto
5. Correo de solicitud de publicación y correo evidencia de la publicación en la página web</t>
  </si>
  <si>
    <t>Se solicitó, recabó, analizó y se elaboró el informe correspondiente y se entregó al representante legal de la CVP. No se ha solicitado la publicación del informe.</t>
  </si>
  <si>
    <t>1. Memorando 2019IE1309 del 14Feb2019
2. Registro de reuniones con fecha del 20Feb2019 y 22feb2019
3. Certificado de cumplimiento reporte FURAG II del 07Mar2019
4. Informe FURAG II (con certificado de cargue y preguntas y respuestas)
5. Correo evidencia de publicación del certificado e informe del FURAG II</t>
  </si>
  <si>
    <t>1. Memo Sol 2019IE1286 del 13Feb2019 y 2019IE1313 del 14Feb2019.
2. Respuestas a solicitudes de información en la ruta: \\10.216.160.201\control interno\2019\2. 036 INFORMES\19.04 INF.  DE GESTIÓN\PORMENORIZADO\01 CUATRIMESTRE
3. Memo entrega informe 2019IE3959 del 14Mar2019
4. Informe pormenorizado y matriz de seguimiento
5. Correo de solicitud de publicación y evidencia de la publicación en la página web</t>
  </si>
  <si>
    <t>Se realizó el último seguimiento del PAA del 2018 dando cumplimiento al 90,4% a sus actividades  pactadas por cada uno de sus integrantes.</t>
  </si>
  <si>
    <t>1. Correo de entrega del seguimiento a la OAP del 29Abr2019.
2. Ruta del primer seguimiento: \\10.216.160.201\control interno\2019\19.03 inf. Auditorias C. I\19.03 INTERNAS\0. PAA\02. I Seg</t>
  </si>
  <si>
    <t>1. Correo de entrega del seguimiento a la OAP del 28Ene2019.
2. Ruta último seguimiento de 2018: \\10.216.160.201\control interno\2018\1. 068 AUDITORÍAS\068.1 INTERNAS\0. ProgramaAnualAuditorías</t>
  </si>
  <si>
    <t>Se realizó el reporte del decreto 2015 correspondiente al avance en las metas del PDD con corte al 31Dic2018.</t>
  </si>
  <si>
    <t>1. Memo sol 2019IE44 y 2019IE45 del 08Ene2019
2. Memo Rta 2019IE318 del 21Ene2019 y 2019IE823 del 28Ene2019
3. Correo institucional el 04Feb2019, a la funcionaria de la alcaldía con la evidencia del cargue del reporte de seguimiento en el aplicativo de formulario de google</t>
  </si>
  <si>
    <t>Memo sol 2019IE5856 del 23Abr2019
Informe de seguimiento I cuatrimestre de 2019
Memorando 2019IE7329 del 15May2019
Correo verificación publicación en página web el 15May2019</t>
  </si>
  <si>
    <t>01. Correo entrega información a cargo de control interno para OAP el 20MAy2019.
02. Informe de Control Interno para la revisión por la dirección del 20May2019.
03. Presentación con la información a cargo de Control Interno del 20May2019.</t>
  </si>
  <si>
    <t>1. Memo sol 2019IE5783 del 16Abr2019
2. Memo Rta 2019IE5941, 2019IE5951, 2019IE5953 y 2019IE5954
3. Oficio 2019EE7635 del 15May2019
4. Informe Directiva 003
5. Información en ruta: \\10.216.160.201\control interno\2019\2. 036 INFORMES\19.02  INF. A OTROS ORGANISMOS\DIRECTIVA 003\I Periodo 2019</t>
  </si>
  <si>
    <t>Se solicitó información a la Oficina TIC, nos dan respuesta el 13/03/2019 y el 13/03/2019 se realizó el reporte en el aplicativo disponible para tal fin.</t>
  </si>
  <si>
    <t>1. Memo sol 2019IE2912 del 07Mar2019
2. Memo Rta 2019IE3909 del 13Mar2019 y se realizó el reporte en el aplicativo disponible para tal fin.
3. Correo de reporte
4. Reporte a la DNDA del 13Mar2019</t>
  </si>
  <si>
    <t>Se solicitó, recabó, analizó y se elaboró el informe correspondiente y se entregó al representante legal.</t>
  </si>
  <si>
    <t>1. Memo sol 2019IE5 del 02Ene2019.
2. Memo Rta 2019IE112 del 10Ene2019.
3. Memo entrega informe 2019IE927 del 31Ene2019.
4. Informe de seguimiento al NMNC.
5. Correo solicitud publicación web del 01Feb2019
6. Correo evidencia de publicación en web del 06Feb2019</t>
  </si>
  <si>
    <t>1. Memo sol 2019IE5040 del 08Abr2019.
2. Memo Rta 2019IE5811 del 17Abr2019.
3. Memo entrega informe 2019IE5987 del 30Abr2019.
4. Informe de seguimiento al NMNC.
5. Correo solicitud publicación web del 03May2019.
6. Correo evidencia de publicación en web del 06May2019.</t>
  </si>
  <si>
    <t>No se realizó revisión y actualización del normograma. Actividad no ejecutada</t>
  </si>
  <si>
    <t>Se remitió correo electrónico del 01Feb2019, con el normograma actualizado</t>
  </si>
  <si>
    <t xml:space="preserve">Se remitió correo y actualización del 22Abr2019,con el normograma actualizado </t>
  </si>
  <si>
    <t xml:space="preserve">Se remitió correo y actualización del 07May2019,con el normograma actualizado </t>
  </si>
  <si>
    <t>Se han realizado los trámites de las cuentas de cobro para lograr el pago de los honorarios de los contratistas según el procedimiento adoptado, contratos 007-2019 y 052-2019</t>
  </si>
  <si>
    <t>1.Certificado de cumplimiento (SISCO)
2.Informe de supervisión 
3.Informe de actividades
4.Certificado de pago de seguridad social
5.Documento Equivalente
6.Evidencias
7.se colocan los documentos pertinentes a la plataforma SECOPII</t>
  </si>
  <si>
    <t>1.Marcela Urrea Jaramillo - 448 -2019 04Mar2019
2.Diana Ximena Peña Ygaue - 453 -2019 05Mar2019</t>
  </si>
  <si>
    <t>Se han realizado los trámites de las cuentas de cobro para lograr el pago de los honorarios de los contratistas según el procedimiento adoptado, contratos 007-2019; 560-2018; 052-2019 Y 756-2018</t>
  </si>
  <si>
    <r>
      <t xml:space="preserve">Se realizó el trámite del proceso de mínima cuantía para lograr la contratación del externo que realizó la Auditoría Interna de Calidad, mediante el número de contrato No. 471-2019, con un acta de inicio de 20mar2019 y fecha de terminación 19may2019 por un valor de </t>
    </r>
    <r>
      <rPr>
        <u/>
        <sz val="9"/>
        <color theme="1"/>
        <rFont val="Arial"/>
        <family val="2"/>
      </rPr>
      <t>$10.115.000</t>
    </r>
  </si>
  <si>
    <t xml:space="preserve">Se realiza memorando de apertura de la auditoría de inventarios (software y hardware)
se realizó el trabajo del campo
se entregó el informe preliminar se dio plazo para que controvertir el informe y como resultado el informe final, se solicito la formulación del plan de mejoramiento </t>
  </si>
  <si>
    <t>Se ha dado respuesta de manera oportuna a las solicitudes de información por parte de la Dirección de Gestión Corporativa y CID respecto de los procesos disciplinarios que se llevan a cabo en la entidad.</t>
  </si>
  <si>
    <t>Las evidencias de las solicitudes y respuestas, así como del informe preliminar y final se encuentran en la siguiente ruta: \\10.216.160.201\control interno\2019\19.03 inf. Auditorias C. I\19.03 EXTERNAS\PAD_2019_VIG_2018_Contraloria</t>
  </si>
  <si>
    <t>La auditoría de regularidad inició el 02Ene2019 y finalizó el 18Jun2019 con la entrega del informe final con 17 hallazgos. El plan de mejoramiento se formuló y se subió al sistema SIVICOF el 04Jul2019</t>
  </si>
  <si>
    <t>1. Memo sol 2019IE1326 del 14Feb2019, informa seguimiento y solicita evidencias de cumplimiento de acciones PM.
2. Correo Institucional 18Feb2019 donde se informa el seguimiento.
3. Actas de reunión y evidencias de seguimiento en ruta: \\10.216.160.201\control interno\2019\28  PLANES\EXTERNO\CONTRALORIA\I Seg 2019.
4. Pantallazos de la Agenda a dependencias para seguimiento.
5. Informe de Seguimiento. Corte (14Feb2019) por correo electrónico a ACI del 26Mar2019 (falta publicar el informe en la web).
6. Matriz de seguimiento al PM, archivo: Plan de Mejoramiento Contraloría. Corte (14-Feb-2019).Descargar.
7. Correo Publicación seg PM Contraloría.</t>
  </si>
  <si>
    <t xml:space="preserve">Se tiene evidencias pantallazos  del certificado y oficio dirigido a la Contraloría de Bogotá con asunto de CBN -1092-1005 
*Certificado de no Existencia de Deuda Pública, 
*Certificado de Recepción de Información
*Formato en Excel Reporte deuda pública
 *Registro de reuniones </t>
  </si>
  <si>
    <t>Se revisó la normatividad relacionada con la cuenta anual, se revisaron los informes a presentar, se asignaron responsables, se elaboró memorando de solicitud de información, se acompañó a los responsables en la elaboración de la información a reportar, se revisó la información a reportar, se cargó en el sistema SIVICOF y se descargó el certificado de recepción de información ante la Contraloría.</t>
  </si>
  <si>
    <t>Memorando 2019IE931 para TIC.
Memorando 2019IE932 para Planeación.
Memorando 2019IE933 para DUT.
Memorando 2019IE935 para Reas.
Memorando 2019IE938 para Comunicaciones.
Memorando 2019IE1140 vivienda.
Memorando 2019IE1141 Financiera.
Memorando 2019IE1143 Jurídica.
Memorando 2019IE1144 Barrios.
Memorando 2019IE1182 Administrativa.
Memorando 2019IE1183 Corporativa.
Memorando 2019IE1186.
Presentación de la evaluación en el comité CCICI del 11Feb2019.</t>
  </si>
  <si>
    <t>1. Memo sol 2019IE4648 del 04Abr2019
2. Memo 2019IE5984 del 30Abr2019 donde se entrega el informe
3. Cuadro Austeridad del gasto
4. Informe de Austeridad del gasto</t>
  </si>
  <si>
    <t>Mediante Memorando 2019IE1309 del 14Feb2019 se solicitó a las dependencias la información para reportar el furag II.
Se realizó el reporte de acuerdo con la metodología del FURAG del DAFP. Se compilaron las preguntas y respuestas, junto con el certificado de cargue de la información en el sistema y se solicitó la publicación en la página web.</t>
  </si>
  <si>
    <t>1. Correo Convocatoria 1er CICCI - 11feb2019.
2. Presentación Comité ICCI 11Feb2019 Aprobación PAA.
3. Resolución 5658 13Dic2018 Comité Control Interno CVP.
4. Correo delegación Director General Comité ICCI 11Feb2019.
5. Listado asistencia comité control interno 11Feb2019.
6. El Acta de Reunión se encuentra archivada en: \\10.216.160.201\control interno\2019\02.01 Actas Comité C. I\COMITE C. I\02. 11Feb2019
7. Ruta de formulación del PAA: \\10.216.160.201\control interno\2019\19.03 inf. Auditorias C. I\19.03 INTERNAS\0. PAA\01. Formulación</t>
  </si>
  <si>
    <t>Se  aprobó el PAA en Comité CICCI del 11Feb2019.
El Acta de Reunión se encuentra archivada en: \\10.216.160.201\control interno\2019\02.01 Actas Comité C. I\COMITE C. I\02. 11Feb2019</t>
  </si>
  <si>
    <t>Se realizó el primer seguimiento al PAA con corte al 31 de marzo de 2019, siendo remitido por correo electrónico a la OAP el 29Abr2019</t>
  </si>
  <si>
    <t>1. Memo sol 2019IE5026 y 2019IE5024 del 08Abr2019
2. Memo Rta 2019IE5916 del 25Abr2019 y 2019IE5461 del 09Abr2019
3. Se remitió a través del aplicativo de la DDDI los días 30 de abril, 2 y 3 de mayo de 2019.
4. Ruta de la información: \\10.216.160.201\control interno\2019\2. 036 INFORMES\19.02  INF. A OTROS ORGANISMOS\DECRETO 215\I Trim 2019
5. Se elaboró informe que fue remitido a la ACI el 16May2019, sin revisión</t>
  </si>
  <si>
    <t>Se realizó el reporte del decreto 2015 correspondiente al avance en las metas del PDD con corte al 31Mar2019 y se remitió a través del aplicativo de la DDDI los días 30 de abril, 2 y 3 de mayo de 2019</t>
  </si>
  <si>
    <t>De acuerdo con solicitud efectuada por la OAP, se realizó informe y presentación de los puntos a cargo de Control Interno para el informe de revisión por la dirección.</t>
  </si>
  <si>
    <t>Se revisó la normatividad , se planeó el trabajo, se solicitó la información a los diferentes responsables, se asesoró en la entrega de la información a control interno, se analizaron las respuestas, se solicitó información adicional en los casos requeridos. Se elaboró el informe, se presentó al Director de Gestión Corporativa para su firma en el informe. Se remitió el informe a la Dirección Distrital de Asuntos Disciplinarios el 15May2019.</t>
  </si>
  <si>
    <t>Se solicitó, recabó, analizó y se elaboró el informe correspondiente y se entregó al representante legal. Este informe estaba inicialmente a cargo de la profesional Graciela Zabala, pero debido a la carga de trabajo, fue reasignada su elaboración a la profesional Marcela Urrea</t>
  </si>
  <si>
    <t>1.Alejandro Marín Cañón - 007-2019 10Ene2019
2.Asbleydi Andrea Sierra Ochoa -052-2019 14Ene2019</t>
  </si>
  <si>
    <t>Se han realizado los trámites de las cuentas de cobro para lograr el pago de los honorarios de los contratistas según el procedimiento adoptado, contratos 559-2018 Julián David Torres Bermúdez Y 560-2018 Alejandro Marín Cañón</t>
  </si>
  <si>
    <t>1.Pago de los honorarios de los contratistas de la Asesoría de Control Interno a: 
Asbleydi Andrea Sierra Ochoa - 052-2019
Marcela Urrea Jaramillo - 448-2019 
Diana Ximena Peña Yague- 453-2019 
Alejandro Marín Cañón - 007-2019
2.Certificado de Cumplimiento (SISCO)
3.Documento equivalente 
4.Informe de Actividades 
5.Evidencias
6.Certificado de pago de Seguridad Social
7.Informe de Supervisión
8. tramitar documentación por plataforma SECOP II</t>
  </si>
  <si>
    <t xml:space="preserve">Se han realizado los trámites de las cuentas de cobro para lograr el pago de los honorarios de los contratistas de la Asesoría de Control Interno según el procedimiento adoptado. Asbleydi Andrea Sierra Ochoa, Marcela Urrea Jaramillo, Diana Ximena Peña Yagüe y Alejandro Marín Cañón </t>
  </si>
  <si>
    <t xml:space="preserve">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t>
  </si>
  <si>
    <t>1.Pago de los honorarios de los contratistas de la Asesoría de Control Interno a: 
Asbleydi Andrea Sierra Ochoa - 052-2019
Marcela Urrea Jaramillo - 448-2019 
Diana Ximena Peña Yague- 453-2019 
Alejandro Marín Cañón - 007-2019
2.Certificado de Cumplimiento (SISCO)
3.Documento equivalente 
4.Informe de Actividades 
5.Evidencias
6.Certificado de pago de Seguridad Social
7.Informe de Supervisión
8. tramitar documentación por plataforma SECOP II
9.Pago proveedor APPLUS COLOMBIA LTDA -471-2019</t>
  </si>
  <si>
    <t>1. 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2. Pago de auditoría interna de calidad APPLUS COLOMBIA LDTA</t>
  </si>
  <si>
    <t>Se gestionó y se realizó la capacitación sobre las líneas de defensa y la política de control interno del MIPG</t>
  </si>
  <si>
    <t>1.Se realizaron dos reuniones con el contratista para la planeación de la auditoría el 27-mar-2019 y el 03-abr-2019. 2.Se elaboró y entregó el memorando con el plan de auditoría, 
3.Se elaboraron agendas, 
4.Se socializó la auditoría mediante comunicación en el comité directivo, 
5.Sensibillización en dos ocasiones en todas las dependencias,
6.Se remitió pieza comunicativa. 
7.La auditoría se realizó entre el 23 y el 26 de abril.
8.Se realizo comunicación de apertura mediante memorando 2019IE4585  reunión de apertura de la auditoría que se realizó el martes 23 de abril de 2019 de 7:00 am a 7:30 am en la sala de juntas de la Dirección General.
9.Cronograma de apoyo
10.Registro de reunión.
11.Entrega de informe 208-CI-Ft-01 Informe de Auditoría Interna de calidad ISO 9001-2015 (28May2019)- mediante correo electrónico</t>
  </si>
  <si>
    <t>Se realizaron dos reuniones con el contratista para la planeación de la auditoría el 27-mar-2019 y el 03-abr-2019. Se elaboró y entregó el memorando con el plan de auditoría, se hicieron las agendas, se socializó la auditoría mediante comunicación en el comité directivo, sensibilización en dos ocasiones en todas las dependencias, se remitió pieza comunicativa. La auditoría se realizó entre el 23 y el 26 de abril.
Se realizo comunicación de apertura mediante memorando 2019IE4585  reunión de apertura de la auditoría que se realizó el martes 23 de abril de 2019 de 7:00 am a 7:30 am en la sala de juntas de la Dirección General.
Cronograma de apoyo
Registro de reunión.
Entrega de informe 208-CI-Ft-01 Informe de Auditoría Interna de calidad ISO 9001-2015 (28May2019)</t>
  </si>
  <si>
    <t>1.solicitud del cdp 2019IE179 del 14Ene2019 
2.Formato Estudios previos
3.Analisis del sector -14Ene2019
4.Matriz de Análisis -14Ene2019
5.Solicitud inicio del proceso
6.Estudio de mercado
7.Codigo SISCO - 555
8.Formato de carta de presentación de la propuesta
9.Formato del oferta económica 
10.Invitación pública IPMC-004
11.Acta de Inicio 471-2019</t>
  </si>
  <si>
    <t xml:space="preserve">1. Reunión de apertura - Asistencia y registro de reunión
2. Lista de verificación
3. Memo apertura 2019IE1176 08Feb2019 y alcance memo 2019IE4996 del 08Abr2019
4. registro de reuniones en la ruta:\\10.216.160.201\control interno\2019\19.03 inf. Auditorias C. I\19.03 INTERNAS\03. DNDA - INVENTARIOS\4. Ejecución de la auditoría especial\Desarrollo de la lista de verificación\4.6 Actas de reunión
5. Trabajo de campo ruta: \\10.216.160.201\control interno\2019\19.03 inf. Auditorias C. I\19.03 INTERNAS\03. DNDA - INVENTARIOS\4. Ejecución de la auditoría especial\Desarrollo de la lista de verificación\4.2. Papeles de trabajo
6. Informe de preliminar memo 29286019IE del 17Jun2019
7. Informe Final memo 2019IE9688 del 02Jul2019 
</t>
  </si>
  <si>
    <t>\\10.216.160.201\control interno\2019\4.  APOYO\4. Planta\Concertación 2019
Memorando 2019IE262 - 17Ene2019</t>
  </si>
  <si>
    <t>Se realizaron la evaluaciones de gestión a Elizabeth Cárdenas Beltrán - Planta provisional  la cual se envió en el memorando 2019IE2366 el 20Feb2019 y Graciela Zabala Rico - Planta temporal en el memorando 2019IE805 del 25Ene2019</t>
  </si>
  <si>
    <t xml:space="preserve">Dar respuesta a las solicitudes de información  con fines disciplinarios  auto de apertura de indagación preliminar </t>
  </si>
  <si>
    <t>Se remitió correo del 08Mar2019, donde se informó que no era necesario la actualización del normograma</t>
  </si>
  <si>
    <t>Se revisó la normatividad y no se hizo necesario la actualización del normograma</t>
  </si>
  <si>
    <t>Informe Marco Normativo Contable Directiva 007 / 2016 - Informe a la Alcaldía Mayor de Bogotá NICSP</t>
  </si>
  <si>
    <t>Se ha dado respuesta ha todas las solicitudes oportunamente</t>
  </si>
  <si>
    <t>Participación e intervención en los comités:
Comité de inventarios de  bienes muebles e inmuebles 
Comité técnico de sostenibilidad contable
Comité de Conciliación
Comité Financiero 
Comité Coordinación de Control Interno</t>
  </si>
  <si>
    <t>1.Se realizarón capacitaciones y se tienen como evidencias el listado de asistencia del 20Feb2019
2. Presentación lineamientos CI
3. Presentación SCI pormenorizado.
4. Reunión Socialización Plan Anual  de Auditoria CI. 14May2019</t>
  </si>
  <si>
    <t>Para este informe cuatrimestral, se decidió tomar como base el resultado de todos los informes producidos por el área durante la vigencia 2019 (hallazgos, conclusiones y recomendaciones) y cruzar la información con los cinco componentes del MECI según la dimensión 7 del MIPG. Por lo cual no se hizo necesario solicitar información a las dependencias,Dando cumplimiento con la entrega del informe 12Jul2019 mediante memorando2019IE10952</t>
  </si>
  <si>
    <t>Oficio del 09Jul2019 Cordis 2019EE11745.</t>
  </si>
  <si>
    <t>Se solicitó la información, se recabó, se analizó, se elaboró el respectivo informe y se remitió al Personero delegado para las finanzas y el desarrollo económico. Se radicó con Oficio del 09Jul2019 Cordis 2019EE11745.</t>
  </si>
  <si>
    <t xml:space="preserve">Se preparó instructivo para diligenciar el autocontrol y seguimiento al PM, se revisó y preparó la matriz del seguimiento al PM por procesos. Se remitió memorando y matriz por correo electrónico con plazo para entregar el seguimiento el 28May2019. Todos los procesos responsables remitieron el seguimiento en la fecha correspondiente. Se realizó análisis de la información, se elaboró el seguimiento en la matriz y se preparó el informe de seguimiento, que fue entregado por correo electrónico a la ACI el 02Jul2019. Informe que se encuentra en revisión para su entrega a los responsables.
se realiza la entrega del  informe mediante memorando, y reposa en la carpeta compartida \\10.216.160.201\control interno\2019\28  PLANES\INTERNO\03. I Seg. 2019\Informe 
se realiza la publicación respectiva a la paguina web </t>
  </si>
  <si>
    <t xml:space="preserve">Se realizó el segundo seguimiento del PM de la contraloría con corte al 30Jun2019. Se preparó la matriz de seguimiento, se solicitaron las evidencias de cumplimiento, se analizaron, se elaboró la matriz con el seguimiento actualizado. La matriz quedó terminada el 05Jul2019.
se publicó en la página web el 08Jul2019
se envía correo institucional el 23Jul2019 </t>
  </si>
  <si>
    <t>1.  Correo por parte del profesional Alejandro Marin 12Jul2019
2. Entrega del Info 2019IE10952 del 12Jul2019
3. Publicación página WEB</t>
  </si>
  <si>
    <t xml:space="preserve">Se recopilo información de los funcionarios de Control Interno donde se incorporo la información  de evidencias y se obtuvo el resultado, para entregar el Plan Anual de Auditorias a la Oficina Asesora de Planeación  </t>
  </si>
  <si>
    <t>1. Se realizo seguimeinto al PAA con corte al 30 de junio 
2. Se envía correo Intiutucional a Claudia Marcela - contratista de planeación  el día 09Jul2019
3. Donde se debería llevarse un avance relativo del 56,12% y se alcanzó el 50,42%, por lo que el avance absoluto es del 89,84%.
4. 208-PLA-Ft-55 Plan de Acción de Gestión - Evaluación de la Gestión II Seg Corte al 30Jun2019.xls
*208-CI-Ft-04 Plan Anual de Auditorias 2019 - IV Seg Corte al 30Jun2019.xls
5. Ruta: \\10.216.160.201\control interno\2019\19.03 INF. AUDITORIAS C. I\19.03 INTERNAS\0. PAA\03. II Seg</t>
  </si>
  <si>
    <t>Se remitió correo del 8Jul2019, donde se informó que no era necesario la actualización del normograma</t>
  </si>
  <si>
    <t>1. Memo apertura 2019IE10819  AUD. INT. CAJA MENOR
2. Memo rta 2019IE11536 - Financiera
3. Informe visitas especiales 
4. Arqueo caja menor del 11Jul2019
5. Anexos
6. Entrega Informe 2019IE11410 del  23Jul2019
7. el arqueo se encuentran en la ruta:\\10.216.160.201\control interno\2019\19.03 INF. AUDITORIAS C. I\19.03 INTERNAS\06. Caja Menor Julio</t>
  </si>
  <si>
    <t>Se tiene evidencias pantallazos  del certificado y oficio dirigido a la Contraloría de Bogotá con asunto de CBN -1092-Certificado de no Existencia de Deuda Pública 
* Certificado de Recepción de Información</t>
  </si>
  <si>
    <t>En custodia de los secretarios técnicos de comité
Actas comité institucional de coordinación de control interno ruta: \\10.216.160.201\control interno\2019\02.01 ACTAS COMITE C. I</t>
  </si>
  <si>
    <t>1. Memo sol. información PIC 2019IE10947 del 12Jul2019
2. Memo rta. 2019IE11317 del 19Jul2019
3. Acta de reunión
4. Plan de capacitaciones
5. Correo electronico de Soporte Publicación 
6. Estudios Previos Plan de Capacitación</t>
  </si>
  <si>
    <t xml:space="preserve">1. Memo sol 2019IE7513 del 22 May2019.
2. Correo de solicitud del seguimiento por autocontrol del 22May2019.
3. Cuadro de control de entrega del seguimiento por parte de los responsables.
4. Correo electrónico del 02Jul2019, con el informe y la matriz de seguimiento a la ACI.
5. Memo entrega primer informe de seguimiento al plan de mejoramiento por procesos -2019IE11472 del 25Jul2019 </t>
  </si>
  <si>
    <t>1. Memo sol. 2019IE10465 del 09Jul2019
2. Memo rta. 2019IE11037 del 12Jul2019- Financiera
3. Memo rta. 2019IE11118 del 15Jul2019- Corporativa
4.Memo rta. 2019IE11124 del 15Jul2019- Administrativa
5.Memo rta. 2019IE11122 del 15Jul2019- Planeación
6. Memo rta. 2019IE11645 del 30Jul2019 -Informe segundo Trimestre
7. Memo copia de recibos 2019IE11683 del  01Ago2019
8. Memo 2019IE11724 del 02Ago2019</t>
  </si>
  <si>
    <t>Se solicitó, recabó, analizó y se elaboró el informe correspondiente y se entregó a los responsables de las Subdirecciones Administrativas y Financiera. Con sus evidencias en la ruta: \\10.216.160.201\control interno\2019\19.03 INF. AUDITORIAS C. I\19.03 INTERNAS\06. Caja Menor Julio, y el arqueo fue uno de los anexos que especifica el informe.
Las dos Subdirecciones entregaron la respuesta donde financiera aceptó el hallazgo y Administrativa controvirtió solamente uno de los 17 hallazgos</t>
  </si>
  <si>
    <t>1. Memo apertura 2019IE10819  AUD. INT. CAJA MENOR
2. Informe visitas especiales 
3. Arqueo caja menor del 11Jul2019
4. Anexos
5. Entrega Informe 2019IE11410 del  23Jul2019
6. El arqueo con los papeles de trabajo se encuentran en la ruta:\\10.216.160.201\control interno\2019\19.03 INF. AUDITORIAS C. I\19.03 INTERNAS\06. Caja Menor Julio
7. Memo rta informe 2019IE11536 - Financiera
8. Memo rta informe 2019IE11646 - Administrativa</t>
  </si>
  <si>
    <t>Se solicitó, recabó, analizó y se elaboró el informe correspondiente y se entregó al representante legal de la CVP. Ya se solicitó la publicación del informe en página web.</t>
  </si>
  <si>
    <t>1. Memo sol. 2019IE9615 del 27Jun2019
2. Memo rta. 2019IE 9624 del 27Jun2019 - Planeación
3. Memo rta. 2019IE9762 del 04Jul2019
4. Correo electronico la circular emitida por la Secretaría Distrital de Planeación donde se estipulan las fechas de reporte de la herramienta SEGPLAN ( Sistema de Seguimiento a los programas, proyectos y metas del Plan de Desarrollo de Bogotá D.C) para la presente vigencia.
5. Se envió Correo Electrónico reporte II Trimestre a asesor Alcaldía (Pilar Morales)
6. Ruta: \\10.216.160.201\control interno\2019\19.02  INF. A OTROS ORGANISMOS\DECRETO 215\II Trim 2019</t>
  </si>
  <si>
    <t>Se realizó el reporte del decreto 2015 correspondiente al avance en las metas del PDD con corte al 30Jun2019 y se remitió a través de correo electrónico bajo nueva metodología que es una matriz en excel el día 31 de julio de 2019.</t>
  </si>
  <si>
    <t>1. Memo sol. 2019IE9748 del 04Jul2019
2. Memo rta. 2019IE10814 del 10Jul2019 - Sub financiera
3. RELACIÓN CONSIGNACIONES PENITENTES POR IDENTIFICAR
4. Comunicaciones de bancos
5. Actas de reunión
6. Capacitaciones 
7.Memo Informe final - 2019IE11870 del 31Jul2019 
8. Publicación en la página web</t>
  </si>
  <si>
    <t>Se solicitó, recabó, analizó y se elaboró el informe correspondiente y se entregó al representante legal. Se solicitó publicación en página web.</t>
  </si>
  <si>
    <t>Se remitió correo del 10Jun2019, donde se informó que no era necesario la actualización del normograma</t>
  </si>
  <si>
    <r>
      <t>Se planeó hacer el informe en conjunto con la auditoría de inventarios (hardware y software), donde se hizo una primera revisión del tema a través del análisis y verificación del cumplimiento de las disposiciones de la “Resolución 2904 del 29Jun2017 y el procedimiento “Para la administración de bienes devolutivos 208-SADM-Pr-15 versión 1 vigente desde 17/10/2014”.
Lo anterior con base en la información remitida en memorando 2019IE4023 del 18 de marzo de 2019 y como complemento a la verificación se aplicó un cuestionario el 27 de mayo de 2019 al Auxiliar Administrativo Código 407 – Grado 10 quien ejercía su cargo al corte del 31 de diciembre de 2018.
Se entregó el informe preliminar de la Auditoría el 17Jun2019 con el memorando 2019IE9286. Con 11 hallazgos y 2 oportunidades de mejora.
El informe final se entregó con el memorando 2019IE9688 del 02Jul2019.
Sin embargo, a raíz del resultado obtenido es preciso ahondar en la verificación del cumplimiento a este comité.</t>
    </r>
    <r>
      <rPr>
        <b/>
        <i/>
        <u/>
        <sz val="9"/>
        <color rgb="FFFF0000"/>
        <rFont val="Arial"/>
        <family val="2"/>
      </rPr>
      <t xml:space="preserve">
Se proyectará solicitud de información para evaluar el cumplimiento de las responsabilidades establecidas en la resolución  2904-2017.</t>
    </r>
  </si>
  <si>
    <t>Se identificó que los Planes Institucional de Capacitación, de Incentivos Institucionales, Anual de Vacantes, de Previsión de Recursos Humano y de Trabajo Anual en Seguridad y Salud en el Trabajo, se encuentran contenidos en el Plan Estratégico de Talento Humano, de conformidad con lo establecido  la Resolución No. 195 de 2019, “Por medio de la cual se aprueba el Plan Estratégico de Talento Humano vigencia 2019”.
Se solicitó la información el 18Jul2019 para entregar el 23Jul2019. Luis Fernando Caicedo solicitò plazo hasta el 31Jul2019, verbalmente, el cual se concedió. Administrativa envió la información por correo electrónico el 31Jul2019.</t>
  </si>
  <si>
    <t>1.Se anexó correo y Matriz partes interesadas del proceso Evaluación de la Gestión actualizada con la Oficina Asesora de Planeación.</t>
  </si>
  <si>
    <t>Se solicitó, recabó, analizó y se elaboró el informe correspondiente y se entrego  a los responsables de las areas Administrativas y financiera.  con sus evidencia en la ruta: \\10.216.160.201\control interno\2019\19.03 INF. AUDITORIAS C. I\19.03 INTERNAS\06. Caja Menor Julio, y el arqueo fue uno de los anexos que especifica el informe.</t>
  </si>
  <si>
    <t>Se solicitó la información, se recabó, se analizó, se elaboró el respectivo informe y se remitió al Personero delegado para las finanzas y el desarrollo económico. Se radicó con Oficio del 12Agos2019 Cordis 2019EE14136.</t>
  </si>
  <si>
    <t>Oficio del 12agos2019 Cordis 2019EE14136.</t>
  </si>
  <si>
    <t xml:space="preserve">Se revisó la normatividad y se generaron 3 cambios,  en los cuales se notificaron y se especificaron asi: 
1-Resolucion 193 de 2016-Unidad Administrativa Especial Contaduría General de la Nación
2-Resolución 585 de 2018-Unidad Administrativa Especial Contaduría General de la Nación
3-Resolución Reglamentaria Órganica N° 0029 de 2019
Contralorïa General de la Nación
</t>
  </si>
  <si>
    <t>1.2019IE11797 SOL. INF. SEGUIMIENTO TUTELAS
2.2019IE11797 SOLICIT DE INFO. SEG. TUTELA Y NOTIF.
3.2019IE13198 RTA 2019IE11797SEGUIMIENTO TUTELAS Y NOTIF
4.208-DJ-PR-04 ACCIÓN DE TUTELA - V3
5.208-DJ-Pr-13 NOTIFICACIONES DE ACTOS ADMINISTRATIVOS
6.INFORME TUTELAS - CONTROL INTERNO
7.notificación resoluciones</t>
  </si>
  <si>
    <t>1: CBN-1005 - Informe sobre el comportamiento  de los indicadores  de  endeudamiento
2. CBN-1092 - Certificado de no Existencia de Deuda Pública
3. *Formato en Excel Reporte deuda pública,presentación deuda pública</t>
  </si>
  <si>
    <t>La actividad se encuantra en proceso   de ejecución.</t>
  </si>
  <si>
    <t>1.Memo Sol.2019IE5842 el 22Abr2019
2.Correo Electrónico del 22Abr2019
3.Ley 1712 de 2014
4.Decreto 103 de 2015
5.Resolución 3465 de 2015 expedida por el MinTic
6.Anexo  resolución MITIC
7. matriz en borrador para plantear tarea con el web master 
8. Actas de reuniones 
9.Resultados finales página web
10.Resultado obtenido en el sistema de Información para el Registro, Seguimiento, Monitoreo y Generación del Índice de Cumplimiento (ITA) de los Sujetos Obligados en la Ley 1712 de 2014</t>
  </si>
  <si>
    <t>La auditoría se encuentra en proceso y terminación de la muestra</t>
  </si>
  <si>
    <t xml:space="preserve">Se asistió y participó en los comités de:
*Comité Financiero - Febrero 2019 
*Comité de Conciliación -  25 Enero 2019, 15 y 25 Febrero 2019, 14 y 23 Marzo de 2019, 10 y 23 de Abril de 2019
*Comité de coordinación de Control Interno - 11 de Febrero de 2019 - 08 05 2019 y 31/07/2019 y 10/09/2019
*Comité técnico de sostenibilidad contable
*Comité de inventarios de bienes muebles
*Comité de inventarios de bienes inmuebles
*Comité Directivo
*Comité institucional de gestión y desempeño
*Comité de Conciliación- 08/08/2019 Y 27 /08/2019 
* Comité Tecnico de Sostenibilidad Contable 31/07/2019
</t>
  </si>
  <si>
    <t xml:space="preserve">se envió correo electronico por parte del profesional de Control Interno  (Alejandro Marin) el 12 de julio a Sandra Viviana Beltran Fernnadez </t>
  </si>
  <si>
    <t>1. Memo de solicitud de información 2019IE2914 del 07Mar2019
2. Rta Memo 2019IE4204 del 26Mar2019
3. Correos electrónicos de solicitud adicional y respuesta. Ruta: \\10.216.160.201\control interno\2019\2. 036 INFORMES\.036.12  PETICIONES QUEJAS Y RECLAMOS\I y II sem 2018\EVIDENCIAS ADICIONALES PQRSD I SEM 2018\5.1.8
4.2019IE14348 INFORME PRIMER Y SEGUNDO SEMESTRE 2018</t>
  </si>
  <si>
    <t>En marzo inició la planeación del informe. Se solicitó información para ser entregada el 21 de marzo, sin embargo fue remitida por la dependencia hasta el 26 de marzo.
En el desarrollo del trabajo se hizo necesario solicitar información adicional a Corporativa y a Servicio al Ciudadano sobre denuncias por actos de corrupción, las cuales fueron constatadas satisfactoriamente (solicitud (de Marcela Urrea) y respuesta por correo electrónico(Corporativa y Servicio al Ciudadano)).
El informe se elaboró y se entregó al doctor Lino Roberto Pombo el 05agos2019 y se envia correo electronico para ser publicado e la página web.</t>
  </si>
  <si>
    <t xml:space="preserve">1. Memo de sol. 2019IE13240 del 16agos2019 -  Planeación
2. Memo de sol. 2019IE9682   del  02agos2019 -  Gestión Corporativa  y CID
3. Rta Memo 2019IE10810 del 10Jul2019
4. RTA OAP RAD 2019IE13240 SOL INF
5. 2019IE10810 INFORMACION PQRSD RTA.
6. MATRIZ DE RIESGOS -  Estrat. Antitrámite CORTE 2 2019
7. Normatividad
8.Evidencias
9. 2019IE14301 INFORME PRIMER SEMESTRE 2019 PQRSD
</t>
  </si>
  <si>
    <t>En el desarrollo del trabajo se hizo necesario solicitar información adicional a Corporativa y a planeación, las cuales fueron constatadas satisfactoriamente (solicitud (de Marcela Urrea) y respuesta por memerandos.Se solicitó la información, se recabó, se analizó, para la  elaboración el respectivo informe donde se da por finalizado y entregado con memorando  2019IE14301 
Se envia cooreo electronico para que el informe sea publicado en la pagina web, boton de tranparencia numeral 7. item 7.2</t>
  </si>
  <si>
    <t>La actividad no ha iniciado.</t>
  </si>
  <si>
    <t xml:space="preserve">Se recabó, se analizó la información y se elaborandon memorandos de los cuales se encuentran en revisión de la Asesora de Control Interno. </t>
  </si>
  <si>
    <t>La actividad no ha iniciado, ya que la fecha de inicio es en  noviembre</t>
  </si>
  <si>
    <t>La actividad no ha iniciado, ya que la fecha de inicio es en  octubre</t>
  </si>
  <si>
    <t xml:space="preserve">1. 2019IE11244 SOL. INF. PLAN ESTRAT. TIC 2016-2020
2. 2019IE11426 INF. SEG. PETIC
3. 2019IE11578 ALCANCE IE11244 - IE11426
4. Memo rta. 2019IE11428 del 23Jul y 2019IE11578 del 29Jul2019 
5. Inf. Seg. PETI 2019
6. 2019IE13608 INF.SEG. PLAN ESTRATEGICO
7.Acta de reunión_08.08.2019_PETICI
8. ACTA MESA DE TRABAJO SEGUIMIENTO PETI 08 08 2019
9. ACTA REUNIÓN MESA DE TRABAJO SEGUIMIENTO PETI 08 08 2019
10. revision estrcutura PETI
11. 2019IE14259 RTA2019IE13608
12. Evidencias
13.Informe de Seguimiento al PETI 2016-2020. ver pdf
14. Entrega de informe memo 2019IE13608 28agos2019
</t>
  </si>
  <si>
    <t xml:space="preserve">Se solicitó, recabó, analizó y se elaboró el informe correspondiente y se entregó a los responsables mediante memorando  2019IE13608 28agos2019 
</t>
  </si>
  <si>
    <t>Asesoría en la formulación de planes de mejoramiento internos y en la modificación de las acciones ya propuestas</t>
  </si>
  <si>
    <t xml:space="preserve">Se realizaron una serie de reuniones donde proyecto, programo toda lo logistica para la elaboración, e implimentación y / u  organización de la página web.
En acompañameinto del profesional  de cominicaciones donde se obtubo todo el apoyo. donde  se realizaron  jornadas de trabajo para que se obtuviera un buen resultado.
En la presentación del custionario ITA se obtubo como resultado final una puntuación de 98 sobre 100 puntos para toda la entidad, donde para control interno se obtuvo un puntaje de 100 puntos </t>
  </si>
  <si>
    <t>Se realizó revisión y actualización de la matriz de partes interesadas del proceso Evaluación de la Gestión</t>
  </si>
  <si>
    <t>Dar respuesta a derechos de petición y solicitudes de información de partes interesadas</t>
  </si>
  <si>
    <t>Se realizó búsqueda de información y apoyo en la respuesta del punto N° 4 del derecho de petición radicado en el Sistema Distrital de Quejas y Soluciones SDQS con el N° 1755572019. Se dio respuesta mediante memorando con radicado 2019IE13042.
Se realizó diligenciamiento de matriz “Verificación Hitos Caja de vivienda popular”, la cual fue remitida a la Veeduría Distrital, ya que para ellos es importante conocer el estado de avance de las entidades distritales en la implementación del Modelo Integrado de Planeación y Gestión -MIPG-, en particular en la Dimensión de Control Interno.</t>
  </si>
  <si>
    <t>12/08/2019
16/08/2019</t>
  </si>
  <si>
    <t>Se elaboró el Plan de trabajo del Comité Institución de Coordinación de Control Interno de la presente vigencia y se envió a los miembros del comité pararevisión y ajustes. El plazo para remitir los ajustes vence el 05Sep2019</t>
  </si>
  <si>
    <t>1. Mem de sol. 2019IE11690
2. Memo de rta. 2019IE13042 con fecha 12agos2019, derecho de petición SDQS con el N° 1755572019
3. Matriz “Verificación Hitos Caja de vivienda popular enviada por correo electrónico a ocanas@veeduriadistrital.gov.co el 16Ago2019</t>
  </si>
  <si>
    <t>Acta de liquidación tramitada y expdiente cerrado</t>
  </si>
  <si>
    <t>1. Memorando 2019IE13197 del 15Ago2019 entega proyecto acta de liquidación del contrato 471
2. Proyecto acta de liquidación del contrato 471</t>
  </si>
  <si>
    <t>Se proyectó el acta de liquidación del contrato 471 suscrito con Applus Colombia Ltda
La ACI revisó el documento
Se elaboró memorando para la entrega del proyecto del acta de liquidación y se recibieron observaciones de la abogada de liquidaciones (dra. Doris Martínez), las cuales están en trámite</t>
  </si>
  <si>
    <t>Realizar los trámites pertinentes para lograr la liquidación del contrato N° 471-2019 suscrito con Applus Colombia Ltda.</t>
  </si>
  <si>
    <t>13/03/2019
28/06/2019
14/08/2019
29/08/2019</t>
  </si>
  <si>
    <t>Actualizar procedimiento "208-CI-Pr-05  Acciones Correctivas y Preventivas".</t>
  </si>
  <si>
    <t>Procedimiento actualizado y normalizado en el SGC</t>
  </si>
  <si>
    <t>Actualización del procedimiento "208-CI-Pr-01 Procedimiento Auditoria interna y Visitas especiales".</t>
  </si>
  <si>
    <t xml:space="preserve">
21 de junio de 2019, se solicitó por correo electrónico a la oficina Asesora de Planeación, remisión de documento Word de Código: 208-CI-PRO-01, versión 6, vigencia 31 de julio de 2017, para realizar el proceso de ajuste y actualización.
21 de junio de 2019, se recibió archivo en Word y se inició la investigación de la web de la información pertinente para la actualización del procedimiento de Auditoria interna de la CVP.
12 de julio de 2019 envío de correo electrónico para revisión de procedimiento.
25 de julio de 2019, correo electrónico remitido a Asesora de control interno para revisión y aprobación.</t>
  </si>
  <si>
    <t>1.  Se revisó la versión No 6 del procedimiento “208-CI-PR-Auditoría Interna y Visitas Especiales”
2. Se investigaron, analizaron y revisaron procedimientos similares al de Auditoría Interna, además normas, guías, entre otros documentos para actualizar el procedimiento de la CVP.
3.  Se elaboró propuesta del procedimiento, se remitió por correo electrónico a equipo de trabajo de Control Interno para observaciones, se ajustó el procedimiento de acuerdo a observaciones, se generó documento consolidado para aprobación.
4. una vez realizada la consolidación y actualización del procedimiento de acuerdo a observaciones, se generó la versión 7 del procedimiento 208-CI-PR-01 y se remitió a la Asesora de Control interno para su revisión y aprobación final.</t>
  </si>
  <si>
    <t xml:space="preserve">Planes de mejoramiento formulados o actualizados en matriz </t>
  </si>
  <si>
    <t>Plan de trabajo aprobado</t>
  </si>
  <si>
    <t>Matriz de partes interesadas elaborada y aprobada</t>
  </si>
  <si>
    <t>Valores</t>
  </si>
  <si>
    <t>Rótulos de fila</t>
  </si>
  <si>
    <t>Rol Control Interno</t>
  </si>
  <si>
    <t xml:space="preserve">Programación 2019 </t>
  </si>
  <si>
    <t>Avance al</t>
  </si>
  <si>
    <t xml:space="preserve">Avance al 29-Jul </t>
  </si>
  <si>
    <t xml:space="preserve">Avance al 31-Ago </t>
  </si>
  <si>
    <t xml:space="preserve">Auditoría </t>
  </si>
  <si>
    <t xml:space="preserve">Enfoque hacia la Prevención </t>
  </si>
  <si>
    <t xml:space="preserve">Adicionales </t>
  </si>
  <si>
    <t>TOTAL</t>
  </si>
  <si>
    <t>Evaluación y Seguimiento
(informes de ley y PM)</t>
  </si>
  <si>
    <t xml:space="preserve">Se revisó la normatividad y se generaron 2 cambios,  en los cuales se notificaron y se especificaron asi: 
Decreto Distrital 492 de 2019: Alcaldía Mayor de Bogotá 
Por el cual se expiden lineamientos generales sobre austeridad y transparencia del gasto público en las entidades y organismos del orden Distrital y se dictan otras disposiciones
2.Directiva 006 de 2019: Procuraduría General de la Nación
Diligenciamiento de la información en el índice de transparencia y acceso a la información - ITA de conformidad con las disposiciones del artículo 23 de la Ley 1712 de 2014
</t>
  </si>
  <si>
    <t>Se remitió correo del 6Sep2019, con la actualización de esta herramienta</t>
  </si>
  <si>
    <t>Se remitió correo del 6Agos2019, con la actualización de esta herramienta</t>
  </si>
  <si>
    <t>se realizó el segundo seguimeinto del PAAC del 2019 con memorando del 2019IE13408 del 27/08/2019  y se realizó el informe  del segundo seguimeinto al  PAAC  vigencia 2019, con memorando del 13/09/2019  con Cordis 2019IE15398  y se publicó en la página web</t>
  </si>
  <si>
    <t>1. Memo sol  2019IE13408 del 27agos2019
2.Actas de Reunión
3.Memo entrega de informe final 2019IE15398-13Sep2019
4.Publicación páguina web</t>
  </si>
  <si>
    <t>Se solicitó, recabó, analizó y se elaboró el informe correspondiente y se entregó a la Asesora de Control Interno para su aprobación.</t>
  </si>
  <si>
    <t xml:space="preserve">1.Rendición Cuenta Fiscal a Contraloría Agosto
2.Carpeta donde contiene información \\10.216.160.201\control interno\2019\19.01 INF.  A  ENTID. DE CONTROL Y VIG\SIVICOF\CUENTA MENSUAL\AGOSTO_2019.CONTRATACIÓN
3.DEUDA PÚBLICA
4.FINANCIERA
5.CBN 0001 NO EXIST REC AGOSTO_2019
6.CBN 1001 PAC AGOSTO_2019
7.CBN 1093 MOD PPTO AGOSTO_2019
8. CBN 1109 EGR P AUT AGOSTO_2019
9.CBN1098 EVOL P AUTAGOSTO_2019                                                                                                                                                                          </t>
  </si>
  <si>
    <t>Oficios de sol con sus respuestas.
1.2019ER10050
2.2019ER8787  rta - 2019EE10200 
3.2019ER8393  rta -2019EE9706
4.2019ER10346 rta - 2019EE11758
5. 2019ER10060 rta- 2019EE11361
6. 2019ER10627 rta- 2019EE12454
7. 2019ER10824 rta- 2019EE12373
8. 2019ER10894 rta - 2019EE12521 
9. 2019ER11134 rta- 2019EE12777
10. 2019ER11174 rta- 2019EE12798
11. 2019ER11283 rta - 2019EE12974
12. 2019ER11318 rta - 2019EE13019
13. 2019ER11433 rta- 2019EE13090
14. 2019ER11626 rta- 2019EE13223
15. 2019ER11691 rta- 2019EE13626
16. 2019ER12653 rta- 2019EE14757
17. 2019ER13120 rta- 2019EE15563
18. 2019ER11802 rta- 2019EE13122
19. 2019ER13252 rta- 
20. Solicitud verbal  rta-
* ACTA VISITA CONTROL FISCAL DPC 1383 DE 2019
*Correo Solicitud verbal DP Colores de Bolonia 2019ER13066
21.21. 2019ER14040 inf preliminar - rta 2019IE15461 RTA 2019ER14040 ASESORIA CONT.INTERNO
*2019ER14235 RTA 2019EE16728 PRORROGA
*2019IE15461 RTA 2019ER14040 ASESORIA CONT.INTERNO
21. 22. INVENTARIO PARTE INTERESADA rta: INVENTARIO PARTE INTERESADA CONTRALORIA
*INVENTARIO PARTE INTERESADA FINAL
22.  2019ER14584 Inf Final   rta  ANEXO 2019ER14584 INF  FINAL D-30-PAD-2019-CVP
*2019ER14584 INF  FINAL D-30-PAD-2019-CVP</t>
  </si>
  <si>
    <t>Se solicito información y se analizó con el fin de empezar a realizar el informe del Sistema de Información de Procesos Judiciales SIPROJ.
El 30 de julio se envía el  informe para revición y aprobación  mediante correo electronico a la Asesora de Control Interno.</t>
  </si>
  <si>
    <t>1. 2019IE7343  CIRCULAR 002 DE 2019  - MESAS TRABAJO SIPROJ-WEB 2019
2.MANUAL SIPROJ
3.Reporte de Pago de Sentencias
4.CERTIFICADO DE PAGO
5.Comite de Conciliacion 
6. Soportes de Información
7. Verificación de Procesos
6. Ruta: \\10.216.160.201\control interno\2019\19.04 INF.  DE GESTIÓN\SIPROJ</t>
  </si>
  <si>
    <t xml:space="preserve">Se solicito información y se analizó con el fin de empezar a realizar el informe del Seguimiento al Comité de Conciliación.
Se envía el  informe para revición y aprobación  mediante correo electronico a la Asesora de Control Interno.
 </t>
  </si>
  <si>
    <t>1.Seguimiento al Comite de Conciliación
2.Identificación actas de comité en el sistema SIPROJ WEB
3.Seguimiento a la implementación  de la politica de daño antijuridico de la cvp 
4. Actas de reunión 
5. Elaboración de informe</t>
  </si>
  <si>
    <t>Se ha venido solicitado información  y se esta analizando  para realizar el informe Seguimiento a tutelas y a las notificaciones</t>
  </si>
  <si>
    <t>1. Memo sol. 2019IE11759 del 02Ago2019
2.Memo 2019IE12931  rta rad.PLAN INCENTIVOS
3.208-SADM-Mn-09 Plan estratégico de Gestión del Talento Humano V2_1
4.Bienestar Laboral 2018
5.Programa de Bienestar e incentivos 2019
6.SOPORTES DIAGNOSTICO DE NECESIDADES VIGENCIA 2019
7.ACTA DE REUNIÓN APROBACIÓN PLAN DE CAPACITACIÓN
8.INFORME CLIMA LABORAL
9.Resolución 195 de 2019 Plan Estratégico 2019 - PLAN DE CAPACITACIÓN
10.SOPORTES PUBLICACIÓN
11.CARACTERIZACIÓN POBLACIONAL
12.Correos Electronico.</t>
  </si>
  <si>
    <t>Se revisaron los papeles de trabajo y se planeó el seguimiento que se hará desde el plan estratégico, el procedimiento y los planes y se revisará la formulación y evidencias de avance de los planes. Se solicitó información por memroando y la OAP dió respuesta con memorando el 30Jul2019. Ya se realizó el análisis de la información y el informe está en construcción</t>
  </si>
  <si>
    <t>Revisar la formulación y el avance del plan Estratégico de Tecnologías de la Información y las Comunicaciones</t>
  </si>
  <si>
    <t>La actividad no ha iniciado</t>
  </si>
  <si>
    <t>Diseñar el plan de acción de Comité Institucional de Coordinación de Control Interno y entregarlo a los miembros del comité para su revisión y posterior aprobación</t>
  </si>
  <si>
    <t>Plan de trabajo</t>
  </si>
  <si>
    <t>1. Se anexó Correo y propuesta de plan de acción de Comité Institucional de Coordinación de Control Interno.
2. Memorando 2019IE13468 del 22Ago2019, proyecto de plan enviado a comité para sus ajustes y aprobación</t>
  </si>
  <si>
    <t>Realizar los trámites pertinentes para la aprobación del plan de acción del Comité Institucional de Coordinación de Control Interno</t>
  </si>
  <si>
    <t>1. Memo sol. 2019IE11415 del 23Jul2019
2. Memo rta 2019IE11631 del 30Jul2019
3. Docuemnto en construcción en la ruta: \\10.216.160.201\control interno\2019\19.04 INF.  DE GESTIÓN\SEG. INDICADORES DE GESTION
4.tabla de infromación PAG
5.Pantallazo carp calidad
6.FORMULACIÓN
7.I CORTE - MARZO 2019
8.II CORTE - JUNIO 2019</t>
  </si>
  <si>
    <t xml:space="preserve">La Asesora remitio documentos de referencia para elaboración de informe el día 17 de Julio 2019. 
Se remitio correo a la Asesora de Control Interno para aprobación de solicitud de información el día 19 de julio 2019.
</t>
  </si>
  <si>
    <t xml:space="preserve">1.se asistió a reunión  el día 18Jun2019
2.Formato de asistencia
3.Mesa de trabajo el día 19Jun2019 sobre el procedimiento de enajenación de bienes inmuebles
4.En la Auditoría Especial de Inventarios se evaluó el cumplimiento de la Resolución No.2904-29-junio-2017
5. Informe final de Auditoría de Inventarios 2019IE9688 del 02Jul2019
6. Se proyecto memorando de solicitud de información y esta en espera de aprobación por parte de la Asesora de Control Interno </t>
  </si>
  <si>
    <t>1. Memo sol. 2019IE9748 del 04Jul2019
2. Memo rta. 2019IE10814 del 10Jul2019
3. 2019IE11670 INFORME II TRIM. NMNC
4.EVIDENCIA PUBLICACIÒN INF. JUNIO 2019
5. Informe II Trim  2019 MNC V2.0 
6.Informe NICSP Junio 2019. ver PDF
7. COMUNICACIÓN BANCOS Primer semestre 2019
8. COMUNICACIONES AREAS MISIONALES Primer semestre 2019
9. Se proyecto memornado de solicitud de información y se remitió a la Asesora de Control Interno para su aprobación el 08/08/2019</t>
  </si>
  <si>
    <r>
      <t xml:space="preserve">Se realizó seguimiento a las sesiones realizadas durante el segundo trimestre de la vigencia 2019 a través del informe de Seguimiento del Marco Normativo Contable. </t>
    </r>
    <r>
      <rPr>
        <b/>
        <i/>
        <u/>
        <sz val="9"/>
        <color rgb="FFFF0000"/>
        <rFont val="Arial"/>
        <family val="2"/>
      </rPr>
      <t>Se proyectará solicitud de información para evaluar el cumplimiento de las responsabilidades establecidas en la resolución 2732-2018.</t>
    </r>
    <r>
      <rPr>
        <sz val="9"/>
        <rFont val="Arial"/>
        <family val="2"/>
      </rPr>
      <t xml:space="preserve"> 
</t>
    </r>
  </si>
  <si>
    <t xml:space="preserve">1.2019IE13382 SOLIC.INF.AUDITOÍA PROC.REASENTAMIENTO
2.Correo Rta 2019IE13382 del 27082019
3.2009IE15320 SOLIC.INF.AUDITORIA GESTION
4.2019IE15463 RTA 201815320
5.Sol. a OAP Procedimiento Obsoletos
6.Correo OAP Proced. Obsoletos
7.Correo Sol. Procodemientos
8.208-PLA-Pr-01 FORM, REFORM Y-O ACTUA A PROYECTOS DE INVERSIÓN V4 DO
9.208-PLA-Pr-01 FORM, REFORM Y-O ACTUA A PROYECTOS DE INVERSIÓN V5 DO
10.208-PLA-Pr-01 FORM, REFORM Y-O ACTUA A PROYECTOS DE INVERSIÓN V6 DO
11.208-PLA-Pr-01 FORMULACIÓN - REFORMULACIÓN Y SEG DE PROYECTOS - V7
12.Correo de respuesta
13.DOCUMENTOS INICIO AUDITORIA
14.DESARROLLO DE LA AUDITORIA
15.Actas de reunión 
</t>
  </si>
  <si>
    <t>Se revisaron los documentos soporte para hacer la solicitud de información. Se proyectó memo de solicitud y se recibió respuesta. La información se encuentra en revisión y análisis.</t>
  </si>
  <si>
    <t>Etiquetas de fila</t>
  </si>
  <si>
    <t>1.208-CI-Ft-03 Plan de Auditoría y o Visita Especial V. 06 seguimiento a proyectos de inversión
2.Formulación PI 0208 - Versión 42
3.Formulación PI 7328 - Versión 42 - Abril 2019
4.Formulación Proyecto 471 - Versión 45 - 17 de junio de 2019
5.Versión 44 - Formulación PI 3075 - Mayo - 2019
6.se encuentra en proyecto la aprobación de los memorandos  por parte de la Asesora de Control Interno en la carpeta compartida  que se encuentran en la ruta:\\10.216.160.201\control interno\2019\19.03 INF. AUDITORIAS C. I\19.03 INTERNAS\05. Seg. proyectos inversión CVP\4. solicitud de informacion de fecha del 15/07/2019</t>
  </si>
  <si>
    <t>Realizar seguimiento al Comité Institucional de Coordinación de Control Interno (presentaciones, actas de comité, anexos y demás documentos)
1. Planeación: revisión de la información a presentar en el comité bimestralmente, Listados de asistencia alistar, asistir a la sesión del comité.
2. Trabajo de campo: preparar presentación y documentos anexos, elaborar proyecto de acta de cada comité.
3. Organización y archivo: hacer seguimiento a los compromisos derivados del comité, tramitar las firmas de las actas, organizar el archivo digital de las actas y cooperar con la auxiliar administrativa en el archivo físico de la información según TRD.</t>
  </si>
  <si>
    <t>Matriz de seguimiento</t>
  </si>
  <si>
    <t>Reporte FURAG</t>
  </si>
  <si>
    <t>Matriz de formulación PAA</t>
  </si>
  <si>
    <t>Reporte</t>
  </si>
  <si>
    <t>Informe, presentación y evidencias</t>
  </si>
  <si>
    <t>Actas de comité con soportes</t>
  </si>
  <si>
    <t>Reporte SUIT</t>
  </si>
  <si>
    <t>Elizabeth Sáenz Sáenz</t>
  </si>
  <si>
    <t>Asesora de Control Interno</t>
  </si>
  <si>
    <t>Entrega evaluación y concertación planta temporal</t>
  </si>
  <si>
    <t>1. Memo de solicitud de información 2019IE2914 del 07Mar2019
2. Rta Memo 2019IE4204 del 26Mar2019
3. Correos electrónicos de solicitud adicional y respuesta. Ruta: \\10.216.160.201\control interno\2019\2. 036 INFORMES\.036.12  PETICIONES QUEJAS Y RECLAMOS\I y II sem 2018\EVIDENCIAS ADICIONALES PQRSD I SEM 2018\5.1.8
4. Papeles de trabajo
5.PAPELES DE TRABAJO DE PQRS I SEM 2018
6.papeles de TRABAJO DE PQRS II SEM 2018
7.2019IE14348 INFORME PRIMER Y SEGUNDO SEMESTRE 2018</t>
  </si>
  <si>
    <t>En marzo inició la planeación del informe. Se solicitó información para ser entregada el 21 de marzo, sin embargo fue remitida por la dependencia hasta el 26 de marzo.
En el desarrollo del trabajo se hizo necesario solicitar información adicional a Corporativa y a Servicio al Ciudadano sobre denuncias por actos de corrupción, las cuales fueron constatadas satisfactoriamente (solicitud (de Marcela Urrea) y respuesta por correo electrónico(Corporativa y Servicio al Ciudadano)).
El informe se  genero a satisfacción y fue publicado 
El informe se radico mediante memorando 2019IE14348 con fecha 05sept2019.</t>
  </si>
  <si>
    <t>Se planeó hacer el informe en conjunto con la auditoría de inventarios (hardware y software), sin embargo, no se mostraron los resultados de este seguimiento en el informe final, por lo tanto, se decidió que se elaborara un informe independiente. De este seguimiento se ha hecho lo siguiente:
1. Planificación del trabajo en auditoría de inventarios
2. Recolección de información
3. Al 30Jun2019, estaba en etapa de análisis de información y recolección adicional de información
4.Se presento informe mediante memorando radicado Cordis 2019IE9688 Entrega Inf Final Audit Inventarios el 02 /07/2019</t>
  </si>
  <si>
    <t>1. Plan de auditoría
2. Memo de apertura de la auditoría de inventarios (software y hardware), Cordis 2019IE1176 del 08Feb2019
3. Correo de entrega del plan y de la comunicación
4. Agenda para reunión
5. Listado de asistencia y registro de reunión de apertura
6. Memo de alcance de auditoría 2019IE4996 del 08Abr2019 (ampliación en 2 meses)
7. Solitudes de información contractual, técnica, contable y administrativa. Ruta: \\10.216.160.201\control interno\2019\19.03 inf. Auditorias C. I\19.03 INTERNAS\03. DNDA - INVENTARIOS\4. Ejecución de la auditoría especial
8. 2019IE7399 EXCUSA COMITE INVENTARIOS BIENES INM. DESIGNACION
9.2019IE9675 RTA. EMAIL 19-06-2019  AUD. INVENTARIOS
10.2019IE9670 REPLICA INFORME AUDITORIA  INVENTARIOS RTA. IE9381
11.Conformación del equipo para la Auditoría
12.Plan de auditoría
13.Comunica Plan de Auditoría
14.Reunión de apertura
15.Lista de verificación
16.Resultados de la auditorìa
17.Cartas de representaciòn
18.2019IE9688 Entrega Inf Final Audit Inventarios con fecha 02Jul2019</t>
  </si>
  <si>
    <t>1. Memo sol. 2019IE14296 del 04/09/2019 
2.Arqueo caja  fuerte
3.Copia Poliza de Seguro Manejo
4.LIBRO AUX 138590 OTRAS CTAS X_COBRAR_AG-2019
5. Entrega informe para la revición  de la jefe</t>
  </si>
  <si>
    <t>1.208-CI-Ft-03 Plan de Auditoría y o Visita Especial V. 06 seguimiento a proyectos de inversión
2.Formulación PI 0208 - Versión 42
3.Formulación PI 7328 - Versión 42 - Abril 2019
4.Formulación Proyecto 471 - Versión 45 - 17 de junio de 2019
5.Versión 44 - Formulación PI 3075 - Mayo - 2019
6.se encuantran en proyección la aprobación de los memorandos  por parte de la asesora de control interno. que se encuentra en la siguiente ruta: \\10.216.160.201\control interno\2019\19.03 INF. AUDITORIAS C. I\19.03 INTERNAS\05. Seg. proyectos inversión CVP\4. solicitud de informacion</t>
  </si>
  <si>
    <t xml:space="preserve">Se recabó, se analizó la información y se elaboraron memorandos que se encuantran en la carpeta compartida, de los cuales se encuentran en revisión de la Asesora de Control Interno. </t>
  </si>
  <si>
    <t>1. Punto 3_Presentacion Comité IGD Sep 30
2.Seguimiento a matriz
3.Modificaciones fechas Plan de Acción por Políticas MIPG
4.Rta Obs_Punto 3_Seguimiento Matriz Planes de Acción x Política MIPG
5.Acta Sesión Extraordinaria CIGyD 26-08-2019
6.Correo - Fwd_ Punto 3. Informe Avances Plan de Adecuación y Sostenibilidad SIGD - MIPG
7.2019IE16203 INFORME SEG. - MIPG
8.Correo- Memorando 2019IE16203 Inf. de Seg. al Plan de Implementación  - MIPG
9.Inf. Seg. Implementación MIPG (corte 30-sep-2019).ver pdf
10.Correo- Sol de pub.  Inf. de Seg. al Plan de Implementación  - MIPG de fecha el 02oct2019</t>
  </si>
  <si>
    <t>Se recabó, se analizó la información y se elaboro un informe.
Se remite correo de solicitud de publicación Informe de Seguimiento al Plan de Implementación del
Modelo Integrado de Planeación y Gestión - MIPG con fecha del 02/10/2019</t>
  </si>
  <si>
    <t xml:space="preserve">1. Memo sol de información 2019IE13325 de fecha 20agos2019
2.Memo rta 2019IE13560 SEG.PLAN INST.DE ARCHIVO 2018-2019
3.Memo sol. A planeación 2019IE16046 del 26sep2019
4.Memo sol. A Corporativa 2019IE16053 del 26sep2019
5.Memo sol.Sub-Administrativa 2019IE16055 del 26sep2019
6. Documentos de evidencia
7.Elaboración de informe en borrador </t>
  </si>
  <si>
    <t xml:space="preserve">1. Memo sol de información 2019IE12919 de fecha 09agos2019
2. rta 201914295 del 04sep2019
3. la información se tubo en cuenta para la realización del informe del segundo seguimiento del PAAC </t>
  </si>
  <si>
    <t>Se recabó, y se analizó la información  de tal menera que  se tubo en cuenta para la elaboración del informe del segundo seguimiento  PAAC</t>
  </si>
  <si>
    <t>1.No se evaluará teniendo en cuenta que se está actualizando la metodología de riesgos por parte de la Oficina Asesora de Planeación de acuerdo al documento “Guía para la administración del riesgo y el diseño de controles en entidades públicas” versión 4 Dirección de Gestión y Desempeño Institucional
Así mismo dentro de la estrategia de la administración del riesgo está incluida la actividad “Actualización de las Matrices de Riesgos de cada proceso, donde se verifica y actualiza la identificación (incluir o excluir riesgos), identificación de controles, reevaluación de los riesgos y formulación de actividades de contingencia)” la cual tiene como fecha final el 31 de octubre de 2019
2.El informe se público el 13sep2019</t>
  </si>
  <si>
    <t>1. 2019ER14761 PRESENTACION AUDITORIA Y EQUIPO AUDITOR - 02. LISTA  ASISTENCIA REUNIÓN PRESENTACIÓN EQUIPO AUDITOR CONTRALORÍA
2. 2019ER13968 SOLIC.INF. BIENES INMUEBLES - 2019EE16809 RTA 2019ER13968
3.Correo Solicitud verbal de alcance oficio 2019EE16809 - 12-Sep-2019 -
* Correo Solicitud verbal de alcance oficio 2019EE16809 - 12-Sep-2019
*2019EE17144 ALCANCE 2019EE16809 
4. 2019EE17612 ALCANCE MEMO.2019EE16809
5.2019ER15227 SOL. INF.BIENES 
*2019EE17787 SOLICITUD PRÓRROGA 2019ER15227
*2019IE16247 RTA Solicitud inf. Bienes  Inmuebles</t>
  </si>
  <si>
    <t>Actividad que se encuantra en ejecución donde se esta dando respuesta a cada solicitud .</t>
  </si>
  <si>
    <t>Oficio del 11sep2019 Cordis 2019EE16704</t>
  </si>
  <si>
    <t>Se solicitó la información, se recabó, se analizó, se elaboró el respectivo informe y se remitió al Personero delegado para las finanzas y el desarrollo económico. Se radicó con Oficio del 11sep2019 Cordis 2019EE16704.</t>
  </si>
  <si>
    <t xml:space="preserve">1. Memo sol .2019IE16062 - del 26sep2019
2. Memo sol .2019IE16074 - del 27sep2019
3.  Memo sol .2019IE16075 - del 27sep2019 </t>
  </si>
  <si>
    <t>1.2019IE14337 SOLICITUD INF. AUDITORIA - 2019IE15464 RTA 2019IE14337 Y 2019IE155204
2.2019IE15204 SOLIC-INF.2 AUDITORIA - 2019IE15464 RTA 2019IE14337 Y 2019IE155204
3.Solicitud de información para ejecución de auditoría de Urbanizaciones y Titulación - SEGPLAN  *2019IE16063 RTA SOLIC. INF. SEGPLAN
*Correo de Bogotá es TIC - Solicitud de información para ejecución de auditoría de Urbanizaciones y Titulación - SEGPLAN
4. Cartas de Presentación
5.Planifica auditoría</t>
  </si>
  <si>
    <t>Se identificó que los Planes Institucional de Capacitación, de Incentivos Institucionales, Anual de Vacantes, de Previsión de Recursos Humano y de Trabajo Anual en Seguridad y Salud en el Trabajo, se encuentran contenidos en el Plan Estratégico de Talento Humano, de conformidad con lo establecido  la Resolución No. 195 de 2019, “Por medio de la cual se aprueba el Plan Estratégico de Talento Humano vigencia 2019”.
Se solicitó la información y nos dio respuesta con el memorando -2019IE11759</t>
  </si>
  <si>
    <t>La Asesora remitio documentos de referencia para elaboración de informe el día 17 de Julio 2019. 
Se remitio correo a la Asesora de Control Interno para aprobación de solicitud de información el día 19 de julio 2019.</t>
  </si>
  <si>
    <t>Las solicitudes de información con fines disciplinarios y sus respuestas se encuentran en la ruta: \\10.216.160.201\control interno\2019\4.  APOYO\10. DP
1. 2019IE2049 18feb2019 RTA- 2019IE2450 - 21Feb2019
2. 2019IE2050 18Feb2019 RTA- 2019IE2449 - 21Feb2019
3. 2019IE2051 18Feb2019 RTA- 2019IE2445 - 21Feb2019
4. 2019IE2052 18Feb2019 RTA- 2019IE2443 - 21Feb2019
5. 2019IE2345  20Feb2019 RTA - 2019IE 2452 - 21Feb2019
6. 2019IE2352  20Feb2019 RTA - 2019IE 2451 - 21Feb2019
7. 2019IE4997 08Abr2019 RTA - 2019IE5814 17Abr2019
8. 2019IE5264 09Abr2019 RTA - 2019IE5813 - 17Abr2019
9. 2019IE5974 30Abr2019 RTA - 2019IE7222 14May2019
10. 2019IE6055 22 May2019 RTA - 2019IE7510 -22May2019
11. 2019IE9097 12Jun2019 RTA - 2019IE9382 - 19Jun2019
12. 2019IE9091 19Jun2019 RTA - 2019IE9379 - 19Jun2019
13. 2019ER9256 12Jun2019 RTA - 2019IE9348 - 19Jun2019
14. 2019IE9412 20Jun2019 RTA - 2019IE9788 - 05Jul2019
15. 2019IE 9473 25Jun2019 RTA - 2019IE9789 - 5Jul2019
16. 2019ER11264 22Jul2019 DP - AMERICA HALLAZGO RTA - 2019IE13199 15Ago2019
17. 2019IE13048 12Agos2019 RTA - 2019IE13577 - 27Ago2019
18. 2019IE13617 28Agos2019 - RTA 2019IE14262 - 04Sep2019
19. 2019IE15577 17Sep2019 RTA 2019IE16059 - 26Sep2019
20. 2019IE15567 17Sep2019 RTA 2019IE16058 - 26Sep2019</t>
  </si>
  <si>
    <t>Apoyo jurídico en la proyección de la Respuesta surtida al derecho de petición presentado por ILhee Veeduría Ciudadana mediante la petición N° SDQS 1755572019, generando el oficio de radicado CORDIS 2019EE13749.
2, 3 y 4 solicitudes de información con fines disciplinarios Exp. 034 de 2019, respuesta en construcción.
5. DP del veedor ciudadano Alberto Contreras
6. Se dio respuesta a la solicitud con fines disciplinarios
7. Proyección de memorado 2019IE15461 que da respuesta al punto 3.4.1. del informe preliminar de la Contraloría, en lo que atañe a la Asesoría de Control Interno de la CVP</t>
  </si>
  <si>
    <t>Las solicitudes de información con fines disciplinarios y sus respuestas se encuentran en la ruta: \\10.216.160.201\control interno\2019\4.  APOYO\10. DP
1. Memo de rta. 2019IE13042 con fecha 12agos2019, derecho de petición SDQS con el N° 1755572019
2. 2019IE2489 sin RTA
3. 2019IE7708 sin RTA
4. 2019IE14332 es construcción de rta
5. petición SDQS 1759612019 RTA correo electrónico 08Ago2019
6. 2019IE13617 28Agos2019 - RTA 2019IE14262 - 04Sep2019
7. 2019IE15461 13Sep2019</t>
  </si>
  <si>
    <t>Ruta de las evidencias: \\10.216.160.201\control interno\2019\19.04 INF.  DE GESTIÓN\HERRAMIENTAS\Proc. Gestion de la mejora
1. Flujograma del procedimiento de gestión de la mejora, antes 208-CI-Pr-05  Acciones Correctivas y Preventivas
2. Ya se entregó el procedimiento 208-CI-Pr-05 V5 Proc. de gestion de la mejora - propuestaV2 ajustado para reviisón de la ACI</t>
  </si>
  <si>
    <t>Se adelantó en la actualización del procedimiento "208-CI-Pr-05  Acciones Correctivas y Preventivas", realizando el flujograma que define las actividades que se van a desarrollar en el procedimiento mencionado. Ya se entregó el procedimiento con los ajustes de todo el equipo de trabajo de control interno para revisión de la ACI</t>
  </si>
  <si>
    <t>A. Se realizó revisión, solicitud de ajustes aprobación y cargue en la matriz “Plan de mejoramiento 2019 208-CI-Ft-05” de los planes de mejoramiento derivados de la auditoría interna de Calidad APPLUS de los procesos: Gestión Estratégica, Gestión de Comunicaciones, Prevención del Daño Antijurídico y Representación Judicial, Reasentamientos Humanos, Mejoramiento de Vivienda, Mejoramiento de Barrios, Urbanizaciones y Titulación, Servicio al Ciudadano, Gestión Administrativa, Gestión Financiera, Gestión Documental, Gestión del Talento Humano, Adquisición de Bienes y Servicios, Gestión Tecnología de la Información y Comunicaciones, Gestión del Control Interno Disciplinario y Evaluación de gestión.
B. Se realizó revisión, solicitud de ajustes aprobación y cargue en la matriz “Plan de mejoramiento 2019 208-CI-Ft-05” del plan de mejoramiento derivado de la visita de seguimiento efectuada por el Consejo Distrital de Archivos.
C. Se incluyeron los planes aprobados derivados del informe de austeridad en el gasto en la matriz “Plan de mejoramiento 2019 208-CI-Ft-05” de los procesos: gestión Estratégica (PIGA), Gestión Financiera, Gestión Administrativa y gestión del Talento Humano.
D. Se realizó revisión, solicitud de ajustes aprobación y cargue en la matriz “Plan de mejoramiento 2019 208-CI-Ft-05” del plan de mejoramiento derivado de la auditoría de inventarios  (hardware y software) de la oficina TIC.
E. Se realizó revisión, solicitud de ajustes, aprobación e inclusión en la matriz de plan de mejoramiento 2019 del Plan de mejoramiento de Caja Menor.
F. Se incluyeron las acciones de los planes de mejoramiento de la auditoria de gestión de calidad realizada por ICONTEC en el Plan de mejoramiento 2019 consolidado.
G. Se realizó revisión, solicitud de ajustes, aprobación e inclusión en la matriz de plan de mejoramiento 2019 de los planes de mejoramiento derivados del informe de segundo seguimiento al PAAC 2019.
H. Se realizó revisión, solicitud de ajustes, aprobación e inclusión en la matriz de plan de mejoramiento 2019 del plan de mejoramiento derivados de la Auditoria de inventarios del proceso Gestión Estratégica.</t>
  </si>
  <si>
    <t xml:space="preserve">1. Memo sol.2019IE7702 PM. Auditoria Interna ISO 9001_2015 Aplus
2. Correo Solicitud Formulación PM Auditoría de Calidad
3. Recopilación de información
4. 208-CI-Ft-01 Informe de Auditoría Interna de calidad ISO 9001-2015 (13May2019)
5. Matriz “Plan de mejoramiento 2019 208-CI-Ft-05” con planes de mejoramiento cargados en la siguiente ruta: \\10.216.160.201\control interno\2019\28  PLANES\INTERNO\PM 2019
1. 2019IE8177 PM VISITA DE SEG. CONSEJO DTAL, ARCHIVOS
2. 2019IE9692 ALCANCE 2019IE8177 PM VISITA ARCHIVOS
3. Correo  - PM  Visita Consejo Distrital de Archivo
4. Correo  - PM  Visita Consejo Distrital de Archivo
5. PLAN DE MEJORAMIENTO ARCHIVO BOGOTA 2019 (V1)
6. PLAN DE MEJORAMIENTO ARCHIVO BOGOTA 2019 revisado AM
7. PLAN DE MEJORAMIENTO ARCHIVO BOGOTA 2019 v2
1.Memo sol. 2019IE11798 SOL. PM FORMUALDOS AUDITORIA ICONTEC
2. 2019IE13097 RESPUESTA MEMORANDO 2019IE11798 PLAN MEJ.
3. Presentacion PMP 2019
4. Plan de mejoramiento 2019  208-CI-Ft-05 (14-08-19)
5. Matriz “Plan de mejoramiento 2019 208-CI-Ft-05” con planes de mejoramiento cargados en la siguiente ruta: \\10.216.160.201\control interno\2019\28  PLANES\INTERNO\PM 2019
1.2019IE11510 PM INV. TIC
2. 208-CI-Ft-05 PM V5 Auditoria de inventarios OF TIC - 26072019 v5
3. Correo - Entrega PM TIC Aud. de Hardware y Software v5
4.en la siguiente ruta: \\10.216.160.201\control interno\2019\28  PLANES\INTERNO\07. Inv (Hardware y Software) - pend\TIC
PAra las actividades E a H, las evidencias se encuentran en la ruta: \\10.216.160.201\control interno\2019\28. PLANES\INTERNO\08. PM 2019
</t>
  </si>
  <si>
    <t>Atender y dar trámite a las solicitudes de modificación de las acciones del plan de mejoramiento de la contraloría</t>
  </si>
  <si>
    <t>Ruta modificaciones acciones REAS: \\10.216.160.201\control interno\2019\28. PLANES\EXTERNO\CONTRALORIA\III Seg 2018\Modificacción hallazgos 3.1.5.4 y 3.1.6.4.1
Ruta modificación acción Planeación: \\10.216.160.201\control interno\2019\28. PLANES\EXTERNO\CONTRALORIA\I Seg 2019\Modificación hallazgo 3.1.5.1 OAP
Ruta modific acione acciones REAS y Vivienda: \\10.216.160.201\control interno\2019\28. PLANES\EXTERNO\CONTRALORIA\II Seg 2019\Modificaciones</t>
  </si>
  <si>
    <t>Se han atendido las solicitudes de modificación de las acciones de cada una de las dependencias</t>
  </si>
  <si>
    <t>Atender, dar trámite y cargar las acciones incumplidas del Plan de Mejoramiento de la Contraloría</t>
  </si>
  <si>
    <t>Evidencias en la ruta: \\10.216.160.201\control interno\2019\19.01 INF.  A  ENTID. DE CONTROL Y VIG\SIVICOF\CUENTA MENSUAL\ACCIONES INCUMPLIDAS.
Certificado de cargue de la ifnormación en el sistema SIVICOF</t>
  </si>
  <si>
    <t xml:space="preserve">Dando cumplimiento a la resolución 012 de 2018 expedida por la contraloría de Bogotá, se realizó el seguimeinto a las cuatro acciones que habían resultado incumplidas en la auditoría de regularidad del mes de junio de 2019 </t>
  </si>
  <si>
    <t>17/01/2019
19/03/2019
01/10/2019</t>
  </si>
  <si>
    <t>Certificado de recepción de información de SIVICOF</t>
  </si>
  <si>
    <t xml:space="preserve">Actividad en solicitud de información </t>
  </si>
  <si>
    <t>La actividadse esta realizando y se entrega a la Asesora de Control Interno el día lunes 07oct2019</t>
  </si>
  <si>
    <t>Se remitió correo del 3oct2019, con la actualización de esta herramienta</t>
  </si>
  <si>
    <t xml:space="preserve">Se revisó la normatividad y se generaron 2 cambios,  en los cuales se notificaron y se especificaron asi: 
Decreto 1605 de 2019: Por el cual se corrige un yerro en el Decreto 338 de 2019 "Por el cual se modifica el Decreto 1083 de 2015, Único Reglamentario del Sector de Función Pública, en lo relacionado con el Sistema de Control Interno y se crea la Red Anticorrupción” 
vigencia:Fecha de Expedición: 04/09/2019
Fecha de Entrada en Vigencia: 04/09/2019
Medio de Publicación: DIARIO OFICIAL. AÑO Año CLV No. 51.066. 4 de SEPTIEMBRE 2019. PAG. 33
2. Resolución Reglamentaria 036 de 2019 Contraloría de Bogotá D.C.:Por la cual se reglamenta el trámite del Plan de Mejoramiento que presentan los sujetos de vigilancia y control fiscal a la Contraloría de Bogotá, D.C., se adopta el procedimiento interno y se dictan otras disposiciones.
Fecha de Expedición: 20/09/2019
Fecha de Entrada en Vigencia: 01/09/2019
Medio de Publicación: Registro Distrital No. 6640 del 23 de septiembre de 2019.
</t>
  </si>
  <si>
    <t xml:space="preserve">1. Memo sol. 2019IE11220 . PLAN RH VIG. 2018 - 2019 18jul2019
2. 2019IE11677  SOLICITUD INFOEMCION RH VIGENCIA 2018 Y 2019 CVP2019IE11220_1
3.Correo Plazo entrega info memos 2019IE11220 y 2019IE11247
</t>
  </si>
  <si>
    <t>1. 208-SADM-Mn-09 Plan estratégico de Gestión del Talento Humano V2_1
2.2019IE11247 SOL. INF. SEG. PLAN ESTRAT. RH 2018-2020
3.2019IE11676 SEGU.TH
4. CARACTERIZACIÓN PROCESO GESTIÓN DEL TALENTO HUMANO
5. Correo Plazo entrega info memos 2019IE11220 y 2019IE11247
6.Resolución 195 de 2019 Plan Estratégico 2019</t>
  </si>
  <si>
    <t xml:space="preserve">se realizo acompañamiento de entrega y recepción de la caja menor de la funcionaria Adriana Gómez Martínez al doctor Salinas (Subdirector Administrativo), donde la evidencias reposa en la Subdirección Administrativa </t>
  </si>
  <si>
    <t>1.concertación 1 semestre 2019 - 2019IE1307 EVALUCION Y CONCERTACION GRACIELA ZABALA
2.Concertación 2 semestre 2019 - 2019IE13429 EVALUACION GRACIELA ZABALA II PERIODO
3.Evidencias 1ra evaluación 2019 -2019IE50 SOL JORND EVAL CI CONTABLE RES 193-2016
5.Evidencias_entregables
5.I Sem 2019
6.II Sem</t>
  </si>
  <si>
    <t>1.concertables a 31 de jul 2019 - 2019IE13196 CONCERTACION ALEXANDRA ALVAREZ
2.2019IE13424 EVALUCION ALEXANDRA ALVAREZ PRIMER SEMESTRE
3.concertables a 31 de diciembre de 2019
4.2019IE13486 RTA 2019IE12932 SEGUIMIENTO ALEXANDRA ALVAREZ
5.Concertación segundo semestre Alexandra
6.eval. emple. temp a 31-jul-19
7.Resumen evaluación
8.evidencias
9.certificados y radica</t>
  </si>
  <si>
    <t>Se realizo la evaluación y concertación de desempeño carrera administrativa y evaluación de la gestión  provisionales y temporales de la funcionaria GRACIELA ZABALA</t>
  </si>
  <si>
    <t>Se realizo la evaluación y concertación de desempeño carrera administrativa y evaluación de la gestión  provisionales y temporales de la funcionaria ALEXANDRA ALVAREZ</t>
  </si>
  <si>
    <t>1. Planeación: revisión de la información a presentar en el comité bimestralmente, Listados de asistencia alistar, asistir a la sesión del comité.
2.2. Trabajo de campo: preparar presentación y documentos anexos, elaborar proyecto de acta de cada comité.
3. Organización y archivo: hacer seguimiento a los compromisos derivados del comité, tramitar las firmas de las actas, organizar el archivo digital de las actas y cooperar con la auxiliar administrativa en el archivo físico de la información según TRD.</t>
  </si>
  <si>
    <t>1. 2019IE13468 PLAN TRABAJO COMITE INST.COORD.
2.Soli. Temas CICCI financiera
3.Convocatoria a reunión extraordinaria (CICCI)
4. Presentación Comité ICCI 10 sep2019
5.Delegación(CICCI)-director general
6.Registro de asistencia CICCI 10 SEP-2019</t>
  </si>
  <si>
    <t>Se solicito información de temas para socializar el dia del comité a todos los integrantes, donde ninguno presento tema para tratar, la unica el Area que presento es financiera con la presntación de los estados contables.</t>
  </si>
  <si>
    <t>Actividad en ejecución</t>
  </si>
  <si>
    <t>evaluación y concertación planta temporal</t>
  </si>
  <si>
    <t>Acompañar el proceso de entrega y recepción de la caja menor por cambio de funcionario responsable</t>
  </si>
  <si>
    <t xml:space="preserve">* Se realizó acompañamiento de entrega y recepción de la caja menor de la funcionaria Gloria Marina Cubillos a Adriana Gómez Martínez en julio.
* Se realizó acompañamiento de entrega y recepción de la caja menor de la funcionaria Adriana Gómez Martínez al doctor Salinas (Subdirector Administrativo) en agosto.
*. Se realizó acompañamiento de entrega y recepción de la caja menor del doctor Salinas (Subdirector Administrativo) a la funcionaria Adriana Gómez Martínez en septiembre.
* Se realizó acompañamiento de entrega y recepción de la caja menor de la funcionaria Adriana Gómez Martínez al doctor Salinas (Subdirector Administrativo) en octubre.
Las evidencias (arqueo de caja menor), reposan en la Subdirección Administrativa.
</t>
  </si>
  <si>
    <t>Arqueo caja menor</t>
  </si>
  <si>
    <t xml:space="preserve">1. Memo sol 2019IE9618 del 27Jun2019, informa seguimiento y solicita evidencias de cumplimiento de acciones PM.
2. Actas de reunión y evidencias de seguimiento en ruta: \\10.216.160.201\control interno\2019\28  PLANES\EXTERNO\CONTRALORIA\II Seg 2019.
3. Matriz de seguimiento al PM, archivo: Plan de Mejoramiento Contraloría. Corte (30-Jun-2019).Descargar.
4.correo institucional donde se indica el reporte de seguimiento 
5. ruta : \\10.216.160.201\control interno\2019\28  PLANES\EXTERNO\CONTRALORIA\II Seg 2019
6.2019IE11609  TRASLADO INF. HALLAZGO 2.2.1.2 COD. 56 AUD. VIG. 2016
7.Registro Reunión PM Alcance REAS
8.Registro Reunión PM Barrios
9.Registro Reunión PM DGCyCID Incumplidas
10.Registro Reunión PM DGCyCID
11.Registro Reunión PM DUT
12.Registro Reunión PM JURIDICA
13.Registro Reunión PM PLANEACION
14.Registro Reunión PM REAS
15.2019IE9618 2° PMI CONTRALORIA
16.Plan de Mejoramiento Contraloría.Corte (30-Jun-2019) para contraloría
</t>
  </si>
  <si>
    <t>Comité Distrital de Auditoría</t>
  </si>
  <si>
    <t xml:space="preserve">Acta comité, sesión del 30May2019. Acta por correo electrónico del 13Jun2019
Se asistió al comité Distrital de Auditoría en el Auditorío del IDU, el día 13 de septiembre </t>
  </si>
  <si>
    <t>Asistencia comité Distrital de Auditoría</t>
  </si>
  <si>
    <t>Asesorar el proceso de la actualización de la Gestión del Riesgo en la Entidad. Procedimiento de Administración del Riesgo código 208-PLA-Pr-08.
Política de administración del riesgo.</t>
  </si>
  <si>
    <t>Procedimiento y política revisados con observaciones remitidas</t>
  </si>
  <si>
    <t>Se anexa correo y Procedimiento de Administración del Riesgo código 208-PLA-Pr-08 con observaciones.
Se anexa documento Política de administración de riesgos con las observaciones realizadas por la  asesoría de control interno y se presenta para el comité 10sep2019.</t>
  </si>
  <si>
    <t>Se revisó y realizaron observaciones al Procedimiento de Administración del Riesgo código 208-PLA-Pr-08, mediante correo electrónico se remitió el procedimiento con observaciones a la OAP.
Se anexa documento Política de administración de riesgos con las observaciones realizadas por la  asesoría de control interno y se presenta para el comité 10sep2019.</t>
  </si>
  <si>
    <t>Realizar primer seguimiento a la racionalización de trámites y OPAs en el SUIT
Realizar segundo seguimiento a la racionalización de trámites y OPAs en el SUIT</t>
  </si>
  <si>
    <t>\\10.216.160.201\control interno\2019\19.04 INF.  DE GESTIÓN\SUIT\I seg
\\10.216.160.201\control interno\2019\19.04 INF.  DE GESTIÓN\SUIT\II seg</t>
  </si>
  <si>
    <t>Se realizó el reporte en el aplicativo del SUIT y se subieron las evidencias de cargue de la información en la carpeta compartida de control interno el 26Abr2019 y 30Ago2019</t>
  </si>
  <si>
    <t>Del total de actividades al 30Sep2019 (149), deberían estar cumplidas 103</t>
  </si>
  <si>
    <t>Están finalizadas 93 de las 103 actividades y están vencidas 10</t>
  </si>
  <si>
    <t>Las 103 acciones cuando estén cumplidas, deberán sumar el 66,93% del total del plan = 100% (en valor absoluto)</t>
  </si>
  <si>
    <t>Las 93 actividades cumplidas suman = 58,76%</t>
  </si>
  <si>
    <t>Las 10 actividades vencidas tienen un avance del 5,82%, siendo que debería ser del 8,17%</t>
  </si>
  <si>
    <t xml:space="preserve">El avance total de las 103 actividades es de 58,76% + 5,82% = 64,58% </t>
  </si>
  <si>
    <t>Existen otras 17 actividades que se iniciaron entre enero y septiembre, pero su fecha de finalización es posterior al 30Sep2019, siendo que de estas 17, ya se finalizaron 5, que suman = 4,95%.</t>
  </si>
  <si>
    <t>Luego entonces, se explica el avance de las 12 actividades que están en ejecución, donde para medir este avance que deberían llevar, se tomó el tiempo transcurrido desde la fecha de inicio de cada una, hasta el 30Sep2019 y ese tiempo se dividió entre el tiempo total de cada actividad. Después, ese porcentaje se multiplicó por el valor de la actividad ponderada. Este valor correspondió a 6,89% del total del PAA.</t>
  </si>
  <si>
    <t>El avance de estas 12 actividades al 30Sep2019 fue del 6,71%</t>
  </si>
  <si>
    <t>9 actividades se encuentran en un avance del 1,88%, siendo que se iniciaron antes de la fecha prevista para comenzar.</t>
  </si>
  <si>
    <t>Así las cosas, el avance total del PAA al 30Sep2019 debería ser del 66,93% + 4,95% + 6,89% = 78,77%</t>
  </si>
  <si>
    <t>El avance total del PAA al 30Sep2019 es del 58,76% + 5,82% + 4,95% + 6,71% + 1,88% = 78,12%</t>
  </si>
  <si>
    <t>La eficacia del PAA es del 78,12% / 78,77% = 99,17%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</si>
</sst>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64" formatCode="_(* #,##0.00_);_(* \(#,##0.00\);_(* &quot;-&quot;??_);_(@_)"/>
    <numFmt numFmtId="165" formatCode="_-* #,##0.00\ &quot;€&quot;_-;\-* #,##0.00\ &quot;€&quot;_-;_-* &quot;-&quot;??\ &quot;€&quot;_-;_-@_-"/>
    <numFmt numFmtId="166" formatCode="_-* #,##0.00\ _€_-;\-* #,##0.00\ _€_-;_-* &quot;-&quot;??\ _€_-;_-@_-"/>
    <numFmt numFmtId="167" formatCode="_-* #,##0.00_-;\-* #,##0.00_-;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charset val="1"/>
    </font>
    <font>
      <sz val="9"/>
      <color theme="1"/>
      <name val="Arial"/>
      <family val="2"/>
    </font>
    <font>
      <b/>
      <sz val="9"/>
      <color theme="1"/>
      <name val="Arial"/>
      <family val="2"/>
    </font>
    <font>
      <sz val="10"/>
      <name val="Arial"/>
      <family val="2"/>
    </font>
    <font>
      <sz val="10"/>
      <name val="Arial"/>
      <family val="2"/>
    </font>
    <font>
      <sz val="11"/>
      <color theme="1"/>
      <name val="Arial"/>
      <family val="2"/>
    </font>
    <font>
      <sz val="10"/>
      <color theme="1"/>
      <name val="Arial"/>
      <family val="2"/>
    </font>
    <font>
      <b/>
      <sz val="9"/>
      <color rgb="FF000000"/>
      <name val="Arial"/>
      <family val="2"/>
    </font>
    <font>
      <b/>
      <sz val="10"/>
      <color theme="1"/>
      <name val="Arial"/>
      <family val="2"/>
    </font>
    <font>
      <b/>
      <sz val="16"/>
      <color theme="1"/>
      <name val="Arial"/>
      <family val="2"/>
    </font>
    <font>
      <b/>
      <sz val="10"/>
      <name val="Calibri"/>
      <family val="2"/>
      <scheme val="minor"/>
    </font>
    <font>
      <sz val="10"/>
      <color rgb="FF000000"/>
      <name val="Calibri"/>
      <family val="2"/>
      <scheme val="minor"/>
    </font>
    <font>
      <sz val="10"/>
      <name val="Calibri"/>
      <family val="2"/>
      <scheme val="minor"/>
    </font>
    <font>
      <sz val="10"/>
      <color theme="1"/>
      <name val="Calibri"/>
      <family val="2"/>
      <scheme val="minor"/>
    </font>
    <font>
      <sz val="9"/>
      <name val="Arial"/>
      <family val="2"/>
    </font>
    <font>
      <b/>
      <sz val="11"/>
      <color theme="1"/>
      <name val="Arial"/>
      <family val="2"/>
    </font>
    <font>
      <b/>
      <sz val="12"/>
      <color theme="1"/>
      <name val="Arial"/>
      <family val="2"/>
    </font>
    <font>
      <u/>
      <sz val="9"/>
      <color theme="1"/>
      <name val="Arial"/>
      <family val="2"/>
    </font>
    <font>
      <b/>
      <i/>
      <u/>
      <sz val="9"/>
      <color rgb="FFFF0000"/>
      <name val="Arial"/>
      <family val="2"/>
    </font>
    <font>
      <sz val="9"/>
      <color rgb="FF000000"/>
      <name val="Arial"/>
      <family val="2"/>
    </font>
    <font>
      <sz val="11"/>
      <color rgb="FF000000"/>
      <name val="Arial"/>
      <family val="2"/>
    </font>
    <font>
      <sz val="11"/>
      <name val="Arial"/>
      <family val="2"/>
    </font>
    <font>
      <b/>
      <sz val="11"/>
      <color rgb="FF000000"/>
      <name val="Arial"/>
      <family val="2"/>
    </font>
  </fonts>
  <fills count="38">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rgb="FFD8D8D8"/>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7" tint="0.59999389629810485"/>
        <bgColor rgb="FF000000"/>
      </patternFill>
    </fill>
    <fill>
      <patternFill patternType="solid">
        <fgColor theme="7" tint="0.59999389629810485"/>
        <bgColor indexed="64"/>
      </patternFill>
    </fill>
    <fill>
      <patternFill patternType="solid">
        <fgColor theme="3" tint="0.79998168889431442"/>
        <bgColor rgb="FFD9D9D9"/>
      </patternFill>
    </fill>
    <fill>
      <patternFill patternType="solid">
        <fgColor theme="2" tint="-9.9978637043366805E-2"/>
        <bgColor rgb="FFD9D9D9"/>
      </patternFill>
    </fill>
    <fill>
      <patternFill patternType="solid">
        <fgColor theme="0" tint="-4.9989318521683403E-2"/>
        <bgColor rgb="FFD9D9D9"/>
      </patternFill>
    </fill>
    <fill>
      <patternFill patternType="solid">
        <fgColor theme="9" tint="0.79998168889431442"/>
        <bgColor rgb="FFD9D9D9"/>
      </patternFill>
    </fill>
    <fill>
      <patternFill patternType="solid">
        <fgColor rgb="FF00B050"/>
        <bgColor indexed="64"/>
      </patternFill>
    </fill>
    <fill>
      <patternFill patternType="solid">
        <fgColor rgb="FF6699FF"/>
        <bgColor indexed="64"/>
      </patternFill>
    </fill>
    <fill>
      <patternFill patternType="solid">
        <fgColor rgb="FF00FFFF"/>
        <bgColor indexed="64"/>
      </patternFill>
    </fill>
    <fill>
      <patternFill patternType="solid">
        <fgColor rgb="FF66FF66"/>
        <bgColor indexed="64"/>
      </patternFill>
    </fill>
    <fill>
      <patternFill patternType="solid">
        <fgColor rgb="FFFFFF66"/>
        <bgColor indexed="64"/>
      </patternFill>
    </fill>
    <fill>
      <patternFill patternType="solid">
        <fgColor rgb="FFFF7C80"/>
        <bgColor indexed="64"/>
      </patternFill>
    </fill>
    <fill>
      <patternFill patternType="solid">
        <fgColor rgb="FFFF66FF"/>
        <bgColor indexed="64"/>
      </patternFill>
    </fill>
    <fill>
      <patternFill patternType="solid">
        <fgColor rgb="FFCCFF3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0"/>
        <bgColor indexed="64"/>
      </patternFill>
    </fill>
    <fill>
      <patternFill patternType="solid">
        <fgColor rgb="FF47CFFF"/>
        <bgColor indexed="64"/>
      </patternFill>
    </fill>
    <fill>
      <patternFill patternType="solid">
        <fgColor rgb="FFD5F4FF"/>
        <bgColor indexed="64"/>
      </patternFill>
    </fill>
    <fill>
      <patternFill patternType="solid">
        <fgColor rgb="FFB7ECFF"/>
        <bgColor indexed="64"/>
      </patternFill>
    </fill>
    <fill>
      <patternFill patternType="solid">
        <fgColor rgb="FFFF9933"/>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8"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top style="thin">
        <color theme="4" tint="0.39997558519241921"/>
      </top>
      <bottom/>
      <diagonal/>
    </border>
    <border>
      <left/>
      <right/>
      <top/>
      <bottom style="thin">
        <color theme="4" tint="0.39997558519241921"/>
      </bottom>
      <diagonal/>
    </border>
    <border>
      <left style="dotted">
        <color rgb="FFFFFFFF"/>
      </left>
      <right style="dotted">
        <color rgb="FFFFFFFF"/>
      </right>
      <top style="dotted">
        <color rgb="FFFFFFFF"/>
      </top>
      <bottom style="dotted">
        <color rgb="FFFFFFFF"/>
      </bottom>
      <diagonal/>
    </border>
    <border>
      <left style="dotted">
        <color rgb="FFFFFFFF"/>
      </left>
      <right style="dotted">
        <color rgb="FFFFFFFF"/>
      </right>
      <top style="dotted">
        <color rgb="FFFFFFFF"/>
      </top>
      <bottom/>
      <diagonal/>
    </border>
    <border>
      <left style="dotted">
        <color rgb="FFFFFFFF"/>
      </left>
      <right style="dotted">
        <color rgb="FFFFFFFF"/>
      </right>
      <top/>
      <bottom style="dotted">
        <color rgb="FFFFFFFF"/>
      </bottom>
      <diagonal/>
    </border>
  </borders>
  <cellStyleXfs count="47">
    <xf numFmtId="0" fontId="0"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165"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0" fontId="1" fillId="0" borderId="0"/>
    <xf numFmtId="0" fontId="7" fillId="0" borderId="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0" fontId="1" fillId="0" borderId="0"/>
    <xf numFmtId="0" fontId="1" fillId="0" borderId="0"/>
    <xf numFmtId="164" fontId="1" fillId="0" borderId="0" applyFont="0" applyFill="0" applyBorder="0" applyAlignment="0" applyProtection="0"/>
    <xf numFmtId="0" fontId="1" fillId="0" borderId="0"/>
    <xf numFmtId="0" fontId="7" fillId="0" borderId="0"/>
    <xf numFmtId="0" fontId="1" fillId="0" borderId="0"/>
    <xf numFmtId="165" fontId="7" fillId="0" borderId="0" applyFont="0" applyFill="0" applyBorder="0" applyAlignment="0" applyProtection="0"/>
    <xf numFmtId="164"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 fillId="0" borderId="0"/>
    <xf numFmtId="0" fontId="1" fillId="0" borderId="0"/>
    <xf numFmtId="0" fontId="1" fillId="0" borderId="0"/>
    <xf numFmtId="0" fontId="7"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41" fontId="1" fillId="0" borderId="0" applyFont="0" applyFill="0" applyBorder="0" applyAlignment="0" applyProtection="0"/>
  </cellStyleXfs>
  <cellXfs count="181">
    <xf numFmtId="0" fontId="0" fillId="0" borderId="0" xfId="0"/>
    <xf numFmtId="0" fontId="8" fillId="0" borderId="0" xfId="0" applyFont="1"/>
    <xf numFmtId="0" fontId="9" fillId="0" borderId="0" xfId="0" applyFont="1"/>
    <xf numFmtId="0" fontId="4" fillId="0" borderId="0" xfId="0" applyFont="1"/>
    <xf numFmtId="0" fontId="11" fillId="0" borderId="1" xfId="0" applyFont="1" applyBorder="1" applyAlignment="1">
      <alignment horizontal="left" vertical="center" indent="1"/>
    </xf>
    <xf numFmtId="0" fontId="5" fillId="0" borderId="2" xfId="0" applyFont="1" applyBorder="1" applyAlignment="1">
      <alignment horizontal="left" vertical="top"/>
    </xf>
    <xf numFmtId="0" fontId="5" fillId="0" borderId="6" xfId="0" applyFont="1" applyBorder="1" applyAlignment="1">
      <alignment vertical="top"/>
    </xf>
    <xf numFmtId="0" fontId="2" fillId="0" borderId="0" xfId="0" applyFont="1"/>
    <xf numFmtId="0" fontId="0" fillId="0" borderId="0" xfId="0" applyAlignment="1">
      <alignment wrapText="1"/>
    </xf>
    <xf numFmtId="9" fontId="0" fillId="0" borderId="0" xfId="0" applyNumberFormat="1"/>
    <xf numFmtId="0" fontId="13" fillId="4" borderId="1" xfId="13" applyFont="1" applyFill="1" applyBorder="1" applyAlignment="1">
      <alignment horizontal="center" vertical="center"/>
    </xf>
    <xf numFmtId="0" fontId="14" fillId="5" borderId="1" xfId="13" applyFont="1" applyFill="1" applyBorder="1" applyAlignment="1">
      <alignment vertical="center" wrapText="1"/>
    </xf>
    <xf numFmtId="0" fontId="14" fillId="6" borderId="1" xfId="13" applyFont="1" applyFill="1" applyBorder="1" applyAlignment="1">
      <alignment horizontal="left" vertical="center" wrapText="1"/>
    </xf>
    <xf numFmtId="0" fontId="14" fillId="6" borderId="1" xfId="13" applyFont="1" applyFill="1" applyBorder="1" applyAlignment="1">
      <alignment horizontal="left" vertical="center" wrapText="1" readingOrder="1"/>
    </xf>
    <xf numFmtId="0" fontId="15" fillId="6" borderId="1" xfId="7" applyFont="1" applyFill="1" applyBorder="1" applyAlignment="1">
      <alignment vertical="center" wrapText="1"/>
    </xf>
    <xf numFmtId="0" fontId="14" fillId="7" borderId="1" xfId="13" applyFont="1" applyFill="1" applyBorder="1" applyAlignment="1">
      <alignment vertical="center" wrapText="1"/>
    </xf>
    <xf numFmtId="0" fontId="14" fillId="8" borderId="1" xfId="13" applyFont="1" applyFill="1" applyBorder="1" applyAlignment="1">
      <alignment horizontal="left" vertical="center" wrapText="1" readingOrder="1"/>
    </xf>
    <xf numFmtId="0" fontId="15" fillId="8" borderId="1" xfId="7" applyFont="1" applyFill="1" applyBorder="1" applyAlignment="1">
      <alignment vertical="center"/>
    </xf>
    <xf numFmtId="0" fontId="15" fillId="8" borderId="1" xfId="7" applyFont="1" applyFill="1" applyBorder="1" applyAlignment="1">
      <alignment vertical="center" wrapText="1"/>
    </xf>
    <xf numFmtId="0" fontId="14" fillId="3" borderId="1" xfId="13" applyFont="1" applyFill="1" applyBorder="1" applyAlignment="1">
      <alignment vertical="center" wrapText="1"/>
    </xf>
    <xf numFmtId="0" fontId="15" fillId="2" borderId="1" xfId="7" applyFont="1" applyFill="1" applyBorder="1" applyAlignment="1">
      <alignment vertical="center"/>
    </xf>
    <xf numFmtId="0" fontId="14" fillId="2" borderId="1" xfId="13" applyFont="1" applyFill="1" applyBorder="1" applyAlignment="1">
      <alignment horizontal="left" vertical="center" wrapText="1" readingOrder="1"/>
    </xf>
    <xf numFmtId="0" fontId="15" fillId="2" borderId="1" xfId="7" applyFont="1" applyFill="1" applyBorder="1" applyAlignment="1">
      <alignment vertical="center" wrapText="1"/>
    </xf>
    <xf numFmtId="14" fontId="4" fillId="0" borderId="3" xfId="0" applyNumberFormat="1"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14" fontId="5" fillId="0" borderId="2" xfId="0" applyNumberFormat="1" applyFont="1" applyBorder="1" applyAlignment="1" applyProtection="1">
      <alignment horizontal="left" vertical="center"/>
      <protection locked="0"/>
    </xf>
    <xf numFmtId="0" fontId="5" fillId="0" borderId="2" xfId="0" applyFont="1" applyBorder="1" applyAlignment="1" applyProtection="1">
      <alignment horizontal="left" vertical="center" wrapText="1"/>
      <protection locked="0"/>
    </xf>
    <xf numFmtId="1" fontId="4" fillId="0" borderId="3" xfId="0" applyNumberFormat="1" applyFont="1" applyBorder="1" applyAlignment="1" applyProtection="1">
      <alignment horizontal="center" vertical="center"/>
      <protection locked="0"/>
    </xf>
    <xf numFmtId="1" fontId="4" fillId="0" borderId="3" xfId="0" applyNumberFormat="1" applyFont="1" applyBorder="1" applyAlignment="1" applyProtection="1">
      <alignment horizontal="center" vertical="center" wrapText="1"/>
      <protection locked="0"/>
    </xf>
    <xf numFmtId="0" fontId="8" fillId="0" borderId="10" xfId="0" applyFont="1" applyBorder="1"/>
    <xf numFmtId="0" fontId="16" fillId="0" borderId="1" xfId="0" applyFont="1" applyBorder="1" applyAlignment="1">
      <alignment vertical="center" wrapText="1"/>
    </xf>
    <xf numFmtId="0" fontId="8" fillId="0" borderId="0" xfId="0" applyFont="1" applyFill="1"/>
    <xf numFmtId="0" fontId="10" fillId="11" borderId="12" xfId="2" applyFont="1" applyFill="1" applyBorder="1" applyAlignment="1">
      <alignment vertical="center" wrapText="1"/>
    </xf>
    <xf numFmtId="0" fontId="10" fillId="12" borderId="12" xfId="2" applyFont="1" applyFill="1" applyBorder="1" applyAlignment="1">
      <alignment vertical="center" wrapText="1"/>
    </xf>
    <xf numFmtId="0" fontId="8" fillId="0" borderId="0" xfId="0" applyFont="1" applyBorder="1"/>
    <xf numFmtId="0" fontId="18" fillId="0" borderId="10" xfId="0" applyFont="1" applyBorder="1"/>
    <xf numFmtId="10" fontId="8" fillId="0" borderId="0" xfId="0" applyNumberFormat="1" applyFont="1"/>
    <xf numFmtId="0" fontId="0" fillId="0" borderId="0" xfId="0" applyFill="1"/>
    <xf numFmtId="0" fontId="0" fillId="19"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2" fillId="20" borderId="0" xfId="0" applyFont="1" applyFill="1"/>
    <xf numFmtId="0" fontId="2" fillId="0" borderId="0" xfId="0" applyFont="1" applyFill="1"/>
    <xf numFmtId="9" fontId="0" fillId="0" borderId="0" xfId="0" applyNumberFormat="1" applyFill="1"/>
    <xf numFmtId="0" fontId="0" fillId="21" borderId="0" xfId="0" applyFill="1"/>
    <xf numFmtId="9" fontId="0" fillId="21" borderId="0" xfId="0" applyNumberFormat="1" applyFill="1"/>
    <xf numFmtId="0" fontId="0" fillId="22" borderId="0" xfId="0" applyFill="1"/>
    <xf numFmtId="9" fontId="0" fillId="22" borderId="0" xfId="0" applyNumberFormat="1" applyFill="1"/>
    <xf numFmtId="0" fontId="0" fillId="23" borderId="0" xfId="0" applyFill="1"/>
    <xf numFmtId="9" fontId="0" fillId="23" borderId="0" xfId="0" applyNumberFormat="1" applyFill="1"/>
    <xf numFmtId="0" fontId="0" fillId="8" borderId="0" xfId="0" applyFill="1"/>
    <xf numFmtId="9" fontId="0" fillId="8" borderId="0" xfId="0" applyNumberFormat="1" applyFill="1"/>
    <xf numFmtId="0" fontId="0" fillId="24" borderId="0" xfId="0" applyFill="1"/>
    <xf numFmtId="9" fontId="0" fillId="24" borderId="0" xfId="0" applyNumberFormat="1" applyFill="1"/>
    <xf numFmtId="10" fontId="8" fillId="0" borderId="0" xfId="1" applyNumberFormat="1" applyFont="1"/>
    <xf numFmtId="0" fontId="0" fillId="0" borderId="0" xfId="0" pivotButton="1"/>
    <xf numFmtId="0" fontId="0" fillId="0" borderId="0" xfId="0" applyAlignment="1">
      <alignment horizontal="left"/>
    </xf>
    <xf numFmtId="0" fontId="2" fillId="28" borderId="14" xfId="0" applyFont="1" applyFill="1" applyBorder="1" applyAlignment="1">
      <alignment horizontal="left"/>
    </xf>
    <xf numFmtId="0" fontId="0" fillId="0" borderId="0" xfId="0" applyNumberFormat="1"/>
    <xf numFmtId="10" fontId="0" fillId="0" borderId="0" xfId="0" applyNumberFormat="1"/>
    <xf numFmtId="10" fontId="0" fillId="0" borderId="0" xfId="1" applyNumberFormat="1" applyFont="1"/>
    <xf numFmtId="10" fontId="2" fillId="28" borderId="14" xfId="1" applyNumberFormat="1" applyFont="1" applyFill="1" applyBorder="1"/>
    <xf numFmtId="10" fontId="19" fillId="13" borderId="13" xfId="1"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justify" vertical="center" wrapText="1"/>
      <protection locked="0"/>
    </xf>
    <xf numFmtId="0" fontId="17" fillId="25"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protection locked="0"/>
    </xf>
    <xf numFmtId="10" fontId="4" fillId="0" borderId="1" xfId="0" applyNumberFormat="1" applyFont="1" applyFill="1" applyBorder="1" applyAlignment="1" applyProtection="1">
      <alignment horizontal="center" vertical="center"/>
      <protection locked="0"/>
    </xf>
    <xf numFmtId="0" fontId="8" fillId="0" borderId="1" xfId="0" applyFont="1" applyBorder="1"/>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protection locked="0"/>
    </xf>
    <xf numFmtId="0" fontId="2" fillId="28" borderId="15" xfId="0" applyFont="1" applyFill="1" applyBorder="1"/>
    <xf numFmtId="0" fontId="10" fillId="31" borderId="17" xfId="0" applyFont="1" applyFill="1" applyBorder="1" applyAlignment="1">
      <alignment horizontal="center" wrapText="1" readingOrder="1"/>
    </xf>
    <xf numFmtId="16" fontId="10" fillId="31" borderId="18" xfId="0" applyNumberFormat="1" applyFont="1" applyFill="1" applyBorder="1" applyAlignment="1">
      <alignment horizontal="center" wrapText="1" readingOrder="1"/>
    </xf>
    <xf numFmtId="0" fontId="22" fillId="32" borderId="16" xfId="0" applyFont="1" applyFill="1" applyBorder="1" applyAlignment="1">
      <alignment horizontal="center" wrapText="1" readingOrder="1"/>
    </xf>
    <xf numFmtId="10" fontId="22" fillId="32" borderId="16" xfId="0" applyNumberFormat="1" applyFont="1" applyFill="1" applyBorder="1" applyAlignment="1">
      <alignment horizontal="center" wrapText="1" readingOrder="1"/>
    </xf>
    <xf numFmtId="0" fontId="22" fillId="0" borderId="16" xfId="0" applyFont="1" applyBorder="1" applyAlignment="1">
      <alignment horizontal="center" wrapText="1" readingOrder="1"/>
    </xf>
    <xf numFmtId="10" fontId="22" fillId="0" borderId="16" xfId="0" applyNumberFormat="1" applyFont="1" applyBorder="1" applyAlignment="1">
      <alignment horizontal="center" wrapText="1" readingOrder="1"/>
    </xf>
    <xf numFmtId="0" fontId="10" fillId="33" borderId="16" xfId="0" applyFont="1" applyFill="1" applyBorder="1" applyAlignment="1">
      <alignment horizontal="center" wrapText="1" readingOrder="1"/>
    </xf>
    <xf numFmtId="10" fontId="10" fillId="33" borderId="16" xfId="0" applyNumberFormat="1" applyFont="1" applyFill="1" applyBorder="1" applyAlignment="1">
      <alignment horizontal="center" wrapText="1" readingOrder="1"/>
    </xf>
    <xf numFmtId="10" fontId="10" fillId="33" borderId="16" xfId="0" applyNumberFormat="1" applyFont="1" applyFill="1" applyBorder="1" applyAlignment="1">
      <alignment horizontal="center" vertical="center" wrapText="1"/>
    </xf>
    <xf numFmtId="14" fontId="4" fillId="0" borderId="0" xfId="0" applyNumberFormat="1" applyFont="1"/>
    <xf numFmtId="167" fontId="4" fillId="0" borderId="0" xfId="46" applyNumberFormat="1" applyFont="1"/>
    <xf numFmtId="10" fontId="4" fillId="0" borderId="0" xfId="1" applyNumberFormat="1" applyFont="1"/>
    <xf numFmtId="0" fontId="22" fillId="27" borderId="16" xfId="0" applyFont="1" applyFill="1" applyBorder="1" applyAlignment="1">
      <alignment horizontal="center" wrapText="1" readingOrder="1"/>
    </xf>
    <xf numFmtId="10" fontId="22" fillId="27" borderId="16" xfId="0" applyNumberFormat="1" applyFont="1" applyFill="1" applyBorder="1" applyAlignment="1">
      <alignment horizontal="center" wrapText="1" readingOrder="1"/>
    </xf>
    <xf numFmtId="0" fontId="0" fillId="27" borderId="0" xfId="0" applyFill="1"/>
    <xf numFmtId="0" fontId="23" fillId="0" borderId="0" xfId="0" applyFont="1" applyBorder="1"/>
    <xf numFmtId="0" fontId="8" fillId="0" borderId="0" xfId="0" applyFont="1" applyBorder="1" applyAlignment="1">
      <alignment vertical="center"/>
    </xf>
    <xf numFmtId="0" fontId="8" fillId="26" borderId="0" xfId="0" applyFont="1" applyFill="1"/>
    <xf numFmtId="0" fontId="4" fillId="26" borderId="0" xfId="0" applyFont="1" applyFill="1"/>
    <xf numFmtId="9" fontId="8" fillId="0" borderId="0" xfId="1" applyFont="1"/>
    <xf numFmtId="9" fontId="8" fillId="0" borderId="0" xfId="0" applyNumberFormat="1" applyFont="1"/>
    <xf numFmtId="0" fontId="6" fillId="0" borderId="0" xfId="0" applyFont="1"/>
    <xf numFmtId="14" fontId="6" fillId="0" borderId="0" xfId="0" applyNumberFormat="1" applyFont="1"/>
    <xf numFmtId="0" fontId="24" fillId="0" borderId="0" xfId="0" applyFont="1"/>
    <xf numFmtId="0" fontId="2" fillId="35" borderId="0" xfId="0" applyFont="1" applyFill="1"/>
    <xf numFmtId="10" fontId="4" fillId="0" borderId="3" xfId="1" applyNumberFormat="1"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30" borderId="1" xfId="0" applyFont="1" applyFill="1" applyBorder="1" applyAlignment="1" applyProtection="1">
      <alignment horizontal="justify" vertical="center" wrapText="1"/>
      <protection locked="0"/>
    </xf>
    <xf numFmtId="14" fontId="4" fillId="30" borderId="1" xfId="0" applyNumberFormat="1" applyFont="1" applyFill="1" applyBorder="1" applyAlignment="1" applyProtection="1">
      <alignment horizontal="center" vertical="center"/>
      <protection locked="0"/>
    </xf>
    <xf numFmtId="0" fontId="10" fillId="31" borderId="17" xfId="0" applyFont="1" applyFill="1" applyBorder="1" applyAlignment="1">
      <alignment horizontal="center" wrapText="1" readingOrder="1"/>
    </xf>
    <xf numFmtId="0" fontId="10" fillId="31" borderId="18" xfId="0" applyFont="1" applyFill="1" applyBorder="1" applyAlignment="1">
      <alignment horizontal="center" wrapText="1" readingOrder="1"/>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1" fontId="4" fillId="0" borderId="4" xfId="0" applyNumberFormat="1" applyFont="1" applyBorder="1" applyAlignment="1" applyProtection="1">
      <alignment horizontal="center" vertical="center" wrapText="1"/>
      <protection locked="0"/>
    </xf>
    <xf numFmtId="1" fontId="4" fillId="0" borderId="10" xfId="0" applyNumberFormat="1" applyFont="1" applyBorder="1" applyAlignment="1" applyProtection="1">
      <alignment horizontal="center" vertical="center" wrapText="1"/>
      <protection locked="0"/>
    </xf>
    <xf numFmtId="1" fontId="4" fillId="0" borderId="9" xfId="0" applyNumberFormat="1"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5" fillId="0" borderId="6" xfId="0" applyFont="1" applyBorder="1" applyAlignment="1">
      <alignment horizontal="left" vertical="top"/>
    </xf>
    <xf numFmtId="0" fontId="5" fillId="0" borderId="11" xfId="0" applyFont="1" applyBorder="1" applyAlignment="1">
      <alignment horizontal="left" vertical="top"/>
    </xf>
    <xf numFmtId="0" fontId="5" fillId="0" borderId="7" xfId="0" applyFont="1" applyBorder="1" applyAlignment="1">
      <alignment horizontal="left" vertical="top"/>
    </xf>
    <xf numFmtId="0" fontId="4" fillId="0" borderId="4" xfId="0" applyFont="1" applyBorder="1" applyAlignment="1" applyProtection="1">
      <alignment horizontal="left" vertical="center" indent="3"/>
      <protection locked="0"/>
    </xf>
    <xf numFmtId="0" fontId="4" fillId="0" borderId="10" xfId="0" applyFont="1" applyBorder="1" applyAlignment="1" applyProtection="1">
      <alignment horizontal="left" vertical="center" indent="3"/>
      <protection locked="0"/>
    </xf>
    <xf numFmtId="0" fontId="11" fillId="0" borderId="1" xfId="0" applyFont="1" applyBorder="1" applyAlignment="1">
      <alignment horizontal="center" vertical="center" wrapText="1"/>
    </xf>
    <xf numFmtId="0" fontId="9" fillId="0" borderId="1" xfId="0" applyFont="1" applyBorder="1" applyAlignment="1">
      <alignment horizontal="center"/>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4" fillId="0" borderId="5" xfId="0" applyFont="1" applyBorder="1" applyAlignment="1" applyProtection="1">
      <alignment horizontal="justify" vertical="center" wrapText="1"/>
      <protection locked="0"/>
    </xf>
    <xf numFmtId="0" fontId="4" fillId="0" borderId="0"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4" fillId="0" borderId="9" xfId="0" applyFont="1" applyBorder="1" applyAlignment="1" applyProtection="1">
      <alignment horizontal="justify" vertical="center" wrapText="1"/>
      <protection locked="0"/>
    </xf>
    <xf numFmtId="14" fontId="11" fillId="0" borderId="1" xfId="0" applyNumberFormat="1" applyFont="1" applyBorder="1" applyAlignment="1">
      <alignment horizontal="center" vertical="center" wrapText="1"/>
    </xf>
    <xf numFmtId="0" fontId="8" fillId="0" borderId="0" xfId="0" applyFont="1" applyBorder="1" applyAlignment="1">
      <alignment vertical="center" wrapText="1"/>
    </xf>
    <xf numFmtId="0" fontId="10" fillId="11" borderId="12" xfId="2" applyFont="1" applyFill="1" applyBorder="1" applyAlignment="1">
      <alignment horizontal="center" vertical="center"/>
    </xf>
    <xf numFmtId="0" fontId="10" fillId="10" borderId="12" xfId="2" applyFont="1" applyFill="1" applyBorder="1" applyAlignment="1">
      <alignment horizontal="center" vertical="center"/>
    </xf>
    <xf numFmtId="0" fontId="10" fillId="9" borderId="12" xfId="2" applyFont="1" applyFill="1" applyBorder="1" applyAlignment="1">
      <alignment horizontal="center"/>
    </xf>
    <xf numFmtId="0" fontId="10" fillId="11" borderId="1" xfId="2" applyFont="1" applyFill="1" applyBorder="1" applyAlignment="1">
      <alignment vertical="center" wrapText="1"/>
    </xf>
    <xf numFmtId="0" fontId="10" fillId="11" borderId="1" xfId="2" applyFont="1" applyFill="1" applyBorder="1" applyAlignment="1">
      <alignment horizontal="center" vertical="center" wrapText="1"/>
    </xf>
    <xf numFmtId="0" fontId="10" fillId="10" borderId="1" xfId="2" applyFont="1" applyFill="1" applyBorder="1" applyAlignment="1">
      <alignment horizontal="center" vertical="center"/>
    </xf>
    <xf numFmtId="0" fontId="10" fillId="9" borderId="1" xfId="2" applyFont="1" applyFill="1" applyBorder="1" applyAlignment="1">
      <alignment horizontal="center" vertical="center" wrapText="1"/>
    </xf>
    <xf numFmtId="0" fontId="10" fillId="12" borderId="1" xfId="2" applyFont="1" applyFill="1" applyBorder="1" applyAlignment="1">
      <alignment horizontal="center" vertical="center" wrapText="1"/>
    </xf>
    <xf numFmtId="0" fontId="17" fillId="21"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10" fontId="4" fillId="0" borderId="1" xfId="1" applyNumberFormat="1" applyFont="1" applyFill="1" applyBorder="1" applyAlignment="1" applyProtection="1">
      <alignment horizontal="center" vertical="center"/>
      <protection locked="0"/>
    </xf>
    <xf numFmtId="10" fontId="4" fillId="26" borderId="1" xfId="1" applyNumberFormat="1" applyFont="1" applyFill="1" applyBorder="1" applyAlignment="1" applyProtection="1">
      <alignment horizontal="center" vertical="center"/>
    </xf>
    <xf numFmtId="10" fontId="4" fillId="27" borderId="1" xfId="1" applyNumberFormat="1" applyFont="1" applyFill="1" applyBorder="1" applyAlignment="1" applyProtection="1">
      <alignment horizontal="center" vertical="center"/>
    </xf>
    <xf numFmtId="0" fontId="17" fillId="0" borderId="1" xfId="0" applyFont="1" applyFill="1" applyBorder="1" applyAlignment="1" applyProtection="1">
      <alignment horizontal="justify" vertical="center" wrapText="1"/>
      <protection locked="0"/>
    </xf>
    <xf numFmtId="10" fontId="4" fillId="0" borderId="1" xfId="1" applyNumberFormat="1" applyFont="1" applyFill="1" applyBorder="1" applyAlignment="1" applyProtection="1">
      <alignment horizontal="center" vertical="center"/>
    </xf>
    <xf numFmtId="0" fontId="4" fillId="0" borderId="1" xfId="0" applyFont="1" applyFill="1" applyBorder="1" applyAlignment="1" applyProtection="1">
      <alignment horizontal="left" wrapText="1"/>
      <protection locked="0"/>
    </xf>
    <xf numFmtId="0" fontId="17" fillId="27" borderId="1" xfId="0" applyFont="1" applyFill="1" applyBorder="1" applyAlignment="1" applyProtection="1">
      <alignment horizontal="center" vertical="center" wrapText="1"/>
      <protection locked="0"/>
    </xf>
    <xf numFmtId="0" fontId="4" fillId="20" borderId="1" xfId="0" applyFont="1" applyFill="1" applyBorder="1" applyAlignment="1" applyProtection="1">
      <alignment horizontal="center" vertical="center" wrapText="1"/>
    </xf>
    <xf numFmtId="10" fontId="17" fillId="27" borderId="1" xfId="1" applyNumberFormat="1" applyFont="1" applyFill="1" applyBorder="1" applyAlignment="1" applyProtection="1">
      <alignment horizontal="center" vertical="center"/>
    </xf>
    <xf numFmtId="10" fontId="4" fillId="34" borderId="1" xfId="1" applyNumberFormat="1" applyFont="1" applyFill="1" applyBorder="1" applyAlignment="1" applyProtection="1">
      <alignment horizontal="center" vertical="center"/>
    </xf>
    <xf numFmtId="0" fontId="4" fillId="30" borderId="1" xfId="0" applyFont="1" applyFill="1" applyBorder="1" applyAlignment="1" applyProtection="1">
      <alignment horizontal="center" vertical="center" wrapText="1"/>
      <protection locked="0"/>
    </xf>
    <xf numFmtId="0" fontId="17" fillId="18" borderId="1" xfId="0" applyFont="1" applyFill="1" applyBorder="1" applyAlignment="1" applyProtection="1">
      <alignment horizontal="center" vertical="center" wrapText="1"/>
      <protection locked="0"/>
    </xf>
    <xf numFmtId="0" fontId="4" fillId="26" borderId="1" xfId="0" applyFont="1" applyFill="1" applyBorder="1" applyAlignment="1" applyProtection="1">
      <alignment horizontal="justify" vertical="center" wrapText="1"/>
      <protection locked="0"/>
    </xf>
    <xf numFmtId="0" fontId="17" fillId="29"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protection locked="0"/>
    </xf>
    <xf numFmtId="10" fontId="4" fillId="25" borderId="1" xfId="1" applyNumberFormat="1" applyFont="1" applyFill="1" applyBorder="1" applyAlignment="1" applyProtection="1">
      <alignment horizontal="center" vertical="center"/>
    </xf>
    <xf numFmtId="0" fontId="8" fillId="36" borderId="0" xfId="0" applyFont="1" applyFill="1"/>
    <xf numFmtId="167" fontId="4" fillId="0" borderId="0" xfId="46" applyNumberFormat="1" applyFont="1" applyAlignment="1">
      <alignment horizontal="center" vertical="center"/>
    </xf>
    <xf numFmtId="10" fontId="4" fillId="0" borderId="0" xfId="1" applyNumberFormat="1" applyFont="1" applyAlignment="1">
      <alignment horizontal="center" vertical="center"/>
    </xf>
    <xf numFmtId="167" fontId="4" fillId="26" borderId="0" xfId="46" applyNumberFormat="1" applyFont="1" applyFill="1" applyAlignment="1">
      <alignment horizontal="center" vertical="center"/>
    </xf>
    <xf numFmtId="10" fontId="4" fillId="37" borderId="1" xfId="1" applyNumberFormat="1" applyFont="1" applyFill="1" applyBorder="1" applyAlignment="1" applyProtection="1">
      <alignment horizontal="center" vertical="center"/>
      <protection locked="0"/>
    </xf>
    <xf numFmtId="10" fontId="4" fillId="37" borderId="1" xfId="0" applyNumberFormat="1" applyFont="1" applyFill="1" applyBorder="1" applyAlignment="1" applyProtection="1">
      <alignment horizontal="center" vertical="center"/>
      <protection locked="0"/>
    </xf>
    <xf numFmtId="10" fontId="17" fillId="0" borderId="1" xfId="1" applyNumberFormat="1" applyFont="1" applyFill="1" applyBorder="1" applyAlignment="1" applyProtection="1">
      <alignment horizontal="center" vertical="center"/>
    </xf>
    <xf numFmtId="0" fontId="25" fillId="0" borderId="0" xfId="0" applyFont="1" applyBorder="1"/>
    <xf numFmtId="0" fontId="23" fillId="0" borderId="0" xfId="0" applyFont="1" applyBorder="1" applyAlignment="1">
      <alignment vertical="center" wrapText="1"/>
    </xf>
  </cellXfs>
  <cellStyles count="47">
    <cellStyle name="Euro" xfId="5"/>
    <cellStyle name="Euro 2" xfId="32"/>
    <cellStyle name="Millares [0]" xfId="46" builtinId="6"/>
    <cellStyle name="Millares 17" xfId="28"/>
    <cellStyle name="Millares 2" xfId="10"/>
    <cellStyle name="Millares 2 2" xfId="33"/>
    <cellStyle name="Millares 2 3" xfId="34"/>
    <cellStyle name="Millares 3" xfId="11"/>
    <cellStyle name="Millares 3 2" xfId="35"/>
    <cellStyle name="Millares 4" xfId="12"/>
    <cellStyle name="Millares 4 2" xfId="36"/>
    <cellStyle name="Millares 5" xfId="37"/>
    <cellStyle name="Millares 6" xfId="38"/>
    <cellStyle name="Normal" xfId="0" builtinId="0"/>
    <cellStyle name="Normal 10" xfId="4"/>
    <cellStyle name="Normal 2" xfId="2"/>
    <cellStyle name="Normal 2 2" xfId="7"/>
    <cellStyle name="Normal 2 3" xfId="6"/>
    <cellStyle name="Normal 3" xfId="13"/>
    <cellStyle name="Normal 3 2" xfId="25"/>
    <cellStyle name="Normal 4" xfId="14"/>
    <cellStyle name="Normal 4 2" xfId="19"/>
    <cellStyle name="Normal 4 2 2" xfId="20"/>
    <cellStyle name="Normal 4 3" xfId="26"/>
    <cellStyle name="Normal 5" xfId="18"/>
    <cellStyle name="Normal 5 2" xfId="21"/>
    <cellStyle name="Normal 5 2 2" xfId="39"/>
    <cellStyle name="Normal 5 3" xfId="29"/>
    <cellStyle name="Normal 5 3 2" xfId="40"/>
    <cellStyle name="Normal 5 4" xfId="41"/>
    <cellStyle name="Normal 6" xfId="22"/>
    <cellStyle name="Normal 6 2" xfId="30"/>
    <cellStyle name="Normal 7" xfId="27"/>
    <cellStyle name="Normal 7 2" xfId="31"/>
    <cellStyle name="Normal 8" xfId="42"/>
    <cellStyle name="Normal 9" xfId="43"/>
    <cellStyle name="Porcentaje" xfId="1" builtinId="5"/>
    <cellStyle name="Porcentaje 2" xfId="3"/>
    <cellStyle name="Porcentaje 2 2" xfId="9"/>
    <cellStyle name="Porcentaje 3" xfId="17"/>
    <cellStyle name="Porcentaje 3 2" xfId="44"/>
    <cellStyle name="Porcentaje 4" xfId="8"/>
    <cellStyle name="Porcentual 2" xfId="15"/>
    <cellStyle name="Porcentual 2 2" xfId="23"/>
    <cellStyle name="Porcentual 3" xfId="16"/>
    <cellStyle name="Porcentual 3 2" xfId="24"/>
    <cellStyle name="Porcentual 4" xfId="45"/>
  </cellStyles>
  <dxfs count="162">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theme="0" tint="-0.14996795556505021"/>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rgb="FFCCFF33"/>
        </patternFill>
      </fill>
    </dxf>
    <dxf>
      <fill>
        <patternFill>
          <bgColor theme="0" tint="-0.14996795556505021"/>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color theme="0"/>
      </font>
      <fill>
        <patternFill>
          <bgColor rgb="FF0066FF"/>
        </patternFill>
      </fill>
    </dxf>
    <dxf>
      <fill>
        <patternFill>
          <bgColor theme="9" tint="-0.24994659260841701"/>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theme="0" tint="-0.24994659260841701"/>
        </patternFill>
      </fill>
    </dxf>
    <dxf>
      <fill>
        <patternFill>
          <bgColor rgb="FFFFFF00"/>
        </patternFill>
      </fill>
    </dxf>
    <dxf>
      <fill>
        <patternFill>
          <bgColor theme="8" tint="0.39994506668294322"/>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CC00"/>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s>
  <tableStyles count="0" defaultTableStyle="TableStyleMedium2" defaultPivotStyle="PivotStyleLight16"/>
  <colors>
    <mruColors>
      <color rgb="FFCCFF33"/>
      <color rgb="FFFF7C80"/>
      <color rgb="FFFF9933"/>
      <color rgb="FFFFCC00"/>
      <color rgb="FFFFFFCC"/>
      <color rgb="FFFFCCFF"/>
      <color rgb="FF99FF66"/>
      <color rgb="FFFF66FF"/>
      <color rgb="FF66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1386165</xdr:colOff>
      <xdr:row>0</xdr:row>
      <xdr:rowOff>0</xdr:rowOff>
    </xdr:from>
    <xdr:to>
      <xdr:col>1</xdr:col>
      <xdr:colOff>2028300</xdr:colOff>
      <xdr:row>2</xdr:row>
      <xdr:rowOff>179916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1090" y="0"/>
          <a:ext cx="642135" cy="5905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vonne Andrea Torres Cruz" refreshedDate="43745.682224652781" createdVersion="6" refreshedVersion="6" minRefreshableVersion="3" recordCount="149">
  <cacheSource type="worksheet">
    <worksheetSource ref="A18:AC167" sheet="Formato PAA"/>
  </cacheSource>
  <cacheFields count="29">
    <cacheField name="Roles _x000a_Decreto 948 de 2017" numFmtId="0">
      <sharedItems count="8">
        <s v="Auditoría"/>
        <s v="Liderazgo Estratégico"/>
        <s v="Evaluación de la Gestión del Riesgo"/>
        <s v="Relación con entes de control externos"/>
        <s v="Seguimiento a Planes de Mejoramiento"/>
        <s v="Informes de Ley"/>
        <s v="Enfoque hacia la Prevención"/>
        <s v="Adicionales"/>
      </sharedItems>
    </cacheField>
    <cacheField name="Actividad" numFmtId="0">
      <sharedItems longText="1"/>
    </cacheField>
    <cacheField name="Proceso" numFmtId="0">
      <sharedItems/>
    </cacheField>
    <cacheField name="Tipo de Proceso" numFmtId="0">
      <sharedItems/>
    </cacheField>
    <cacheField name="Responsable o Líder de la Auditoría" numFmtId="0">
      <sharedItems/>
    </cacheField>
    <cacheField name="Equipo Auditor_x000a_Responsable de la Actividad" numFmtId="0">
      <sharedItems/>
    </cacheField>
    <cacheField name="Responsable Líder del proceso auditado" numFmtId="0">
      <sharedItems/>
    </cacheField>
    <cacheField name="Fecha Inicio" numFmtId="14">
      <sharedItems containsSemiMixedTypes="0" containsNonDate="0" containsDate="1" containsString="0" minDate="2019-01-02T00:00:00" maxDate="2019-12-03T00:00:00"/>
    </cacheField>
    <cacheField name="Fecha Fin" numFmtId="14">
      <sharedItems containsSemiMixedTypes="0" containsNonDate="0" containsDate="1" containsString="0" minDate="2019-01-09T00:00:00" maxDate="2020-01-01T00:00:00"/>
    </cacheField>
    <cacheField name="ENE" numFmtId="0">
      <sharedItems containsNonDate="0" containsString="0" containsBlank="1"/>
    </cacheField>
    <cacheField name="FEB" numFmtId="0">
      <sharedItems containsNonDate="0" containsString="0" containsBlank="1"/>
    </cacheField>
    <cacheField name="MAR" numFmtId="0">
      <sharedItems containsNonDate="0" containsString="0" containsBlank="1"/>
    </cacheField>
    <cacheField name="ABR" numFmtId="0">
      <sharedItems containsNonDate="0" containsString="0" containsBlank="1"/>
    </cacheField>
    <cacheField name="MAY" numFmtId="0">
      <sharedItems containsNonDate="0" containsString="0" containsBlank="1"/>
    </cacheField>
    <cacheField name="JUN" numFmtId="0">
      <sharedItems containsNonDate="0" containsString="0" containsBlank="1"/>
    </cacheField>
    <cacheField name="JUL" numFmtId="0">
      <sharedItems containsNonDate="0" containsString="0" containsBlank="1"/>
    </cacheField>
    <cacheField name="AGO" numFmtId="0">
      <sharedItems containsNonDate="0" containsString="0" containsBlank="1"/>
    </cacheField>
    <cacheField name="SEP" numFmtId="0">
      <sharedItems containsNonDate="0" containsString="0" containsBlank="1"/>
    </cacheField>
    <cacheField name="OCT" numFmtId="0">
      <sharedItems containsNonDate="0" containsString="0" containsBlank="1"/>
    </cacheField>
    <cacheField name="NOV" numFmtId="0">
      <sharedItems containsNonDate="0" containsString="0" containsBlank="1"/>
    </cacheField>
    <cacheField name="DIC" numFmtId="0">
      <sharedItems containsNonDate="0" containsString="0" containsBlank="1"/>
    </cacheField>
    <cacheField name="Productos Esperados" numFmtId="0">
      <sharedItems/>
    </cacheField>
    <cacheField name="Ponderación_x000a_de la Actividad" numFmtId="10">
      <sharedItems containsSemiMixedTypes="0" containsString="0" containsNumber="1" minValue="2E-3" maxValue="0.02"/>
    </cacheField>
    <cacheField name="Fecha  de Cierre de la Actividad " numFmtId="0">
      <sharedItems containsDate="1" containsBlank="1" containsMixedTypes="1" minDate="2019-01-10T00:00:00" maxDate="2019-10-05T00:00:00"/>
    </cacheField>
    <cacheField name="Evidencias" numFmtId="0">
      <sharedItems containsBlank="1" longText="1"/>
    </cacheField>
    <cacheField name="Observaciones" numFmtId="0">
      <sharedItems containsBlank="1" longText="1"/>
    </cacheField>
    <cacheField name="Avance Actividad" numFmtId="0">
      <sharedItems containsBlank="1"/>
    </cacheField>
    <cacheField name="Aporte al Avance del  PAA" numFmtId="10">
      <sharedItems containsSemiMixedTypes="0" containsString="0" containsNumber="1" minValue="0" maxValue="0.02"/>
    </cacheField>
    <cacheField name="diferencia" numFmtId="10">
      <sharedItems containsSemiMixedTypes="0" containsString="0" containsNumber="1" minValue="0" maxValue="1.8000000000000002E-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9">
  <r>
    <x v="0"/>
    <s v="Decreto 371 de 2010 _x000a_Artículo 2°._ DE LOS PROCESOS DE CONTRATACIÓN EN EL DISTRITO CAPITAL."/>
    <s v="Adquisición de bienes y servicios"/>
    <s v="Apoyo"/>
    <s v="Ivonne Andrea Torres Cruz_x000a_Asesora Control Interno"/>
    <s v="Andrea Sierra Ochoa"/>
    <s v="Director de Gestión Corporativa y CID"/>
    <d v="2019-02-01T00:00:00"/>
    <d v="2019-06-30T00:00:00"/>
    <m/>
    <m/>
    <m/>
    <m/>
    <m/>
    <m/>
    <m/>
    <m/>
    <m/>
    <m/>
    <m/>
    <m/>
    <s v="Informe"/>
    <n v="6.6E-3"/>
    <m/>
    <s v="1. Plan de auditoría_x000a_2. Memo de apertura de la auditoría de inventarios (software y hardware), Cordis 2019IE1176 del 08Feb2019_x000a_3. Correo de entrega del plan y de la comunicación_x000a_4. Agenda para reunión_x000a_5. Listado de asistencia y registro de reunión de apertura_x000a_6. Memo de alcance de auditoría 2019IE4996 del 08Abr2019 (ampliación en 2 meses)_x000a_7. Solitudes de información contractual, técnica, contable y administrativa. Ruta: \\10.216.160.201\control interno\2019\19.03 inf. Auditorias C. I\19.03 INTERNAS\03. DNDA - INVENTARIOS\4. Ejecución de la auditoría especial_x000a_8. 2019IE7399 EXCUSA COMITE INVENTARIOS BIENES INM. DESIGNACION_x000a_9.2019IE9675 RTA. EMAIL 19-06-2019  AUD. INVENTARIOS_x000a_10.2019IE9670 REPLICA INFORME AUDITORIA  INVENTARIOS RTA. IE9381_x000a_11.Conformación del equipo para la Auditoría_x000a_12.Plan de auditoría_x000a_13.Comunica Plan de Auditoría_x000a_14.Reunión de apertura_x000a_15.Lista de verificación_x000a_16.Resultados de la auditorìa_x000a_17.Cartas de representaciòn_x000a_18.2019IE9688 Entrega Inf Final Audit Inventarios con fecha 02Jul2019"/>
    <s v="Se planeó hacer el informe en conjunto con la auditoría de inventarios (hardware y software), sin embargo, no se mostraron los resultados de este seguimiento en el informe final, por lo tanto, se decidió que se elaborara un informe independiente. De este seguimiento se ha hecho lo siguiente:_x000a_1. Planificación del trabajo en auditoría de inventarios_x000a_2. Recolección de información_x000a_3. Al 30Jun2019, estaba en etapa de análisis de información y recolección adicional de información_x000a_4.Se presento informe mediante memorando radicado Cordis 2019IE9688 Entrega Inf Final Audit Inventarios el 02 /07/2019"/>
    <s v="Informe preliminar - Elaboración"/>
    <n v="4.7520000000000001E-3"/>
    <n v="1.8479999999999998E-3"/>
  </r>
  <r>
    <x v="0"/>
    <s v="Decreto 371 de 2010_x000a_Artículo 3º - DE LOS PROCESOS DE ATENCIÓN AL CIUDADANO, LOS SISTEMAS DE INFORMACIÓN Y ATENCIÓN DE LAS PETICIONES, QUEJAS, RECLAMOS Y SUGERENCIAS DE LOS CUIDADANOS, EN EL DISTRITO CAPITAL."/>
    <s v="Servicio al Ciudadano "/>
    <s v="Misional"/>
    <s v="Ivonne Andrea Torres Cruz_x000a_Asesora Control Interno"/>
    <s v="Marcela Urrea Jaramillo"/>
    <s v="Director de Gestión Corporativa y CID"/>
    <d v="2019-03-01T00:00:00"/>
    <d v="2019-05-30T00:00:00"/>
    <m/>
    <m/>
    <m/>
    <m/>
    <m/>
    <m/>
    <m/>
    <m/>
    <m/>
    <m/>
    <m/>
    <m/>
    <s v="Informe"/>
    <n v="6.6E-3"/>
    <d v="2019-09-05T00:00:00"/>
    <s v="1. Memo de solicitud de información 2019IE2914 del 07Mar2019_x000a_2. Rta Memo 2019IE4204 del 26Mar2019_x000a_3. Correos electrónicos de solicitud adicional y respuesta. Ruta: \\10.216.160.201\control interno\2019\2. 036 INFORMES\.036.12  PETICIONES QUEJAS Y RECLAMOS\I y II sem 2018\EVIDENCIAS ADICIONALES PQRSD I SEM 2018\5.1.8_x000a_4. Papeles de trabajo_x000a_5.PAPELES DE TRABAJO DE PQRS I SEM 2018_x000a_6.papeles de TRABAJO DE PQRS II SEM 2018_x000a_7.2019IE14348 INFORME PRIMER Y SEGUNDO SEMESTRE 2018"/>
    <s v="En marzo inició la planeación del informe. Se solicitó información para ser entregada el 21 de marzo, sin embargo fue remitida por la dependencia hasta el 26 de marzo._x000a_En el desarrollo del trabajo se hizo necesario solicitar información adicional a Corporativa y a Servicio al Ciudadano sobre denuncias por actos de corrupción, las cuales fueron constatadas satisfactoriamente (solicitud (de Marcela Urrea) y respuesta por correo electrónico(Corporativa y Servicio al Ciudadano))._x000a_El informe se  genero a satisfacción y fue publicado _x000a_El informe se radico mediante memorando 2019IE14348 con fecha 05sept2019."/>
    <s v="Informe Final - Publicación (web,intranet y/o carpeta de calidad)"/>
    <n v="6.6000000000000017E-3"/>
    <n v="0"/>
  </r>
  <r>
    <x v="0"/>
    <s v="Seguimiento a los procesos judiciales - SIPROJ"/>
    <s v="Prevención del Daño Antijurídico y Representación Judicial"/>
    <s v="Estratégico"/>
    <s v="Ivonne Andrea Torres Cruz_x000a_Asesora Control Interno"/>
    <s v="Andrea Sierra Ochoa"/>
    <s v="Director Jurídico "/>
    <d v="2019-05-02T00:00:00"/>
    <d v="2019-05-30T00:00:00"/>
    <m/>
    <m/>
    <m/>
    <m/>
    <m/>
    <m/>
    <m/>
    <m/>
    <m/>
    <m/>
    <m/>
    <m/>
    <s v="Informe"/>
    <n v="6.6E-3"/>
    <m/>
    <s v="1. 2019IE7343  CIRCULAR 002 DE 2019  - MESAS TRABAJO SIPROJ-WEB 2019_x000a_2.MANUAL SIPROJ_x000a_3.Reporte de Pago de Sentencias_x000a_4.CERTIFICADO DE PAGO_x000a_5.Comite de Conciliacion _x000a_6. Soportes de Información_x000a_7. Verificación de Procesos_x000a_6. Ruta: \\10.216.160.201\control interno\2019\19.04 INF.  DE GESTIÓN\SIPROJ"/>
    <s v="Se solicito información y se analizó con el fin de empezar a realizar el informe del Sistema de Información de Procesos Judiciales SIPROJ._x000a__x000a_El 30 de julio se envía el  informe para revición y aprobación  mediante correo electronico a la Asesora de Control Interno."/>
    <s v="Informe preliminar - Revisado por ACI"/>
    <n v="5.0819999999999997E-3"/>
    <n v="1.5180000000000003E-3"/>
  </r>
  <r>
    <x v="0"/>
    <s v="Seguimiento a los indicadores de gestión y por proceso"/>
    <s v="Gestión Estratégica"/>
    <s v="Estratégico"/>
    <s v="Ivonne Andrea Torres Cruz_x000a_Asesora Control Interno"/>
    <s v="Alejandro Marín Cañón"/>
    <s v="Jefe Oficina Asesora de Planeación "/>
    <d v="2019-07-02T00:00:00"/>
    <d v="2019-08-15T00:00:00"/>
    <m/>
    <m/>
    <m/>
    <m/>
    <m/>
    <m/>
    <m/>
    <m/>
    <m/>
    <m/>
    <m/>
    <m/>
    <s v="Informe"/>
    <n v="6.6E-3"/>
    <m/>
    <s v="1. Memo sol. 2019IE11415 del 23Jul2019_x000a_2. Memo rta 2019IE11631 del 30Jul2019_x000a_3. Docuemnto en construcción en la ruta: \\10.216.160.201\control interno\2019\19.04 INF.  DE GESTIÓN\SEG. INDICADORES DE GESTION_x000a_4.tabla de infromación PAG_x000a_5.Pantallazo carp calidad_x000a_6.FORMULACIÓN_x000a_7.I CORTE - MARZO 2019_x000a_8.II CORTE - JUNIO 2019"/>
    <s v="Se revisaron los papeles de trabajo y se planeó el seguimiento que se hará desde el plan estratégico, el procedimiento y los planes y se revisará la formulación y evidencias de avance de los planes. Se solicitó información por memroando y la OAP dió respuesta con memorando el 30Jul2019. Ya se realizó el análisis de la información y el informe está en construcción"/>
    <s v="Trabajo de campo - Análisis de Información"/>
    <n v="4.0920000000000002E-3"/>
    <n v="2.5079999999999998E-3"/>
  </r>
  <r>
    <x v="0"/>
    <s v="Constitución Caja menor"/>
    <s v="Gestión Administrativa"/>
    <s v="Apoyo"/>
    <s v="Ivonne Andrea Torres Cruz_x000a_Asesora Control Interno"/>
    <s v="Graciela Zabala Rico"/>
    <s v="Subdirector Administrativo"/>
    <d v="2019-02-01T00:00:00"/>
    <d v="2019-06-30T00:00:00"/>
    <m/>
    <m/>
    <m/>
    <m/>
    <m/>
    <m/>
    <m/>
    <m/>
    <m/>
    <m/>
    <m/>
    <m/>
    <s v="Informe"/>
    <n v="6.6E-3"/>
    <d v="2019-07-23T00:00:00"/>
    <s v="1. Memo apertura 2019IE10819  AUD. INT. CAJA MENOR_x000a_2. Informe visitas especiales _x000a_3. Arqueo caja menor del 11Jul2019_x000a_4. Anexos_x000a_5. Entrega Informe 2019IE11410 del  23Jul2019_x000a_6. El arqueo con los papeles de trabajo se encuentran en la ruta:\\10.216.160.201\control interno\2019\19.03 INF. AUDITORIAS C. I\19.03 INTERNAS\06. Caja Menor Julio_x000a_7. Memo rta informe 2019IE11536 - Financiera_x000a_8. Memo rta informe 2019IE11646 - Administrativa"/>
    <s v="Se solicitó, recabó, analizó y se elaboró el informe correspondiente y se entregó a los responsables de las Subdirecciones Administrativas y Financiera. Con sus evidencias en la ruta: \\10.216.160.201\control interno\2019\19.03 INF. AUDITORIAS C. I\19.03 INTERNAS\06. Caja Menor Julio, y el arqueo fue uno de los anexos que especifica el informe._x000a_Las dos Subdirecciones entregaron la respuesta donde financiera aceptó el hallazgo y Administrativa controvirtió solamente uno de los 17 hallazgos"/>
    <s v="Informe Final - Publicación (web,intranet y/o carpeta de calidad)"/>
    <n v="6.6000000000000017E-3"/>
    <n v="0"/>
  </r>
  <r>
    <x v="0"/>
    <s v="Arqueo Caja menor"/>
    <s v="Gestión Administrativa"/>
    <s v="Apoyo"/>
    <s v="Ivonne Andrea Torres Cruz_x000a_Asesora Control Interno"/>
    <s v="Graciela Zabala Rico"/>
    <s v="Subdirector Administrativo"/>
    <d v="2019-02-01T00:00:00"/>
    <d v="2019-06-30T00:00:00"/>
    <m/>
    <m/>
    <m/>
    <m/>
    <m/>
    <m/>
    <m/>
    <m/>
    <m/>
    <m/>
    <m/>
    <m/>
    <s v="Informe"/>
    <n v="6.6E-3"/>
    <d v="2019-07-23T00:00:00"/>
    <s v="1. Memo apertura 2019IE10819  AUD. INT. CAJA MENOR_x000a_2. Memo rta 2019IE11536 - Financiera_x000a_3. Informe visitas especiales _x000a_4. Arqueo caja menor del 11Jul2019_x000a_5. Anexos_x000a_6. Entrega Informe 2019IE11410 del  23Jul2019_x000a_7. el arqueo se encuentran en la ruta:\\10.216.160.201\control interno\2019\19.03 INF. AUDITORIAS C. I\19.03 INTERNAS\06. Caja Menor Julio"/>
    <s v="Se solicitó, recabó, analizó y se elaboró el informe correspondiente y se entrego  a los responsables de las areas Administrativas y financiera.  con sus evidencia en la ruta: \\10.216.160.201\control interno\2019\19.03 INF. AUDITORIAS C. I\19.03 INTERNAS\06. Caja Menor Julio, y el arqueo fue uno de los anexos que especifica el informe."/>
    <s v="Informe Final - Publicación (web,intranet y/o carpeta de calidad)"/>
    <n v="6.6000000000000017E-3"/>
    <n v="0"/>
  </r>
  <r>
    <x v="0"/>
    <s v="Arqueo Caja menor"/>
    <s v="Gestión Administrativa"/>
    <s v="Apoyo"/>
    <s v="Ivonne Andrea Torres Cruz_x000a_Asesora Control Interno"/>
    <s v="Graciela Zabala Rico"/>
    <s v="Subdirector Administrativo"/>
    <d v="2019-07-02T00:00:00"/>
    <d v="2019-11-20T00:00:00"/>
    <m/>
    <m/>
    <m/>
    <m/>
    <m/>
    <m/>
    <m/>
    <m/>
    <m/>
    <m/>
    <m/>
    <m/>
    <s v="Informe"/>
    <n v="6.6E-3"/>
    <m/>
    <s v="La actividad no ha iniciado, es preciso programarla dentro del periodo establecido"/>
    <s v="La actividad no ha iniciado, es preciso programarla dentro del periodo establecido"/>
    <m/>
    <n v="0"/>
    <n v="6.6E-3"/>
  </r>
  <r>
    <x v="0"/>
    <s v="Arqueo Caja fuerte"/>
    <s v="Gestión Financiera"/>
    <s v="Apoyo"/>
    <s v="Ivonne Andrea Torres Cruz_x000a_Asesora Control Interno"/>
    <s v="Graciela Zabala Rico"/>
    <s v="Subdirector Financiero"/>
    <d v="2019-04-01T00:00:00"/>
    <d v="2019-09-20T00:00:00"/>
    <m/>
    <m/>
    <m/>
    <m/>
    <m/>
    <m/>
    <m/>
    <m/>
    <m/>
    <m/>
    <m/>
    <m/>
    <s v="Informe"/>
    <n v="6.6E-3"/>
    <m/>
    <s v="1. Memo sol. 2019IE14296 del 04/09/2019 _x000a_2.Arqueo caja  fuerte_x000a_3.Copia Poliza de Seguro Manejo_x000a_4.LIBRO AUX 138590 OTRAS CTAS X_COBRAR_AG-2019_x000a_5. Entrega informe para la revición  de la jefe"/>
    <s v="Se solicitó, recabó, analizó y se elaboró el informe correspondiente y se entregó a la Asesora de Control Interno para su aprobación."/>
    <s v="Informe preliminar - Revisado por ACI"/>
    <n v="5.0819999999999997E-3"/>
    <n v="1.5180000000000003E-3"/>
  </r>
  <r>
    <x v="0"/>
    <s v="Informe PQR's - Ley 1474 de 2011"/>
    <s v="Servicio al Ciudadano "/>
    <s v="Apoyo"/>
    <s v="Ivonne Andrea Torres Cruz_x000a_Asesora Control Interno"/>
    <s v="Marcela Urrea Jaramillo"/>
    <s v="Director de Gestión Corporativa y CID"/>
    <d v="2019-05-02T00:00:00"/>
    <d v="2019-05-30T00:00:00"/>
    <m/>
    <m/>
    <m/>
    <m/>
    <m/>
    <m/>
    <m/>
    <m/>
    <m/>
    <m/>
    <m/>
    <m/>
    <s v="Informe"/>
    <n v="6.7000000000000002E-3"/>
    <d v="2019-09-05T00:00:00"/>
    <s v="1. Memo de solicitud de información 2019IE2914 del 07Mar2019_x000a_2. Rta Memo 2019IE4204 del 26Mar2019_x000a_3. Correos electrónicos de solicitud adicional y respuesta. Ruta: \\10.216.160.201\control interno\2019\2. 036 INFORMES\.036.12  PETICIONES QUEJAS Y RECLAMOS\I y II sem 2018\EVIDENCIAS ADICIONALES PQRSD I SEM 2018\5.1.8_x000a_4.2019IE14348 INFORME PRIMER Y SEGUNDO SEMESTRE 2018"/>
    <s v="En marzo inició la planeación del informe. Se solicitó información para ser entregada el 21 de marzo, sin embargo fue remitida por la dependencia hasta el 26 de marzo._x000a__x000a_En el desarrollo del trabajo se hizo necesario solicitar información adicional a Corporativa y a Servicio al Ciudadano sobre denuncias por actos de corrupción, las cuales fueron constatadas satisfactoriamente (solicitud (de Marcela Urrea) y respuesta por correo electrónico(Corporativa y Servicio al Ciudadano))._x000a__x000a_El informe se elaboró y se entregó al doctor Lino Roberto Pombo el 05agos2019 y se envia correo electronico para ser publicado e la página web."/>
    <s v="Informe Final - Publicación (web,intranet y/o carpeta de calidad)"/>
    <n v="6.700000000000002E-3"/>
    <n v="0"/>
  </r>
  <r>
    <x v="0"/>
    <s v="Informe PQR's - Ley 1474 de 2011"/>
    <s v="Servicio al Ciudadano "/>
    <s v="Apoyo"/>
    <s v="Ivonne Andrea Torres Cruz_x000a_Asesora Control Interno"/>
    <s v="Marcela Urrea Jaramillo"/>
    <s v="Director de Gestión Corporativa y CID"/>
    <d v="2019-07-02T00:00:00"/>
    <d v="2019-08-15T00:00:00"/>
    <m/>
    <m/>
    <m/>
    <m/>
    <m/>
    <m/>
    <m/>
    <m/>
    <m/>
    <m/>
    <m/>
    <m/>
    <s v="Informe"/>
    <n v="6.7000000000000002E-3"/>
    <d v="2019-09-05T00:00:00"/>
    <s v="1. Memo de sol. 2019IE13240 del 16agos2019 -  Planeación_x000a_2. Memo de sol. 2019IE9682   del  02agos2019 -  Gestión Corporativa  y CID_x000a_3. Rta Memo 2019IE10810 del 10Jul2019_x000a_4. RTA OAP RAD 2019IE13240 SOL INF_x000a_5. 2019IE10810 INFORMACION PQRSD RTA._x000a_6. MATRIZ DE RIESGOS -  Estrat. Antitrámite CORTE 2 2019_x000a_7. Normatividad_x000a_8.Evidencias_x000a_9. 2019IE14301 INFORME PRIMER SEMESTRE 2019 PQRSD_x000a__x000a_"/>
    <s v="En el desarrollo del trabajo se hizo necesario solicitar información adicional a Corporativa y a planeación, las cuales fueron constatadas satisfactoriamente (solicitud (de Marcela Urrea) y respuesta por memerandos.Se solicitó la información, se recabó, se analizó, para la  elaboración el respectivo informe donde se da por finalizado y entregado con memorando  2019IE14301 _x000a_Se envia cooreo electronico para que el informe sea publicado en la pagina web, boton de tranparencia numeral 7. item 7.2"/>
    <s v="Informe Final - Publicación (web,intranet y/o carpeta de calidad)"/>
    <n v="6.700000000000002E-3"/>
    <n v="0"/>
  </r>
  <r>
    <x v="0"/>
    <s v="Decreto 1072 de 2015 - SGSST - Sistema de Gestión de la Seguridad y Salud en el Trabajo"/>
    <s v="Gestión del Talento Humano"/>
    <s v="Estratégico"/>
    <s v="Ivonne Andrea Torres Cruz_x000a_Asesora Control Interno"/>
    <s v="Alexandra Álvarez Mantilla"/>
    <s v="Subdirector Administrativo"/>
    <d v="2019-10-01T00:00:00"/>
    <d v="2019-11-30T00:00:00"/>
    <m/>
    <m/>
    <m/>
    <m/>
    <m/>
    <m/>
    <m/>
    <m/>
    <m/>
    <m/>
    <m/>
    <m/>
    <s v="Informe"/>
    <n v="6.7000000000000002E-3"/>
    <m/>
    <s v="La actividad no ha iniciado."/>
    <s v="La actividad no ha iniciado."/>
    <m/>
    <n v="0"/>
    <n v="6.7000000000000002E-3"/>
  </r>
  <r>
    <x v="0"/>
    <s v="Seguimiento a los proyectos de inversión"/>
    <s v="Gestión Estratégica"/>
    <s v="Estratégico"/>
    <s v="Ivonne Andrea Torres Cruz_x000a_Asesora Control Interno"/>
    <s v="Alexandra Álvarez Mantilla"/>
    <s v="Jefe Oficina Asesora de Planeación "/>
    <d v="2019-10-01T00:00:00"/>
    <d v="2019-11-29T00:00:00"/>
    <m/>
    <m/>
    <m/>
    <m/>
    <m/>
    <m/>
    <m/>
    <m/>
    <m/>
    <m/>
    <m/>
    <m/>
    <s v="Informe"/>
    <n v="6.7000000000000002E-3"/>
    <m/>
    <s v="1.208-CI-Ft-03 Plan de Auditoría y o Visita Especial V. 06 seguimiento a proyectos de inversión_x000a_2.Formulación PI 0208 - Versión 42_x000a_3.Formulación PI 7328 - Versión 42 - Abril 2019_x000a_4.Formulación Proyecto 471 - Versión 45 - 17 de junio de 2019_x000a_5.Versión 44 - Formulación PI 3075 - Mayo - 2019_x000a_6.se encuentra en proyecto la aprobación de los memorandos  por parte de la Asesora de Control Interno en la carpeta compartida  que se encuentran en la ruta:\\10.216.160.201\control interno\2019\19.03 INF. AUDITORIAS C. I\19.03 INTERNAS\05. Seg. proyectos inversión CVP\4. solicitud de informacion de fecha del 15/07/2019"/>
    <s v="Se recabó, se analizó la información y se elaborandon memorandos de los cuales se encuentran en revisión de la Asesora de Control Interno. "/>
    <s v="Planeación - Listas de verificación"/>
    <n v="6.7000000000000002E-4"/>
    <n v="6.0300000000000006E-3"/>
  </r>
  <r>
    <x v="0"/>
    <s v="Seguimiento a los proyectos de inversión"/>
    <s v="Gestión Estratégica"/>
    <s v="Estratégico"/>
    <s v="Ivonne Andrea Torres Cruz_x000a_Asesora Control Interno"/>
    <s v="Alexandra Álvarez Mantilla"/>
    <s v="Jefe Oficina Asesora de Planeación "/>
    <d v="2019-10-01T00:00:00"/>
    <d v="2019-11-29T00:00:00"/>
    <m/>
    <m/>
    <m/>
    <m/>
    <m/>
    <m/>
    <m/>
    <m/>
    <m/>
    <m/>
    <m/>
    <m/>
    <s v="Informe"/>
    <n v="6.7000000000000002E-3"/>
    <m/>
    <s v="1.208-CI-Ft-03 Plan de Auditoría y o Visita Especial V. 06 seguimiento a proyectos de inversión_x000a_2.Formulación PI 0208 - Versión 42_x000a_3.Formulación PI 7328 - Versión 42 - Abril 2019_x000a_4.Formulación Proyecto 471 - Versión 45 - 17 de junio de 2019_x000a_5.Versión 44 - Formulación PI 3075 - Mayo - 2019_x000a_6.se encuantran en proyección la aprobación de los memorandos  por parte de la asesora de control interno. que se encuentra en la siguiente ruta: \\10.216.160.201\control interno\2019\19.03 INF. AUDITORIAS C. I\19.03 INTERNAS\05. Seg. proyectos inversión CVP\4. solicitud de informacion"/>
    <s v="Se recabó, se analizó la información y se elaboraron memorandos que se encuantran en la carpeta compartida, de los cuales se encuentran en revisión de la Asesora de Control Interno. "/>
    <s v="Planeación - Listas de verificación"/>
    <n v="6.7000000000000002E-4"/>
    <n v="6.0300000000000006E-3"/>
  </r>
  <r>
    <x v="0"/>
    <s v="Seguimiento a los proyectos de inversión"/>
    <s v="Gestión Estratégica"/>
    <s v="Estratégico"/>
    <s v="Ivonne Andrea Torres Cruz_x000a_Asesora Control Interno"/>
    <s v="Alexandra Álvarez Mantilla"/>
    <s v="Jefe Oficina Asesora de Planeación "/>
    <d v="2019-10-01T00:00:00"/>
    <d v="2019-11-29T00:00:00"/>
    <m/>
    <m/>
    <m/>
    <m/>
    <m/>
    <m/>
    <m/>
    <m/>
    <m/>
    <m/>
    <m/>
    <m/>
    <s v="Informe"/>
    <n v="6.7000000000000002E-3"/>
    <m/>
    <s v="La actividad no ha iniciado."/>
    <s v="La actividad no ha iniciado."/>
    <m/>
    <n v="0"/>
    <n v="6.7000000000000002E-3"/>
  </r>
  <r>
    <x v="0"/>
    <s v="Seguimiento al plan de implementación del MIPG"/>
    <s v="Gestión Estratégica"/>
    <s v="Estratégico"/>
    <s v="Ivonne Andrea Torres Cruz_x000a_Asesora Control Interno"/>
    <s v="Alejandro Marín Cañón"/>
    <s v="Jefe Oficina Asesora de Planeación "/>
    <d v="2019-09-02T00:00:00"/>
    <d v="2019-09-20T00:00:00"/>
    <m/>
    <m/>
    <m/>
    <m/>
    <m/>
    <m/>
    <m/>
    <m/>
    <m/>
    <m/>
    <m/>
    <m/>
    <s v="Informe"/>
    <n v="6.7000000000000002E-3"/>
    <d v="2019-10-02T00:00:00"/>
    <s v="1. Punto 3_Presentacion Comité IGD Sep 30_x000a_2.Seguimiento a matriz_x000a_3.Modificaciones fechas Plan de Acción por Políticas MIPG_x000a_4.Rta Obs_Punto 3_Seguimiento Matriz Planes de Acción x Política MIPG_x000a_5.Acta Sesión Extraordinaria CIGyD 26-08-2019_x000a_6.Correo - Fwd_ Punto 3. Informe Avances Plan de Adecuación y Sostenibilidad SIGD - MIPG_x000a_7.2019IE16203 INFORME SEG. - MIPG_x000a_8.Correo- Memorando 2019IE16203 Inf. de Seg. al Plan de Implementación  - MIPG_x000a_9.Inf. Seg. Implementación MIPG (corte 30-sep-2019).ver pdf_x000a_10.Correo- Sol de pub.  Inf. de Seg. al Plan de Implementación  - MIPG de fecha el 02oct2019"/>
    <s v="Se recabó, se analizó la información y se elaboro un informe._x000a_Se remite correo de solicitud de publicación Informe de Seguimiento al Plan de Implementación del_x000a_Modelo Integrado de Planeación y Gestión - MIPG con fecha del 02/10/2019"/>
    <s v="Informe Final - Publicación (web,intranet y/o carpeta de calidad)"/>
    <n v="6.700000000000002E-3"/>
    <n v="0"/>
  </r>
  <r>
    <x v="0"/>
    <s v="Seguimiento a las historias laborales"/>
    <s v="Gestión del Talento Humano"/>
    <s v="Estratégico"/>
    <s v="Ivonne Andrea Torres Cruz_x000a_Asesora Control Interno"/>
    <s v="Marcela Urrea Jaramillo"/>
    <s v="Subdirector Administrativo"/>
    <d v="2019-11-15T00:00:00"/>
    <d v="2019-12-15T00:00:00"/>
    <m/>
    <m/>
    <m/>
    <m/>
    <m/>
    <m/>
    <m/>
    <m/>
    <m/>
    <m/>
    <m/>
    <m/>
    <s v="Informe"/>
    <n v="6.7000000000000002E-3"/>
    <m/>
    <s v="La Asesora remitio documentos de referencia para elaboración de informe el día 17 de Julio 2019. _x000a_Se remitio correo a la Asesora de Control Interno para aprobación de solicitud de información el día 19 de julio 2019."/>
    <s v="La Asesora remitio documentos de referencia para elaboración de informe el día 17 de Julio 2019. _x000a_Se remitio correo a la Asesora de Control Interno para aprobación de solicitud de información el día 19 de julio 2019._x000a_"/>
    <s v="Planeación - Plan de auditoría"/>
    <n v="4.0200000000000001E-4"/>
    <n v="6.2979999999999998E-3"/>
  </r>
  <r>
    <x v="0"/>
    <s v="Seguimiento al PINAR"/>
    <s v="Gestión Documental"/>
    <s v="Apoyo"/>
    <s v="Ivonne Andrea Torres Cruz_x000a_Asesora Control Interno"/>
    <s v="Ximena Peña Yague"/>
    <s v="Subdirector Administrativo"/>
    <d v="2019-08-01T00:00:00"/>
    <d v="2019-08-20T00:00:00"/>
    <m/>
    <m/>
    <m/>
    <m/>
    <m/>
    <m/>
    <m/>
    <m/>
    <m/>
    <m/>
    <m/>
    <m/>
    <s v="Informe"/>
    <n v="6.7000000000000002E-3"/>
    <m/>
    <s v="1. Memo sol de información 2019IE13325 de fecha 20agos2019_x000a_2.Memo rta 2019IE13560 SEG.PLAN INST.DE ARCHIVO 2018-2019_x000a_3.Memo sol. A planeación 2019IE16046 del 26sep2019_x000a_4.Memo sol. A Corporativa 2019IE16053 del 26sep2019_x000a_5.Memo sol.Sub-Administrativa 2019IE16055 del 26sep2019_x000a_6. Documentos de evidencia_x000a_7.Elaboración de informe en borrador "/>
    <s v="La actividad se encuantra en proceso   de ejecución."/>
    <s v="Trabajo de campo - Análisis de Información"/>
    <n v="4.1539999999999997E-3"/>
    <n v="2.5460000000000005E-3"/>
  </r>
  <r>
    <x v="1"/>
    <s v="Verificación de la oportunidad y contenido de las herramientas de gestión de la CVP y su seguimiento:_x000a_PAG, PAAC, mapa de riesgos, proyectos de inversión"/>
    <s v="Gestión Estratégica"/>
    <s v="Estratégico"/>
    <s v="Ivonne Andrea Torres Cruz_x000a_Asesora Control Interno"/>
    <s v="Ximena Peña Yague"/>
    <s v="Jefe Oficina Asesora de Planeación "/>
    <d v="2019-10-15T00:00:00"/>
    <d v="2019-11-15T00:00:00"/>
    <m/>
    <m/>
    <m/>
    <m/>
    <m/>
    <m/>
    <m/>
    <m/>
    <m/>
    <m/>
    <m/>
    <m/>
    <s v="Informe"/>
    <n v="1.34E-2"/>
    <d v="2019-09-04T00:00:00"/>
    <s v="1. Memo sol de información 2019IE12919 de fecha 09agos2019_x000a_2. rta 201914295 del 04sep2019_x000a_3. la información se tubo en cuenta para la realización del informe del segundo seguimiento del PAAC "/>
    <s v="Se recabó, y se analizó la información  de tal menera que  se tubo en cuenta para la elaboración del informe del segundo seguimiento  PAAC"/>
    <s v="Entrega producto final"/>
    <n v="1.34E-2"/>
    <n v="0"/>
  </r>
  <r>
    <x v="2"/>
    <s v="Seguimiento Matriz de riesgos de corrupción y por proceso"/>
    <s v="Todos los Procesos"/>
    <s v="Todos los Procesos"/>
    <s v="Ivonne Andrea Torres Cruz_x000a_Asesora Control Interno"/>
    <s v="Alejandro Marín Cañón"/>
    <s v="Líderes de Cada Proceso"/>
    <d v="2019-01-02T00:00:00"/>
    <d v="2019-01-16T00:00:00"/>
    <m/>
    <m/>
    <m/>
    <m/>
    <m/>
    <m/>
    <m/>
    <m/>
    <m/>
    <m/>
    <m/>
    <m/>
    <s v="Matriz de seguimiento"/>
    <n v="0.02"/>
    <d v="2019-01-17T00:00:00"/>
    <s v="Informe de evaluación III cuatrimestre de 2018_x000a_Memorando 2019IE260 del 16Ene2019_x000a_Correo verificación publicación en página web el 17Ene2019"/>
    <s v="En enero se realizó verificación del cumplimiento del PAAC y se presentó informe con memorando de fecha el día 16Ene2019 con radicado Cordis No.2019IE260 y se publicó en página web el 17Ene2019"/>
    <s v="Informe - Publicación (web,intranet y/o carpeta de calidad)"/>
    <n v="1.9999999999999997E-2"/>
    <n v="0"/>
  </r>
  <r>
    <x v="2"/>
    <s v="Seguimiento Matriz de riesgos de corrupción y por proceso"/>
    <s v="Todos los Procesos"/>
    <s v="Todos los Procesos"/>
    <s v="Ivonne Andrea Torres Cruz_x000a_Asesora Control Interno"/>
    <s v="Alejandro Marín Cañón"/>
    <s v="Líderes de Cada Proceso"/>
    <d v="2019-05-02T00:00:00"/>
    <d v="2019-05-15T00:00:00"/>
    <m/>
    <m/>
    <m/>
    <m/>
    <m/>
    <m/>
    <m/>
    <m/>
    <m/>
    <m/>
    <m/>
    <m/>
    <s v="Matriz de seguimiento"/>
    <n v="0.02"/>
    <d v="2019-05-15T00:00:00"/>
    <s v="Memo sol 2019IE5856 del 23Abr2019_x000a_Informe de seguimiento I cuatrimestre de 2019_x000a_Memorando 2019IE7329 del 15May2019_x000a_Correo verificación publicación en página web el 15May2019"/>
    <s v="Se realizó el primer seguimiento del PAAC del 2019 con memorando del 23Abr2019 con Cordis 2019IE5856 y se realizó el informe de seguimiento al PAAC vigencia 2019, con memorando del 15May2019 con Cordis 2019IE7329 y se publicó en la página web el 15May2019"/>
    <s v="Informe - Publicación (web,intranet y/o carpeta de calidad)"/>
    <n v="1.9999999999999997E-2"/>
    <n v="0"/>
  </r>
  <r>
    <x v="2"/>
    <s v="Seguimiento Matriz de riesgos de corrupción y por proceso"/>
    <s v="Todos los Procesos"/>
    <s v="Todos los Procesos"/>
    <s v="Ivonne Andrea Torres Cruz_x000a_Asesora Control Interno"/>
    <s v="Alejandro Marín Cañón"/>
    <s v="Líderes de Cada Proceso"/>
    <d v="2019-09-02T00:00:00"/>
    <d v="2019-09-13T00:00:00"/>
    <m/>
    <m/>
    <m/>
    <m/>
    <m/>
    <m/>
    <m/>
    <m/>
    <m/>
    <m/>
    <m/>
    <m/>
    <s v="Matriz de seguimiento"/>
    <n v="0.02"/>
    <d v="2019-09-13T00:00:00"/>
    <s v="1.No se evaluará teniendo en cuenta que se está actualizando la metodología de riesgos por parte de la Oficina Asesora de Planeación de acuerdo al documento “Guía para la administración del riesgo y el diseño de controles en entidades públicas” versión 4 Dirección de Gestión y Desempeño Institucional_x000a_Así mismo dentro de la estrategia de la administración del riesgo está incluida la actividad “Actualización de las Matrices de Riesgos de cada proceso, donde se verifica y actualiza la identificación (incluir o excluir riesgos), identificación de controles, reevaluación de los riesgos y formulación de actividades de contingencia)” la cual tiene como fecha final el 31 de octubre de 2019_x000a_2.El informe se público el 13sep2019"/>
    <s v="1.No se evaluará teniendo en cuenta que se está actualizando la metodología de riesgos por parte de la Oficina Asesora de Planeación de acuerdo al documento “Guía para la administración del riesgo y el diseño de controles en entidades públicas” versión 4 Dirección de Gestión y Desempeño Institucional_x000a_Así mismo dentro de la estrategia de la administración del riesgo está incluida la actividad “Actualización de las Matrices de Riesgos de cada proceso, donde se verifica y actualiza la identificación (incluir o excluir riesgos), identificación de controles, reevaluación de los riesgos y formulación de actividades de contingencia)” la cual tiene como fecha final el 31 de octubre de 2019_x000a_2.El informe se público el 13sep2019"/>
    <s v="Informe - Publicación (web,intranet y/o carpeta de calidad)"/>
    <n v="1.9999999999999997E-2"/>
    <n v="0"/>
  </r>
  <r>
    <x v="3"/>
    <s v="Atención a la contraloría - auditoría regular "/>
    <s v="Evaluación de la Gestión"/>
    <s v="Seguimiento y Evaluación"/>
    <s v="Ivonne Andrea Torres Cruz_x000a_Asesora Control Interno"/>
    <s v="Graciela Zabala Rico"/>
    <s v="Asesor de Control Interno"/>
    <d v="2019-06-28T00:00:00"/>
    <d v="2019-06-27T00:00:00"/>
    <m/>
    <m/>
    <m/>
    <m/>
    <m/>
    <m/>
    <m/>
    <m/>
    <m/>
    <m/>
    <m/>
    <m/>
    <s v="Informe"/>
    <n v="0.02"/>
    <d v="2019-07-04T00:00:00"/>
    <s v="Las evidencias de las solicitudes y respuestas, así como del informe preliminar y final se encuentran en la siguiente ruta: \\10.216.160.201\control interno\2019\19.03 inf. Auditorias C. I\19.03 EXTERNAS\PAD_2019_VIG_2018_Contraloria"/>
    <s v="La auditoría de regularidad inició el 02Ene2019 y finalizó el 18Jun2019 con la entrega del informe final con 17 hallazgos. El plan de mejoramiento se formuló y se subió al sistema SIVICOF el 04Jul2019"/>
    <s v="Entrega a ente de control y copia en Control Interno"/>
    <n v="0.02"/>
    <n v="0"/>
  </r>
  <r>
    <x v="3"/>
    <s v="Atención a la contraloría - auditoría de desempeño 1"/>
    <s v="Evaluación de la Gestión"/>
    <s v="Seguimiento y Evaluación"/>
    <s v="Ivonne Andrea Torres Cruz_x000a_Asesora Control Interno"/>
    <s v="Graciela Zabala Rico"/>
    <s v="Asesor de Control Interno"/>
    <d v="2019-06-28T00:00:00"/>
    <d v="2019-09-24T00:00:00"/>
    <m/>
    <m/>
    <m/>
    <m/>
    <m/>
    <m/>
    <m/>
    <m/>
    <m/>
    <m/>
    <m/>
    <m/>
    <s v="Informe"/>
    <n v="0.02"/>
    <d v="2019-09-24T00:00:00"/>
    <s v="Oficios de sol con sus respuestas._x000a_1.2019ER10050_x000a_2.2019ER8787  rta - 2019EE10200 _x000a_3.2019ER8393  rta -2019EE9706_x000a_4.2019ER10346 rta - 2019EE11758_x000a_5. 2019ER10060 rta- 2019EE11361_x000a_6. 2019ER10627 rta- 2019EE12454_x000a_7. 2019ER10824 rta- 2019EE12373_x000a_8. 2019ER10894 rta - 2019EE12521 _x000a_9. 2019ER11134 rta- 2019EE12777_x000a_10. 2019ER11174 rta- 2019EE12798_x000a_11. 2019ER11283 rta - 2019EE12974_x000a_12. 2019ER11318 rta - 2019EE13019_x000a_13. 2019ER11433 rta- 2019EE13090_x000a_14. 2019ER11626 rta- 2019EE13223_x000a_15. 2019ER11691 rta- 2019EE13626_x000a_16. 2019ER12653 rta- 2019EE14757_x000a_17. 2019ER13120 rta- 2019EE15563_x000a_18. 2019ER11802 rta- 2019EE13122_x000a_19. 2019ER13252 rta- _x000a_20. Solicitud verbal  rta-_x000a_* ACTA VISITA CONTROL FISCAL DPC 1383 DE 2019_x000a_*Correo Solicitud verbal DP Colores de Bolonia 2019ER13066_x000a_21.21. 2019ER14040 inf preliminar - rta 2019IE15461 RTA 2019ER14040 ASESORIA CONT.INTERNO_x000a_*2019ER14235 RTA 2019EE16728 PRORROGA_x000a_*2019IE15461 RTA 2019ER14040 ASESORIA CONT.INTERNO_x000a_21. 22. INVENTARIO PARTE INTERESADA rta: INVENTARIO PARTE INTERESADA CONTRALORIA_x000a_*INVENTARIO PARTE INTERESADA FINAL_x000a_22.  2019ER14584 Inf Final   rta  ANEXO 2019ER14584 INF  FINAL D-30-PAD-2019-CVP_x000a_*2019ER14584 INF  FINAL D-30-PAD-2019-CVP"/>
    <s v="Se ha dado respuesta ha todas las solicitudes oportunamente"/>
    <s v="Entrega a ente de control y copia en Control Interno"/>
    <n v="0.02"/>
    <n v="0"/>
  </r>
  <r>
    <x v="3"/>
    <s v="Atención a la contraloría - auditoría de desempeño 2"/>
    <s v="Evaluación de la Gestión"/>
    <s v="Seguimiento y Evaluación"/>
    <s v="Ivonne Andrea Torres Cruz_x000a_Asesora Control Interno"/>
    <s v="Graciela Zabala Rico"/>
    <s v="Asesor de Control Interno"/>
    <d v="2019-09-25T00:00:00"/>
    <d v="2019-12-23T00:00:00"/>
    <m/>
    <m/>
    <m/>
    <m/>
    <m/>
    <m/>
    <m/>
    <m/>
    <m/>
    <m/>
    <m/>
    <m/>
    <s v="Informe"/>
    <n v="0.02"/>
    <m/>
    <s v="1. 2019ER14761 PRESENTACION AUDITORIA Y EQUIPO AUDITOR - 02. LISTA  ASISTENCIA REUNIÓN PRESENTACIÓN EQUIPO AUDITOR CONTRALORÍA_x000a_2. 2019ER13968 SOLIC.INF. BIENES INMUEBLES - 2019EE16809 RTA 2019ER13968_x000a_3.Correo Solicitud verbal de alcance oficio 2019EE16809 - 12-Sep-2019 -_x000a_* Correo Solicitud verbal de alcance oficio 2019EE16809 - 12-Sep-2019_x000a_*2019EE17144 ALCANCE 2019EE16809 _x000a_4. 2019EE17612 ALCANCE MEMO.2019EE16809_x000a_5.2019ER15227 SOL. INF.BIENES _x000a_*2019EE17787 SOLICITUD PRÓRROGA 2019ER15227_x000a_*2019IE16247 RTA Solicitud inf. Bienes  Inmuebles"/>
    <s v="Actividad que se encuantra en ejecución donde se esta dando respuesta a cada solicitud ."/>
    <s v="Recepción de solicitud"/>
    <n v="2E-3"/>
    <n v="1.8000000000000002E-2"/>
  </r>
  <r>
    <x v="4"/>
    <s v="Seguimiento al Plan de Mejoramiento Interno "/>
    <s v="Todos los Procesos"/>
    <s v="Todos los Procesos"/>
    <s v="Ivonne Andrea Torres Cruz_x000a_Asesora Control Interno"/>
    <s v="Alejandro Marín Cañón"/>
    <s v="Líderes de Cada Proceso"/>
    <d v="2019-05-02T00:00:00"/>
    <d v="2019-05-22T00:00:00"/>
    <m/>
    <m/>
    <m/>
    <m/>
    <m/>
    <m/>
    <m/>
    <m/>
    <m/>
    <m/>
    <m/>
    <m/>
    <s v="Matriz de seguimiento"/>
    <n v="1.4999999999999999E-2"/>
    <d v="2019-07-24T00:00:00"/>
    <s v="1. Memo sol 2019IE7513 del 22 May2019._x000a_2. Correo de solicitud del seguimiento por autocontrol del 22May2019._x000a_3. Cuadro de control de entrega del seguimiento por parte de los responsables._x000a_4. Correo electrónico del 02Jul2019, con el informe y la matriz de seguimiento a la ACI._x000a_5. Memo entrega primer informe de seguimiento al plan de mejoramiento por procesos -2019IE11472 del 25Jul2019 "/>
    <s v="Se preparó instructivo para diligenciar el autocontrol y seguimiento al PM, se revisó y preparó la matriz del seguimiento al PM por procesos. Se remitió memorando y matriz por correo electrónico con plazo para entregar el seguimiento el 28May2019. Todos los procesos responsables remitieron el seguimiento en la fecha correspondiente. Se realizó análisis de la información, se elaboró el seguimiento en la matriz y se preparó el informe de seguimiento, que fue entregado por correo electrónico a la ACI el 02Jul2019. Informe que se encuentra en revisión para su entrega a los responsables._x000a_se realiza la entrega del  informe mediante memorando, y reposa en la carpeta compartida \\10.216.160.201\control interno\2019\28  PLANES\INTERNO\03. I Seg. 2019\Informe _x000a_se realiza la publicación respectiva a la paguina web "/>
    <s v="Informe - Publicación (web,intranet y/o carpeta de calidad)"/>
    <n v="1.4999999999999998E-2"/>
    <n v="0"/>
  </r>
  <r>
    <x v="4"/>
    <s v="Seguimiento al Plan de Mejoramiento Interno "/>
    <s v="Todos los Procesos"/>
    <s v="Todos los Procesos"/>
    <s v="Ivonne Andrea Torres Cruz_x000a_Asesora Control Interno"/>
    <s v="Alejandro Marín Cañón"/>
    <s v="Líderes de Cada Proceso"/>
    <d v="2019-10-01T00:00:00"/>
    <d v="2019-10-25T00:00:00"/>
    <m/>
    <m/>
    <m/>
    <m/>
    <m/>
    <m/>
    <m/>
    <m/>
    <m/>
    <m/>
    <m/>
    <m/>
    <s v="Matriz de seguimiento"/>
    <n v="1.4999999999999999E-2"/>
    <m/>
    <s v="La actividad no ha iniciado"/>
    <s v="La actividad no ha iniciado"/>
    <m/>
    <n v="0"/>
    <n v="1.4999999999999999E-2"/>
  </r>
  <r>
    <x v="4"/>
    <s v="Seguimiento al Plan de Mejoramiento Interno "/>
    <s v="Todos los Procesos"/>
    <s v="Todos los Procesos"/>
    <s v="Ivonne Andrea Torres Cruz_x000a_Asesora Control Interno"/>
    <s v="Alejandro Marín Cañón"/>
    <s v="Líderes de Cada Proceso"/>
    <d v="2019-12-01T00:00:00"/>
    <d v="2019-12-19T00:00:00"/>
    <m/>
    <m/>
    <m/>
    <m/>
    <m/>
    <m/>
    <m/>
    <m/>
    <m/>
    <m/>
    <m/>
    <m/>
    <s v="Matriz de seguimiento"/>
    <n v="1.4999999999999999E-2"/>
    <m/>
    <s v="La actividad no ha iniciado"/>
    <s v="La actividad no ha iniciado"/>
    <m/>
    <n v="0"/>
    <n v="1.4999999999999999E-2"/>
  </r>
  <r>
    <x v="4"/>
    <s v="Seguimiento a Plan de Mejoramiento Externo"/>
    <s v="Todos los Procesos"/>
    <s v="Todos los Procesos"/>
    <s v="Ivonne Andrea Torres Cruz_x000a_Asesora Control Interno"/>
    <s v="Graciela Zabala Rico"/>
    <s v="Líderes de Cada Proceso"/>
    <d v="2019-01-02T00:00:00"/>
    <d v="2019-01-31T00:00:00"/>
    <m/>
    <m/>
    <m/>
    <m/>
    <m/>
    <m/>
    <m/>
    <m/>
    <m/>
    <m/>
    <m/>
    <m/>
    <s v="Informe"/>
    <n v="1.4999999999999999E-2"/>
    <d v="2019-02-11T00:00:00"/>
    <s v="1. Memo sol 2019IE679 del 22Ene2019, informa seguimiento y solicita evidencias de cumplimiento de acciones PM._x000a_2. Respuestas a solicitud en ruta: \\10.216.160.201\control interno\2019\28  PLANES\EXTERNO\CONTRALORIA\IV Seg 2018\2019IE679._x000a_3. Informe de Seguimiento. Corte (31-Dic-2018)._x000a_4. Memo entrega informe seguimiento al PM 2019IE1135 del 07Feb2019._x000a_5. Matriz de seguimiento al PM, archivo: Plan de Mejoramiento Contraloría Corte (31-Dic-2018).Descargar._x000a_6. Correo Publicación seg PM Contraloría."/>
    <s v="Se realizó el último seguimiento del PM de la contraloría con corte al 31Dic2018. Se preparó la matriz de seguimiento, se solicitaron las evidencias de cumplimiento, se analizaron, se elaboró el informe y la matriz con el seguimiento actualizado. Se solicitó publicación en la página web de la entidad y quedó publicado el 11Feb2019."/>
    <s v="Informe - Publicación (web,intranet y/o carpeta de calidad)"/>
    <n v="1.4999999999999998E-2"/>
    <n v="0"/>
  </r>
  <r>
    <x v="4"/>
    <s v="Seguimiento a Plan de Mejoramiento Externo"/>
    <s v="Todos los Procesos"/>
    <s v="Todos los Procesos"/>
    <s v="Ivonne Andrea Torres Cruz_x000a_Asesora Control Interno"/>
    <s v="Graciela Zabala Rico"/>
    <s v="Líderes de Cada Proceso"/>
    <d v="2019-03-01T00:00:00"/>
    <d v="2019-03-30T00:00:00"/>
    <m/>
    <m/>
    <m/>
    <m/>
    <m/>
    <m/>
    <m/>
    <m/>
    <m/>
    <m/>
    <m/>
    <m/>
    <s v="Informe"/>
    <n v="1.4999999999999999E-2"/>
    <d v="2019-06-27T00:00:00"/>
    <s v="1. Memo sol 2019IE1326 del 14Feb2019, informa seguimiento y solicita evidencias de cumplimiento de acciones PM._x000a_2. Correo Institucional 18Feb2019 donde se informa el seguimiento._x000a_3. Actas de reunión y evidencias de seguimiento en ruta: \\10.216.160.201\control interno\2019\28  PLANES\EXTERNO\CONTRALORIA\I Seg 2019._x000a_4. Pantallazos de la Agenda a dependencias para seguimiento._x000a_5. Informe de Seguimiento. Corte (14Feb2019) por correo electrónico a ACI del 26Mar2019 (falta publicar el informe en la web)._x000a_6. Matriz de seguimiento al PM, archivo: Plan de Mejoramiento Contraloría. Corte (14-Feb-2019).Descargar._x000a_7. Correo Publicación seg PM Contraloría."/>
    <s v="Se realizó el primer seguimiento del PM de la contraloría con corte al 14Feb2019. Se preparó la matriz de seguimiento, se solicitaron las evidencias de cumplimiento, se analizaron, se elaboró el informe y la matriz con el seguimiento actualizado. El informe y la matriz quedaron terminados el 26MAr2019. Se solicitó publicación en la página web de la entidad únicamente de la matriz de seguimiento, que quedó publicada el 27Jun2019._x000a_El informe está aún para revisión y publicación."/>
    <s v="Informe - Publicación (web,intranet y/o carpeta de calidad)"/>
    <n v="1.4999999999999998E-2"/>
    <n v="0"/>
  </r>
  <r>
    <x v="4"/>
    <s v="Seguimiento a Plan de Mejoramiento Externo"/>
    <s v="Todos los Procesos"/>
    <s v="Todos los Procesos"/>
    <s v="Ivonne Andrea Torres Cruz_x000a_Asesora Control Interno"/>
    <s v="Graciela Zabala Rico"/>
    <s v="Líderes de Cada Proceso"/>
    <d v="2019-07-01T00:00:00"/>
    <d v="2019-07-31T00:00:00"/>
    <m/>
    <m/>
    <m/>
    <m/>
    <m/>
    <m/>
    <m/>
    <m/>
    <m/>
    <m/>
    <m/>
    <m/>
    <s v="Informe"/>
    <n v="1.4999999999999999E-2"/>
    <d v="2019-07-23T00:00:00"/>
    <s v="1. Memo sol 2019IE9618 del 27Jun2019, informa seguimiento y solicita evidencias de cumplimiento de acciones PM._x000a_2. Actas de reunión y evidencias de seguimiento en ruta: \\10.216.160.201\control interno\2019\28  PLANES\EXTERNO\CONTRALORIA\II Seg 2019._x000a_3. Matriz de seguimiento al PM, archivo: Plan de Mejoramiento Contraloría. Corte (30-Jun-2019).Descargar._x000a_4.correo institucional donde se indica el reporte de seguimiento _x000a_5. ruta : \\10.216.160.201\control interno\2019\28  PLANES\EXTERNO\CONTRALORIA\II Seg 2019_x000a_6.2019IE11609  TRASLADO INF. HALLAZGO 2.2.1.2 COD. 56 AUD. VIG. 2016_x000a_7.Registro Reunión PM Alcance REAS_x000a_8.Registro Reunión PM Barrios_x000a_9.Registro Reunión PM DGCyCID Incumplidas_x000a_10.Registro Reunión PM DGCyCID_x000a_11.Registro Reunión PM DUT_x000a_12.Registro Reunión PM JURIDICA_x000a_13.Registro Reunión PM PLANEACION_x000a_14.Registro Reunión PM REAS_x000a_15.2019IE9618 2° PMI CONTRALORIA_x000a_16.Plan de Mejoramiento Contraloría.Corte (30-Jun-2019) para contraloría_x000a_"/>
    <s v="Se realizó el segundo seguimiento del PM de la contraloría con corte al 30Jun2019. Se preparó la matriz de seguimiento, se solicitaron las evidencias de cumplimiento, se analizaron, se elaboró la matriz con el seguimiento actualizado. La matriz quedó terminada el 05Jul2019._x000a_se publicó en la página web el 08Jul2019_x000a_se envía correo institucional el 23Jul2019 "/>
    <s v="Informe - Publicación (web,intranet y/o carpeta de calidad)"/>
    <n v="1.4999999999999998E-2"/>
    <n v="0"/>
  </r>
  <r>
    <x v="4"/>
    <s v="Seguimiento a Plan de Mejoramiento Externo"/>
    <s v="Todos los Procesos"/>
    <s v="Todos los Procesos"/>
    <s v="Ivonne Andrea Torres Cruz_x000a_Asesora Control Interno"/>
    <s v="Graciela Zabala Rico"/>
    <s v="Líderes de Cada Proceso"/>
    <d v="2019-11-01T00:00:00"/>
    <d v="2019-11-20T00:00:00"/>
    <m/>
    <m/>
    <m/>
    <m/>
    <m/>
    <m/>
    <m/>
    <m/>
    <m/>
    <m/>
    <m/>
    <m/>
    <s v="Informe"/>
    <n v="1.4999999999999999E-2"/>
    <m/>
    <s v="La actividad no ha iniciado, ya que la fecha de inicio es en  noviembre"/>
    <s v="La actividad no ha iniciado, ya que la fecha de inicio es en  noviembre"/>
    <m/>
    <n v="0"/>
    <n v="1.4999999999999999E-2"/>
  </r>
  <r>
    <x v="5"/>
    <s v="Informe presupuestal a Personería"/>
    <s v="Gestión Financiera"/>
    <s v="Apoyo"/>
    <s v="Ivonne Andrea Torres Cruz_x000a_Asesora Control Interno"/>
    <s v="Elizabeth Sáenz Sáenz"/>
    <s v="Subdirector Financiero"/>
    <d v="2019-01-02T00:00:00"/>
    <d v="2019-01-10T00:00:00"/>
    <m/>
    <m/>
    <m/>
    <m/>
    <m/>
    <m/>
    <m/>
    <m/>
    <m/>
    <m/>
    <m/>
    <m/>
    <s v="Informe"/>
    <n v="3.0000000000000001E-3"/>
    <d v="2019-01-10T00:00:00"/>
    <s v="Oficio del 10Ene2019 Cordis 2019EE256."/>
    <s v="Se solicitó la información, se recabó, se analizó, se elaboró el respectivo informe y se remitió al Personero delegado para las finanzas y el desarrollo económico. Se radicó con Oficio del 10Ene2019 Cordis 2019EE256."/>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2-01T00:00:00"/>
    <d v="2019-02-08T00:00:00"/>
    <m/>
    <m/>
    <m/>
    <m/>
    <m/>
    <m/>
    <m/>
    <m/>
    <m/>
    <m/>
    <m/>
    <m/>
    <s v="Informe"/>
    <n v="3.0000000000000001E-3"/>
    <d v="2019-02-11T00:00:00"/>
    <s v="Oficio del 11Feb2019 Cordis 2019EE2019."/>
    <s v="Se solicitó la información, se recabó, se analizó, se elaboró el respectivo informe y se remitió al Personero delegado para las finanzas y el desarrollo económico. Se radicó con Oficio del 11Feb2019 Cordis 2019EE2019."/>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3-01T00:00:00"/>
    <d v="2019-03-08T00:00:00"/>
    <m/>
    <m/>
    <m/>
    <m/>
    <m/>
    <m/>
    <m/>
    <m/>
    <m/>
    <m/>
    <m/>
    <m/>
    <s v="Informe"/>
    <n v="3.0000000000000001E-3"/>
    <d v="2019-03-11T00:00:00"/>
    <s v="Oficio del 11Mar2019 Cordis 2019EE3787."/>
    <s v="Se solicitó la información, se recabó, se analizó, se elaboró el respectivo informe y se remitió al Personero delegado para las finanzas y el desarrollo económico. Se radicó con Oficio del 11Mar2019 Cordis 2019EE3787."/>
    <s v="Informe - Publicación (web,intranet y/o carpeta de calidad)"/>
    <n v="2.9999999999999996E-3"/>
    <n v="0"/>
  </r>
  <r>
    <x v="5"/>
    <s v="Informe presupuestal a Personería"/>
    <s v="Gestión Financiera"/>
    <s v="Apoyo"/>
    <s v="Ivonne Andrea Torres Cruz_x000a_Asesora Control Interno"/>
    <s v="Ximena Peña Yague"/>
    <s v="Subdirector Financiero"/>
    <d v="2019-04-01T00:00:00"/>
    <d v="2019-04-08T00:00:00"/>
    <m/>
    <m/>
    <m/>
    <m/>
    <m/>
    <m/>
    <m/>
    <m/>
    <m/>
    <m/>
    <m/>
    <m/>
    <s v="Informe"/>
    <n v="3.0000000000000001E-3"/>
    <d v="2019-04-10T00:00:00"/>
    <s v="Oficio del 10Abr2019 Cordis 2019EE5984."/>
    <s v="Se solicitó la información, se recabó, se analizó, se elaboró el respectivo informe y se remitió al Personero delegado para las finanzas y el desarrollo económico. Se radicó con Oficio del 10Abr2019 Cordis 2019EE5984."/>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5-02T00:00:00"/>
    <d v="2019-05-09T00:00:00"/>
    <m/>
    <m/>
    <m/>
    <m/>
    <m/>
    <m/>
    <m/>
    <m/>
    <m/>
    <m/>
    <m/>
    <m/>
    <s v="Informe"/>
    <n v="3.0000000000000001E-3"/>
    <d v="2019-05-09T00:00:00"/>
    <s v="Oficio del 09May2019 Cordis 2019EE7261."/>
    <s v="Se solicitó la información, se recabó, se analizó, se elaboró el respectivo informe y se remitió al Personero delegado para las finanzas y el desarrollo económico. Se radicó con Oficio del 09May2019 Cordis 2019EE7261."/>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6-04T00:00:00"/>
    <d v="2019-06-11T00:00:00"/>
    <m/>
    <m/>
    <m/>
    <m/>
    <m/>
    <m/>
    <m/>
    <m/>
    <m/>
    <m/>
    <m/>
    <m/>
    <s v="Informe"/>
    <n v="3.0000000000000001E-3"/>
    <d v="2019-06-12T00:00:00"/>
    <s v="Oficio del 12Jun2019 Cordis 2019EE10144."/>
    <s v="Se solicitó la información, se recabó, se analizó, se elaboró el respectivo informe y se remitió al Personero delegado para las finanzas y el desarrollo económico. Se radicó con Oficio del 12Jun2019 Cordis 2019EE10144."/>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7-02T00:00:00"/>
    <d v="2019-07-09T00:00:00"/>
    <m/>
    <m/>
    <m/>
    <m/>
    <m/>
    <m/>
    <m/>
    <m/>
    <m/>
    <m/>
    <m/>
    <m/>
    <s v="Informe"/>
    <n v="3.0000000000000001E-3"/>
    <d v="2019-07-09T00:00:00"/>
    <s v="Oficio del 09Jul2019 Cordis 2019EE11745."/>
    <s v="Se solicitó la información, se recabó, se analizó, se elaboró el respectivo informe y se remitió al Personero delegado para las finanzas y el desarrollo económico. Se radicó con Oficio del 09Jul2019 Cordis 2019EE11745."/>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8-01T00:00:00"/>
    <d v="2019-08-12T00:00:00"/>
    <m/>
    <m/>
    <m/>
    <m/>
    <m/>
    <m/>
    <m/>
    <m/>
    <m/>
    <m/>
    <m/>
    <m/>
    <s v="Informe"/>
    <n v="3.0000000000000001E-3"/>
    <d v="2019-08-12T00:00:00"/>
    <s v="Oficio del 12agos2019 Cordis 2019EE14136."/>
    <s v="Se solicitó la información, se recabó, se analizó, se elaboró el respectivo informe y se remitió al Personero delegado para las finanzas y el desarrollo económico. Se radicó con Oficio del 12Agos2019 Cordis 2019EE14136."/>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9-02T00:00:00"/>
    <d v="2019-09-11T00:00:00"/>
    <m/>
    <m/>
    <m/>
    <m/>
    <m/>
    <m/>
    <m/>
    <m/>
    <m/>
    <m/>
    <m/>
    <m/>
    <s v="Informe"/>
    <n v="3.0000000000000001E-3"/>
    <d v="2019-09-11T00:00:00"/>
    <s v="Oficio del 11sep2019 Cordis 2019EE16704"/>
    <s v="Se solicitó la información, se recabó, se analizó, se elaboró el respectivo informe y se remitió al Personero delegado para las finanzas y el desarrollo económico. Se radicó con Oficio del 11sep2019 Cordis 2019EE16704."/>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10-01T00:00:00"/>
    <d v="2019-10-08T00:00:00"/>
    <m/>
    <m/>
    <m/>
    <m/>
    <m/>
    <m/>
    <m/>
    <m/>
    <m/>
    <m/>
    <m/>
    <m/>
    <s v="Informe"/>
    <n v="3.0000000000000001E-3"/>
    <m/>
    <s v="Actividad en solicitud de información "/>
    <m/>
    <s v="Planeación - Definir metodología y cronograma de trabajo"/>
    <n v="4.4999999999999999E-4"/>
    <n v="2.5500000000000002E-3"/>
  </r>
  <r>
    <x v="5"/>
    <s v="Informe presupuestal a Personería"/>
    <s v="Gestión Financiera"/>
    <s v="Apoyo"/>
    <s v="Ivonne Andrea Torres Cruz_x000a_Asesora Control Interno"/>
    <s v="Elizabeth Sáenz Sáenz"/>
    <s v="Subdirector Financiero"/>
    <d v="2019-11-01T00:00:00"/>
    <d v="2019-11-12T00:00:00"/>
    <m/>
    <m/>
    <m/>
    <m/>
    <m/>
    <m/>
    <m/>
    <m/>
    <m/>
    <m/>
    <m/>
    <m/>
    <s v="Informe"/>
    <n v="3.0000000000000001E-3"/>
    <m/>
    <m/>
    <m/>
    <m/>
    <n v="0"/>
    <n v="3.0000000000000001E-3"/>
  </r>
  <r>
    <x v="5"/>
    <s v="Informe presupuestal a Personería"/>
    <s v="Gestión Financiera"/>
    <s v="Apoyo"/>
    <s v="Ivonne Andrea Torres Cruz_x000a_Asesora Control Interno"/>
    <s v="Elizabeth Sáenz Sáenz"/>
    <s v="Subdirector Financiero"/>
    <d v="2019-12-02T00:00:00"/>
    <d v="2019-12-09T00:00:00"/>
    <m/>
    <m/>
    <m/>
    <m/>
    <m/>
    <m/>
    <m/>
    <m/>
    <m/>
    <m/>
    <m/>
    <m/>
    <s v="Informe"/>
    <n v="3.0000000000000001E-3"/>
    <m/>
    <m/>
    <m/>
    <m/>
    <n v="0"/>
    <n v="3.0000000000000001E-3"/>
  </r>
  <r>
    <x v="3"/>
    <s v="Informe cuenta mensual SIVICOF"/>
    <s v="Evaluación de la Gestión"/>
    <s v="Seguimiento y Evaluación"/>
    <s v="Ivonne Andrea Torres Cruz_x000a_Asesora Control Interno"/>
    <s v="Graciela Zabala Rico"/>
    <s v="Asesor de Control Interno"/>
    <d v="2019-01-02T00:00:00"/>
    <d v="2019-01-11T00:00:00"/>
    <m/>
    <m/>
    <m/>
    <m/>
    <m/>
    <m/>
    <m/>
    <m/>
    <m/>
    <m/>
    <m/>
    <m/>
    <s v="Informe"/>
    <n v="3.0000000000000001E-3"/>
    <d v="2019-01-11T00:00:00"/>
    <s v="Se tiene evidencias pantallazos  del certificado y oficio dirigido a la Contraloría de Bogotá con asunto de CBN -1092-Certificado de no Existencia de Deuda Pública _x000a_* Certificado de Recepción de Información"/>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2-01T00:00:00"/>
    <d v="2019-02-09T00:00:00"/>
    <m/>
    <m/>
    <m/>
    <m/>
    <m/>
    <m/>
    <m/>
    <m/>
    <m/>
    <m/>
    <m/>
    <m/>
    <s v="Informe"/>
    <n v="3.0000000000000001E-3"/>
    <d v="2019-02-11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3-01T00:00:00"/>
    <d v="2019-03-11T00:00:00"/>
    <m/>
    <m/>
    <m/>
    <m/>
    <m/>
    <m/>
    <m/>
    <m/>
    <m/>
    <m/>
    <m/>
    <m/>
    <s v="Informe"/>
    <n v="3.0000000000000001E-3"/>
    <d v="2019-03-12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4-01T00:00:00"/>
    <d v="2019-04-09T00:00:00"/>
    <m/>
    <m/>
    <m/>
    <m/>
    <m/>
    <m/>
    <m/>
    <m/>
    <m/>
    <m/>
    <m/>
    <m/>
    <s v="Informe"/>
    <n v="3.0000000000000001E-3"/>
    <d v="2019-04-09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5-02T00:00:00"/>
    <d v="2019-05-10T00:00:00"/>
    <m/>
    <m/>
    <m/>
    <m/>
    <m/>
    <m/>
    <m/>
    <m/>
    <m/>
    <m/>
    <m/>
    <m/>
    <s v="Informe"/>
    <n v="3.0000000000000001E-3"/>
    <d v="2019-05-10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6-04T00:00:00"/>
    <d v="2019-06-12T00:00:00"/>
    <m/>
    <m/>
    <m/>
    <m/>
    <m/>
    <m/>
    <m/>
    <m/>
    <m/>
    <m/>
    <m/>
    <m/>
    <s v="Informe"/>
    <n v="3.0000000000000001E-3"/>
    <d v="2019-06-12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7-02T00:00:00"/>
    <d v="2019-07-10T00:00:00"/>
    <m/>
    <m/>
    <m/>
    <m/>
    <m/>
    <m/>
    <m/>
    <m/>
    <m/>
    <m/>
    <m/>
    <m/>
    <s v="Informe"/>
    <n v="3.0000000000000001E-3"/>
    <d v="2019-07-10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8-01T00:00:00"/>
    <d v="2019-08-13T00:00:00"/>
    <m/>
    <m/>
    <m/>
    <m/>
    <m/>
    <m/>
    <m/>
    <m/>
    <m/>
    <m/>
    <m/>
    <m/>
    <s v="Informe"/>
    <n v="3.0000000000000001E-3"/>
    <d v="2019-08-02T00:00:00"/>
    <s v="1: CBN-1005 - Informe sobre el comportamiento  de los indicadores  de  endeudamiento_x000a_2. CBN-1092 - Certificado de no Existencia de Deuda Pública_x000a_3. *Formato en Excel Reporte deuda pública,presentación deuda pública"/>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9-02T00:00:00"/>
    <d v="2019-09-10T00:00:00"/>
    <m/>
    <m/>
    <m/>
    <m/>
    <m/>
    <m/>
    <m/>
    <m/>
    <m/>
    <m/>
    <m/>
    <m/>
    <s v="Informe"/>
    <n v="3.0000000000000001E-3"/>
    <d v="2019-09-09T00:00:00"/>
    <s v="1.Rendición Cuenta Fiscal a Contraloría Agosto_x000a_2.Carpeta donde contiene información \\10.216.160.201\control interno\2019\19.01 INF.  A  ENTID. DE CONTROL Y VIG\SIVICOF\CUENTA MENSUAL\AGOSTO_2019.CONTRATACIÓN_x000a_3.DEUDA PÚBLICA_x000a_4.FINANCIERA_x000a_5.CBN 0001 NO EXIST REC AGOSTO_2019_x000a_6.CBN 1001 PAC AGOSTO_2019_x000a_7.CBN 1093 MOD PPTO AGOSTO_2019_x000a_8. CBN 1109 EGR P AUT AGOSTO_2019_x000a_9.CBN1098 EVOL P AUTAGOSTO_2019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10-01T00:00:00"/>
    <d v="2019-10-09T00:00:00"/>
    <m/>
    <m/>
    <m/>
    <m/>
    <m/>
    <m/>
    <m/>
    <m/>
    <m/>
    <m/>
    <m/>
    <m/>
    <s v="Informe"/>
    <n v="3.0000000000000001E-3"/>
    <m/>
    <m/>
    <m/>
    <m/>
    <n v="0"/>
    <n v="3.0000000000000001E-3"/>
  </r>
  <r>
    <x v="3"/>
    <s v="Informe cuenta mensual SIVICOF"/>
    <s v="Evaluación de la Gestión"/>
    <s v="Seguimiento y Evaluación"/>
    <s v="Ivonne Andrea Torres Cruz_x000a_Asesora Control Interno"/>
    <s v="Graciela Zabala Rico"/>
    <s v="Asesor de Control Interno"/>
    <d v="2019-11-01T00:00:00"/>
    <d v="2019-11-13T00:00:00"/>
    <m/>
    <m/>
    <m/>
    <m/>
    <m/>
    <m/>
    <m/>
    <m/>
    <m/>
    <m/>
    <m/>
    <m/>
    <s v="Informe"/>
    <n v="3.0000000000000001E-3"/>
    <m/>
    <m/>
    <m/>
    <m/>
    <n v="0"/>
    <n v="3.0000000000000001E-3"/>
  </r>
  <r>
    <x v="3"/>
    <s v="Informe cuenta mensual SIVICOF"/>
    <s v="Evaluación de la Gestión"/>
    <s v="Seguimiento y Evaluación"/>
    <s v="Ivonne Andrea Torres Cruz_x000a_Asesora Control Interno"/>
    <s v="Graciela Zabala Rico"/>
    <s v="Asesor de Control Interno"/>
    <d v="2019-12-02T00:00:00"/>
    <d v="2019-12-10T00:00:00"/>
    <m/>
    <m/>
    <m/>
    <m/>
    <m/>
    <m/>
    <m/>
    <m/>
    <m/>
    <m/>
    <m/>
    <m/>
    <s v="Informe"/>
    <n v="3.0000000000000001E-3"/>
    <m/>
    <m/>
    <m/>
    <m/>
    <n v="0"/>
    <n v="3.0000000000000001E-3"/>
  </r>
  <r>
    <x v="3"/>
    <s v="Informe cuenta anual SIVICOF"/>
    <s v="Evaluación de la Gestión"/>
    <s v="Seguimiento y Evaluación"/>
    <s v="Ivonne Andrea Torres Cruz_x000a_Asesora Control Interno"/>
    <s v="Graciela Zabala Rico"/>
    <s v="Asesor de Control Interno"/>
    <d v="2019-02-01T00:00:00"/>
    <d v="2019-02-15T00:00:00"/>
    <m/>
    <m/>
    <m/>
    <m/>
    <m/>
    <m/>
    <m/>
    <m/>
    <m/>
    <m/>
    <m/>
    <m/>
    <s v="Informe"/>
    <n v="8.0000000000000002E-3"/>
    <d v="2019-02-15T00:00:00"/>
    <s v="1. Memo sol 2019IE176 del 14Ene2019._x000a_2. Evidencias de solicitudes, respuestas e informes finales presentados en la ruta: \\10.216.160.201\control interno\2019\2. 036 INFORMES\19.01 INF.  A  ENTIDADES DE CONTROL Y VIG\SIVICOF\CUENTA ANUAL._x000a_3. Certificado de Recepción de Información."/>
    <s v="Se revisó la normatividad relacionada con la cuenta anual, se revisaron los informes a presentar, se asignaron responsables, se elaboró memorando de solicitud de información, se acompañó a los responsables en la elaboración de la información a reportar, se revisó la información a reportar, se cargó en el sistema SIVICOF y se descargó el certificado de recepción de información ante la Contraloría."/>
    <s v="Entrega a ente de control y copia en Control Interno"/>
    <n v="8.0000000000000002E-3"/>
    <n v="0"/>
  </r>
  <r>
    <x v="5"/>
    <s v="Evaluación por dependencias._x000a_Ley 909 de 2005 - Acuerdo CNSC 565 de 2016 - Circular 004 de 2005 consejo asesor del gobierno nacional"/>
    <s v="Todos los Procesos"/>
    <s v="Todos los Procesos"/>
    <s v="Ivonne Andrea Torres Cruz_x000a_Asesora Control Interno"/>
    <s v="Andrea Sierra Ochoa"/>
    <s v="Líderes de Cada Proceso"/>
    <d v="2019-01-10T00:00:00"/>
    <d v="2019-02-22T00:00:00"/>
    <m/>
    <m/>
    <m/>
    <m/>
    <m/>
    <m/>
    <m/>
    <m/>
    <m/>
    <m/>
    <m/>
    <m/>
    <s v="Informe"/>
    <n v="3.0000000000000001E-3"/>
    <d v="2019-02-28T00:00:00"/>
    <s v="Memorando 2019IE931 para TIC._x000a_Memorando 2019IE932 para Planeación._x000a_Memorando 2019IE933 para DUT._x000a_Memorando 2019IE935 para Reas._x000a_Memorando 2019IE938 para Comunicaciones._x000a_Memorando 2019IE1140 vivienda._x000a_Memorando 2019IE1141 Financiera._x000a_Memorando 2019IE1143 Jurídica._x000a_Memorando 2019IE1144 Barrios._x000a_Memorando 2019IE1182 Administrativa._x000a_Memorando 2019IE1183 Corporativa._x000a_Memorando 2019IE1186._x000a_Presentación de la evaluación en el comité CCICI del 11Feb2019."/>
    <s v="Se realizó la Evaluación por dependencias, de acuerdo con la Ley 909 de 2005 - Acuerdo CNSC 565 de 2016 - Circular 004 de 2005 consejo asesor del gobierno nacional en asuntos de control interno. Se entregó el resultado por dependencia y uno unificado para la Subdirección Administrativa. Se realizó presentación de los resultados de la evaluación en el comité CCICI del 11Feb2019"/>
    <s v="Informe - Publicación (web,intranet y/o carpeta de calidad)"/>
    <n v="2.9999999999999996E-3"/>
    <n v="0"/>
  </r>
  <r>
    <x v="5"/>
    <s v="Control Interno Contable durante la vigencia 2018._x000a_Decreto Reglamentario 1027 de 2007 y Resolución 193 de 2016 del Contador General de la Nación."/>
    <s v="Gestión Financiera"/>
    <s v="Apoyo"/>
    <s v="Ivonne Andrea Torres Cruz_x000a_Asesora Control Interno"/>
    <s v="Graciela Zabala Rico"/>
    <s v="Asesor de Control Interno "/>
    <d v="2019-01-02T00:00:00"/>
    <d v="2019-02-28T00:00:00"/>
    <m/>
    <m/>
    <m/>
    <m/>
    <m/>
    <m/>
    <m/>
    <m/>
    <m/>
    <m/>
    <m/>
    <m/>
    <s v="Informe"/>
    <n v="3.0000000000000001E-3"/>
    <d v="2019-02-28T00:00:00"/>
    <s v="1. Memo 2019IE2674 del 28Feb2019 con informe de CIC._x000a_2. Actas de Reunión._x000a_3. Formularios de información._x000a_4. Informe Anual  de Evaluación del Control Interno Contable._x000a_5. Evidencias en la ruta: \\10.216.160.201\control interno\2019\2. 036 INFORMES\19.04 INF.  DE GESTIÓN\CONTROL INTERNO CONTABLE"/>
    <s v="Se solicitó, recabó, analizó y se elaboró el informe correspondiente y se entregó a la CGN y al representante legal de la CVP."/>
    <s v="Informe - Publicación (web,intranet y/o carpeta de calidad)"/>
    <n v="2.9999999999999996E-3"/>
    <n v="0"/>
  </r>
  <r>
    <x v="5"/>
    <s v="Austeridad en el gasto. Decretos Reglamentarios 1737 de 1998 y 984 de 2012 y Directiva Presidencial 03 de 2012."/>
    <s v="Gestión Financiera"/>
    <s v="Apoyo"/>
    <s v="Ivonne Andrea Torres Cruz_x000a_Asesora Control Interno"/>
    <s v="Graciela Zabala Rico"/>
    <s v="Subdirector Financiero"/>
    <d v="2019-01-02T00:00:00"/>
    <d v="2019-01-31T00:00:00"/>
    <m/>
    <m/>
    <m/>
    <m/>
    <m/>
    <m/>
    <m/>
    <m/>
    <m/>
    <m/>
    <m/>
    <m/>
    <s v="Informe"/>
    <n v="3.0000000000000001E-3"/>
    <d v="2019-02-01T00:00:00"/>
    <s v="1. Memo sol 2019IE3 de 02Ene2019_x000a_2. Memorando 2019IE922 del 31Ene2019 donde se entrega el informe_x000a_3. Cuadro Austeridad del gasto_x000a_4. Informe de Austeridad del gasto_x000a_5. Correo de solicitud de publicación y correo evidencia de la publicación en la página web"/>
    <s v="Se solicitó, recabó, analizó y se elaboró el informe correspondiente y se entregó al representante legal de la CVP."/>
    <s v="Informe - Publicación (web,intranet y/o carpeta de calidad)"/>
    <n v="2.9999999999999996E-3"/>
    <n v="0"/>
  </r>
  <r>
    <x v="5"/>
    <s v="Austeridad en el gasto. Decretos Reglamentarios 1737 de 1998 y 984 de 2012 y Directiva Presidencial 03 de 2012."/>
    <s v="Gestión Financiera"/>
    <s v="Apoyo"/>
    <s v="Ivonne Andrea Torres Cruz_x000a_Asesora Control Interno"/>
    <s v="Graciela Zabala Rico"/>
    <s v="Subdirector Financiero"/>
    <d v="2019-04-01T00:00:00"/>
    <d v="2019-04-30T00:00:00"/>
    <m/>
    <m/>
    <m/>
    <m/>
    <m/>
    <m/>
    <m/>
    <m/>
    <m/>
    <m/>
    <m/>
    <m/>
    <s v="Informe"/>
    <n v="3.0000000000000001E-3"/>
    <d v="2019-04-30T00:00:00"/>
    <s v="1. Memo sol 2019IE4648 del 04Abr2019_x000a_2. Memo 2019IE5984 del 30Abr2019 donde se entrega el informe_x000a_3. Cuadro Austeridad del gasto_x000a_4. Informe de Austeridad del gasto"/>
    <s v="Se solicitó, recabó, analizó y se elaboró el informe correspondiente y se entregó al representante legal de la CVP. Ya se solicitó la publicación del informe en página web."/>
    <s v="Informe - Publicación (web,intranet y/o carpeta de calidad)"/>
    <n v="2.9999999999999996E-3"/>
    <n v="0"/>
  </r>
  <r>
    <x v="5"/>
    <s v="Austeridad en el gasto. Decretos Reglamentarios 1737 de 1998 y 984 de 2012 y Directiva Presidencial 03 de 2012."/>
    <s v="Gestión Financiera"/>
    <s v="Apoyo"/>
    <s v="Ivonne Andrea Torres Cruz_x000a_Asesora Control Interno"/>
    <s v="Graciela Zabala Rico"/>
    <s v="Subdirector Financiero"/>
    <d v="2019-07-02T00:00:00"/>
    <d v="2019-07-31T00:00:00"/>
    <m/>
    <m/>
    <m/>
    <m/>
    <m/>
    <m/>
    <m/>
    <m/>
    <m/>
    <m/>
    <m/>
    <m/>
    <s v="Informe"/>
    <n v="3.0000000000000001E-3"/>
    <d v="2019-07-30T00:00:00"/>
    <s v="1. Memo sol. 2019IE10465 del 09Jul2019_x000a_2. Memo rta. 2019IE11037 del 12Jul2019- Financiera_x000a_3. Memo rta. 2019IE11118 del 15Jul2019- Corporativa_x000a_4.Memo rta. 2019IE11124 del 15Jul2019- Administrativa_x000a_5.Memo rta. 2019IE11122 del 15Jul2019- Planeación_x000a_6. Memo rta. 2019IE11645 del 30Jul2019 -Informe segundo Trimestre_x000a_7. Memo copia de recibos 2019IE11683 del  01Ago2019_x000a_8. Memo 2019IE11724 del 02Ago2019"/>
    <s v="Se solicitó, recabó, analizó y se elaboró el informe correspondiente y se entregó al representante legal de la CVP. Ya se solicitó la publicación del informe en página web."/>
    <s v="Informe - Publicación (web,intranet y/o carpeta de calidad)"/>
    <n v="2.9999999999999996E-3"/>
    <n v="0"/>
  </r>
  <r>
    <x v="5"/>
    <s v="Austeridad en el gasto. Decretos Reglamentarios 1737 de 1998 y 984 de 2012 y Directiva Presidencial 03 de 2012."/>
    <s v="Gestión Financiera"/>
    <s v="Apoyo"/>
    <s v="Ivonne Andrea Torres Cruz_x000a_Asesora Control Interno"/>
    <s v="Graciela Zabala Rico"/>
    <s v="Subdirector Financiero"/>
    <d v="2019-10-01T00:00:00"/>
    <d v="2019-10-30T00:00:00"/>
    <m/>
    <m/>
    <m/>
    <m/>
    <m/>
    <m/>
    <m/>
    <m/>
    <m/>
    <m/>
    <m/>
    <m/>
    <s v="Informe"/>
    <n v="3.0000000000000001E-3"/>
    <m/>
    <s v="La actividad no ha iniciado, ya que la fecha de inicio es en  octubre"/>
    <s v="La actividad no ha iniciado, ya que la fecha de inicio es en  octubre"/>
    <m/>
    <n v="0"/>
    <n v="3.0000000000000001E-3"/>
  </r>
  <r>
    <x v="5"/>
    <s v="Informe FURAG - Reporte en aplicativo página de la Función Publica"/>
    <s v="Todos los Procesos"/>
    <s v="Todos los Procesos"/>
    <s v="Ivonne Andrea Torres Cruz_x000a_Asesora Control Interno"/>
    <s v="Alejandro Marín Cañón"/>
    <s v="Líderes de Cada Proceso"/>
    <d v="2019-02-01T00:00:00"/>
    <d v="2019-03-30T00:00:00"/>
    <m/>
    <m/>
    <m/>
    <m/>
    <m/>
    <m/>
    <m/>
    <m/>
    <m/>
    <m/>
    <m/>
    <m/>
    <s v="Reporte FURAG"/>
    <n v="3.0000000000000001E-3"/>
    <d v="2019-03-15T00:00:00"/>
    <s v="1. Memorando 2019IE1309 del 14Feb2019_x000a_2. Registro de reuniones con fecha del 20Feb2019 y 22feb2019_x000a_3. Certificado de cumplimiento reporte FURAG II del 07Mar2019_x000a_4. Informe FURAG II (con certificado de cargue y preguntas y respuestas)_x000a_5. Correo evidencia de publicación del certificado e informe del FURAG II"/>
    <s v="Mediante Memorando 2019IE1309 del 14Feb2019 se solicitó a las dependencias la información para reportar el furag II._x000a_Se realizó el reporte de acuerdo con la metodología del FURAG del DAFP. Se compilaron las preguntas y respuestas, junto con el certificado de cargue de la información en el sistema y se solicitó la publicación en la página web."/>
    <s v="Informe - Publicación (web,intranet y/o carpeta de calidad)"/>
    <n v="2.9999999999999996E-3"/>
    <n v="0"/>
  </r>
  <r>
    <x v="5"/>
    <s v="Informe Pormenorizado Sistema de Control Interno. Ley 1474 de 2011."/>
    <s v="Todos los Procesos"/>
    <s v="Todos los Procesos"/>
    <s v="Ivonne Andrea Torres Cruz_x000a_Asesora Control Interno"/>
    <s v="Alejandro Marín Cañón"/>
    <s v="Líderes de Cada Proceso"/>
    <d v="2019-02-01T00:00:00"/>
    <d v="2019-03-14T00:00:00"/>
    <m/>
    <m/>
    <m/>
    <m/>
    <m/>
    <m/>
    <m/>
    <m/>
    <m/>
    <m/>
    <m/>
    <m/>
    <s v="Informe"/>
    <n v="3.0000000000000001E-3"/>
    <d v="2019-03-14T00:00:00"/>
    <s v="1. Memo Sol 2019IE1286 del 13Feb2019 y 2019IE1313 del 14Feb2019._x000a_2. Respuestas a solicitudes de información en la ruta: \\10.216.160.201\control interno\2019\2. 036 INFORMES\19.04 INF.  DE GESTIÓN\PORMENORIZADO\01 CUATRIMESTRE_x000a_3. Memo entrega informe 2019IE3959 del 14Mar2019_x000a_4. Informe pormenorizado y matriz de seguimiento_x000a_5. Correo de solicitud de publicación y evidencia de la publicación en la página web"/>
    <s v="Se solicitó, recabó, analizó y se elaboró el informe correspondiente y se entregó al representante legal de la CVP. No se ha solicitado la publicación del informe."/>
    <s v="Informe - Publicación (web,intranet y/o carpeta de calidad)"/>
    <n v="2.9999999999999996E-3"/>
    <n v="0"/>
  </r>
  <r>
    <x v="5"/>
    <s v="Informe Pormenorizado Sistema de Control Interno. Ley 1474 de 2011."/>
    <s v="Todos los Procesos"/>
    <s v="Todos los Procesos"/>
    <s v="Ivonne Andrea Torres Cruz_x000a_Asesora Control Interno"/>
    <s v="Alejandro Marín Cañón"/>
    <s v="Líderes de Cada Proceso"/>
    <d v="2019-06-04T00:00:00"/>
    <d v="2019-07-11T00:00:00"/>
    <m/>
    <m/>
    <m/>
    <m/>
    <m/>
    <m/>
    <m/>
    <m/>
    <m/>
    <m/>
    <m/>
    <m/>
    <s v="Informe"/>
    <n v="3.0000000000000001E-3"/>
    <d v="2019-07-12T00:00:00"/>
    <s v="1.  Correo por parte del profesional Alejandro Marin 12Jul2019_x000a_2. Entrega del Info 2019IE10952 del 12Jul2019_x000a_3. Publicación página WEB"/>
    <s v="Para este informe cuatrimestral, se decidió tomar como base el resultado de todos los informes producidos por el área durante la vigencia 2019 (hallazgos, conclusiones y recomendaciones) y cruzar la información con los cinco componentes del MECI según la dimensión 7 del MIPG. Por lo cual no se hizo necesario solicitar información a las dependencias,Dando cumplimiento con la entrega del informe 12Jul2019 mediante memorando2019IE10952"/>
    <s v="Informe - Publicación (web,intranet y/o carpeta de calidad)"/>
    <n v="2.9999999999999996E-3"/>
    <n v="0"/>
  </r>
  <r>
    <x v="5"/>
    <s v="Informe Pormenorizado Sistema de Control Interno. Ley 1474 de 2011."/>
    <s v="Todos los Procesos"/>
    <s v="Todos los Procesos"/>
    <s v="Ivonne Andrea Torres Cruz_x000a_Asesora Control Interno"/>
    <s v="Alejandro Marín Cañón"/>
    <s v="Líderes de Cada Proceso"/>
    <d v="2019-10-01T00:00:00"/>
    <d v="2019-11-12T00:00:00"/>
    <m/>
    <m/>
    <m/>
    <m/>
    <m/>
    <m/>
    <m/>
    <m/>
    <m/>
    <m/>
    <m/>
    <m/>
    <s v="Informe"/>
    <n v="3.0000000000000001E-3"/>
    <m/>
    <s v="La actividad no ha iniciado, ya que la fecha de inicio es en  octubre"/>
    <s v="La actividad no ha iniciado, ya que la fecha de inicio es en  octubre"/>
    <m/>
    <n v="0"/>
    <n v="3.0000000000000001E-3"/>
  </r>
  <r>
    <x v="5"/>
    <s v="Formulación PAA Auditorías - Artículo 1 decreto 215 de 2017"/>
    <s v="Evaluación de la Gestión"/>
    <s v="Seguimiento y Evaluación"/>
    <s v="Ivonne Andrea Torres Cruz_x000a_Asesora Control Interno"/>
    <s v="Alejandro Marín Cañón"/>
    <s v="Asesor de Control Interno"/>
    <d v="2019-01-02T00:00:00"/>
    <d v="2019-02-11T00:00:00"/>
    <m/>
    <m/>
    <m/>
    <m/>
    <m/>
    <m/>
    <m/>
    <m/>
    <m/>
    <m/>
    <m/>
    <m/>
    <s v="Matriz de formulación PAA"/>
    <n v="3.0000000000000001E-3"/>
    <d v="2019-02-11T00:00:00"/>
    <s v="1. Correo Convocatoria 1er CICCI - 11feb2019._x000a_2. Presentación Comité ICCI 11Feb2019 Aprobación PAA._x000a_3. Resolución 5658 13Dic2018 Comité Control Interno CVP._x000a_4. Correo delegación Director General Comité ICCI 11Feb2019._x000a_5. Listado asistencia comité control interno 11Feb2019._x000a_6. El Acta de Reunión se encuentra archivada en: \\10.216.160.201\control interno\2019\02.01 Actas Comité C. I\COMITE C. I\02. 11Feb2019_x000a_7. Ruta de formulación del PAA: \\10.216.160.201\control interno\2019\19.03 inf. Auditorias C. I\19.03 INTERNAS\0. PAA\01. Formulación"/>
    <s v="Se  aprobó el PAA en Comité CICCI del 11Feb2019._x000a_El Acta de Reunión se encuentra archivada en: \\10.216.160.201\control interno\2019\02.01 Actas Comité C. I\COMITE C. I\02. 11Feb2019"/>
    <s v="Informe - Publicación (web,intranet y/o carpeta de calidad)"/>
    <n v="2.9999999999999996E-3"/>
    <n v="0"/>
  </r>
  <r>
    <x v="5"/>
    <s v="Seguimiento PAA Auditorías - Artículo 1 decreto 215 de 2017"/>
    <s v="Evaluación de la Gestión"/>
    <s v="Seguimiento y Evaluación"/>
    <s v="Ivonne Andrea Torres Cruz_x000a_Asesora Control Interno"/>
    <s v="Alejandro Marín Cañón"/>
    <s v="Asesor de Control Interno"/>
    <d v="2019-01-02T00:00:00"/>
    <d v="2019-01-09T00:00:00"/>
    <m/>
    <m/>
    <m/>
    <m/>
    <m/>
    <m/>
    <m/>
    <m/>
    <m/>
    <m/>
    <m/>
    <m/>
    <s v="Matriz de seguimiento"/>
    <n v="3.0000000000000001E-3"/>
    <d v="2019-01-28T00:00:00"/>
    <s v="1. Correo de entrega del seguimiento a la OAP del 28Ene2019._x000a_2. Ruta último seguimiento de 2018: \\10.216.160.201\control interno\2018\1. 068 AUDITORÍAS\068.1 INTERNAS\0. ProgramaAnualAuditorías"/>
    <s v="Se realizó el último seguimiento del PAA del 2018 dando cumplimiento al 90,4% a sus actividades  pactadas por cada uno de sus integrantes."/>
    <s v="Informe - Publicación (web,intranet y/o carpeta de calidad)"/>
    <n v="2.9999999999999996E-3"/>
    <n v="0"/>
  </r>
  <r>
    <x v="5"/>
    <s v="Seguimiento PAA Auditorías - Artículo 1 decreto 215 de 2017"/>
    <s v="Evaluación de la Gestión"/>
    <s v="Seguimiento y Evaluación"/>
    <s v="Ivonne Andrea Torres Cruz_x000a_Asesora Control Interno"/>
    <s v="Ximena Peña Yague"/>
    <s v="Asesor de Control Interno"/>
    <d v="2019-04-01T00:00:00"/>
    <d v="2019-04-05T00:00:00"/>
    <m/>
    <m/>
    <m/>
    <m/>
    <m/>
    <m/>
    <m/>
    <m/>
    <m/>
    <m/>
    <m/>
    <m/>
    <s v="Informe"/>
    <n v="3.0000000000000001E-3"/>
    <d v="2019-04-29T00:00:00"/>
    <s v="1. Correo de entrega del seguimiento a la OAP del 29Abr2019._x000a_2. Ruta del primer seguimiento: \\10.216.160.201\control interno\2019\19.03 inf. Auditorias C. I\19.03 INTERNAS\0. PAA\02. I Seg"/>
    <s v="Se realizó el primer seguimiento al PAA con corte al 31 de marzo de 2019, siendo remitido por correo electrónico a la OAP el 29Abr2019"/>
    <s v="Informe - Publicación (web,intranet y/o carpeta de calidad)"/>
    <n v="2.9999999999999996E-3"/>
    <n v="0"/>
  </r>
  <r>
    <x v="5"/>
    <s v="Seguimiento PAA Auditorías - Artículo 1 decreto 215 de 2017"/>
    <s v="Evaluación de la Gestión"/>
    <s v="Seguimiento y Evaluación"/>
    <s v="Ivonne Andrea Torres Cruz_x000a_Asesora Control Interno"/>
    <s v="Ximena Peña Yague"/>
    <s v="Asesor de Control Interno"/>
    <d v="2019-07-02T00:00:00"/>
    <d v="2019-07-08T00:00:00"/>
    <m/>
    <m/>
    <m/>
    <m/>
    <m/>
    <m/>
    <m/>
    <m/>
    <m/>
    <m/>
    <m/>
    <m/>
    <s v="Informe"/>
    <n v="3.0000000000000001E-3"/>
    <d v="2019-07-09T00:00:00"/>
    <s v="1. Se realizo seguimeinto al PAA con corte al 30 de junio _x000a_2. Se envía correo Intiutucional a Claudia Marcela - contratista de planeación  el día 09Jul2019_x000a_3. Donde se debería llevarse un avance relativo del 56,12% y se alcanzó el 50,42%, por lo que el avance absoluto es del 89,84%._x000a_4. 208-PLA-Ft-55 Plan de Acción de Gestión - Evaluación de la Gestión II Seg Corte al 30Jun2019.xls_x000a_*208-CI-Ft-04 Plan Anual de Auditorias 2019 - IV Seg Corte al 30Jun2019.xls_x000a_5. Ruta: \\10.216.160.201\control interno\2019\19.03 INF. AUDITORIAS C. I\19.03 INTERNAS\0. PAA\03. II Seg"/>
    <s v="Se recopilo información de los funcionarios de Control Interno donde se incorporo la información  de evidencias y se obtuvo el resultado, para entregar el Plan Anual de Auditorias a la Oficina Asesora de Planeación  "/>
    <s v="Informe - Publicación (web,intranet y/o carpeta de calidad)"/>
    <n v="2.9999999999999996E-3"/>
    <n v="0"/>
  </r>
  <r>
    <x v="5"/>
    <s v="Seguimiento PAA Auditorías - Artículo 1 decreto 215 de 2017"/>
    <s v="Evaluación de la Gestión"/>
    <s v="Seguimiento y Evaluación"/>
    <s v="Ivonne Andrea Torres Cruz_x000a_Asesora Control Interno"/>
    <s v="Ximena Peña Yague"/>
    <s v="Asesor de Control Interno"/>
    <d v="2019-10-01T00:00:00"/>
    <d v="2019-10-07T00:00:00"/>
    <m/>
    <m/>
    <m/>
    <m/>
    <m/>
    <m/>
    <m/>
    <m/>
    <m/>
    <m/>
    <m/>
    <m/>
    <s v="Informe"/>
    <n v="3.0000000000000001E-3"/>
    <m/>
    <s v="La actividadse esta realizando y se entrega a la Asesora de Control Interno el día lunes 07oct2019"/>
    <s v="La actividadse esta realizando y se entrega a la Asesora de Control Interno el día lunes 07oct2019"/>
    <s v="Trabajo de campo - Recolección de Información"/>
    <n v="1.47E-3"/>
    <n v="1.5300000000000001E-3"/>
  </r>
  <r>
    <x v="5"/>
    <s v="Informe de seguimiento y recomendaciones sobre el cumplimiento de las metas del PDD - Artículo 3 decreto 215 de 2017"/>
    <s v="Gestión Estratégica"/>
    <s v="Estratégico"/>
    <s v="Ivonne Andrea Torres Cruz_x000a_Asesora Control Interno"/>
    <s v="Alejandro Marín Cañón"/>
    <s v="Jefe Oficina Asesora de Planeación "/>
    <d v="2019-01-02T00:00:00"/>
    <d v="2019-02-04T00:00:00"/>
    <m/>
    <m/>
    <m/>
    <m/>
    <m/>
    <m/>
    <m/>
    <m/>
    <m/>
    <m/>
    <m/>
    <m/>
    <s v="Reporte"/>
    <n v="3.0000000000000001E-3"/>
    <d v="2019-02-04T00:00:00"/>
    <s v="1. Memo sol 2019IE44 y 2019IE45 del 08Ene2019_x000a_2. Memo Rta 2019IE318 del 21Ene2019 y 2019IE823 del 28Ene2019_x000a_3. Correo institucional el 04Feb2019, a la funcionaria de la alcaldía con la evidencia del cargue del reporte de seguimiento en el aplicativo de formulario de google"/>
    <s v="Se realizó el reporte del decreto 2015 correspondiente al avance en las metas del PDD con corte al 31Dic2018."/>
    <s v="Informe - Publicación (web,intranet y/o carpeta de calidad)"/>
    <n v="2.9999999999999996E-3"/>
    <n v="0"/>
  </r>
  <r>
    <x v="5"/>
    <s v="Informe de seguimiento y recomendaciones sobre el cumplimiento de las metas del PDD - Artículo 3 decreto 215 de 2017"/>
    <s v="Gestión Estratégica"/>
    <s v="Estratégico"/>
    <s v="Ivonne Andrea Torres Cruz_x000a_Asesora Control Interno"/>
    <s v="Alexandra Álvarez Mantilla"/>
    <s v="Jefe Oficina Asesora de Planeación "/>
    <d v="2019-04-01T00:00:00"/>
    <d v="2019-04-30T00:00:00"/>
    <m/>
    <m/>
    <m/>
    <m/>
    <m/>
    <m/>
    <m/>
    <m/>
    <m/>
    <m/>
    <m/>
    <m/>
    <s v="Reporte"/>
    <n v="3.0000000000000001E-3"/>
    <d v="2019-05-03T00:00:00"/>
    <s v="1. Memo sol 2019IE5026 y 2019IE5024 del 08Abr2019_x000a_2. Memo Rta 2019IE5916 del 25Abr2019 y 2019IE5461 del 09Abr2019_x000a_3. Se remitió a través del aplicativo de la DDDI los días 30 de abril, 2 y 3 de mayo de 2019._x000a_4. Ruta de la información: \\10.216.160.201\control interno\2019\2. 036 INFORMES\19.02  INF. A OTROS ORGANISMOS\DECRETO 215\I Trim 2019_x000a_5. Se elaboró informe que fue remitido a la ACI el 16May2019, sin revisión"/>
    <s v="Se realizó el reporte del decreto 2015 correspondiente al avance en las metas del PDD con corte al 31Mar2019 y se remitió a través del aplicativo de la DDDI los días 30 de abril, 2 y 3 de mayo de 2019"/>
    <s v="Informe - Publicación (web,intranet y/o carpeta de calidad)"/>
    <n v="2.9999999999999996E-3"/>
    <n v="0"/>
  </r>
  <r>
    <x v="5"/>
    <s v="Informe de seguimiento y recomendaciones sobre el cumplimiento de las metas del PDD - Artículo 3 decreto 215 de 2017"/>
    <s v="Gestión Estratégica"/>
    <s v="Estratégico"/>
    <s v="Ivonne Andrea Torres Cruz_x000a_Asesora Control Interno"/>
    <s v="Alexandra Álvarez Mantilla"/>
    <s v="Jefe Oficina Asesora de Planeación "/>
    <d v="2019-07-02T00:00:00"/>
    <d v="2019-07-31T00:00:00"/>
    <m/>
    <m/>
    <m/>
    <m/>
    <m/>
    <m/>
    <m/>
    <m/>
    <m/>
    <m/>
    <m/>
    <m/>
    <s v="Reporte"/>
    <n v="3.0000000000000001E-3"/>
    <d v="2019-07-31T00:00:00"/>
    <s v="1. Memo sol. 2019IE9615 del 27Jun2019_x000a_2. Memo rta. 2019IE 9624 del 27Jun2019 - Planeación_x000a_3. Memo rta. 2019IE9762 del 04Jul2019_x000a_4. Correo electronico la circular emitida por la Secretaría Distrital de Planeación donde se estipulan las fechas de reporte de la herramienta SEGPLAN ( Sistema de Seguimiento a los programas, proyectos y metas del Plan de Desarrollo de Bogotá D.C) para la presente vigencia._x000a_5. Se envió Correo Electrónico reporte II Trimestre a asesor Alcaldía (Pilar Morales)_x000a_6. Ruta: \\10.216.160.201\control interno\2019\19.02  INF. A OTROS ORGANISMOS\DECRETO 215\II Trim 2019"/>
    <s v="Se realizó el reporte del decreto 2015 correspondiente al avance en las metas del PDD con corte al 30Jun2019 y se remitió a través de correo electrónico bajo nueva metodología que es una matriz en excel el día 31 de julio de 2019."/>
    <s v="Informe - Publicación (web,intranet y/o carpeta de calidad)"/>
    <n v="2.9999999999999996E-3"/>
    <n v="0"/>
  </r>
  <r>
    <x v="5"/>
    <s v="Informe de seguimiento y recomendaciones sobre el cumplimiento de las metas del PDD - Artículo 3 decreto 215 de 2017"/>
    <s v="Gestión Estratégica"/>
    <s v="Estratégico"/>
    <s v="Ivonne Andrea Torres Cruz_x000a_Asesora Control Interno"/>
    <s v="Alexandra Álvarez Mantilla"/>
    <s v="Jefe Oficina Asesora de Planeación "/>
    <d v="2019-10-01T00:00:00"/>
    <d v="2019-10-30T00:00:00"/>
    <m/>
    <m/>
    <m/>
    <m/>
    <m/>
    <m/>
    <m/>
    <m/>
    <m/>
    <m/>
    <m/>
    <m/>
    <s v="Reporte"/>
    <n v="3.0000000000000001E-3"/>
    <m/>
    <s v="1. Memo sol .2019IE16062 - del 26sep2019_x000a_2. Memo sol .2019IE16074 - del 27sep2019_x000a_3.  Memo sol .2019IE16075 - del 27sep2019 "/>
    <s v="La actividad se encuantra en proceso   de ejecución."/>
    <s v="Planeación - Comunicación de envío"/>
    <n v="9.3000000000000005E-4"/>
    <n v="2.0699999999999998E-3"/>
  </r>
  <r>
    <x v="2"/>
    <s v="seguimiento Plan anticorrupción y de Atención al Ciudadano. Decreto 124 de 2016"/>
    <s v="Todos los Procesos"/>
    <s v="Todos los Procesos"/>
    <s v="Ivonne Andrea Torres Cruz_x000a_Asesora Control Interno"/>
    <s v="Alejandro Marín Cañón"/>
    <s v="Líderes de Cada Proceso"/>
    <d v="2019-01-02T00:00:00"/>
    <d v="2019-01-16T00:00:00"/>
    <m/>
    <m/>
    <m/>
    <m/>
    <m/>
    <m/>
    <m/>
    <m/>
    <m/>
    <m/>
    <m/>
    <m/>
    <s v="Informe"/>
    <n v="0.02"/>
    <d v="2019-01-16T00:00:00"/>
    <s v="Informe de evaluación III cuatrimestre de 2018_x000a_Memorando 2019IE260 del 16Ene2019_x000a_Correo verificación publicación en página web el 17Ene2019"/>
    <s v="En enero se realizó verificación del cumplimiento del PAAC y se presentó informe con memorando de fecha el día 16Ene2019 con radicado Cordis No.2019IE260 y se publicó en página web el 17Ene2019"/>
    <s v="Informe - Publicación (web,intranet y/o carpeta de calidad)"/>
    <n v="1.9999999999999997E-2"/>
    <n v="0"/>
  </r>
  <r>
    <x v="2"/>
    <s v="seguimiento Plan anticorrupción y de Atención al Ciudadano. Decreto 124 de 2016"/>
    <s v="Todos los Procesos"/>
    <s v="Todos los Procesos"/>
    <s v="Ivonne Andrea Torres Cruz_x000a_Asesora Control Interno"/>
    <s v="Alejandro Marín Cañón"/>
    <s v="Líderes de Cada Proceso"/>
    <d v="2019-05-02T00:00:00"/>
    <d v="2019-05-15T00:00:00"/>
    <m/>
    <m/>
    <m/>
    <m/>
    <m/>
    <m/>
    <m/>
    <m/>
    <m/>
    <m/>
    <m/>
    <m/>
    <s v="Informe"/>
    <n v="0.02"/>
    <d v="2019-05-15T00:00:00"/>
    <s v="Memo sol 2019IE5856 del 23Abr2019_x000a_Informe de seguimiento I cuatrimestre de 2019_x000a_Memorando 2019IE7329 del 15May2019_x000a_Correo verificación publicación en página web el 15May2019"/>
    <s v="Se realizó el primer seguimiento del PAAC del 2019 con memorando del 23Abr2019 con Cordis 2019IE5856 y se realizó el informe de seguimiento al PAAC vigencia 2019, con memorando del 15May2019 con Cordis 2019IE7329 y se publicó en la página web el 15May2019"/>
    <s v="Informe - Publicación (web,intranet y/o carpeta de calidad)"/>
    <n v="1.9999999999999997E-2"/>
    <n v="0"/>
  </r>
  <r>
    <x v="2"/>
    <s v="seguimiento Plan anticorrupción y de Atención al Ciudadano. Decreto 124 de 2016"/>
    <s v="Todos los Procesos"/>
    <s v="Todos los Procesos"/>
    <s v="Ivonne Andrea Torres Cruz_x000a_Asesora Control Interno"/>
    <s v="Alejandro Marín Cañón"/>
    <s v="Líderes de Cada Proceso"/>
    <d v="2019-09-02T00:00:00"/>
    <d v="2019-09-13T00:00:00"/>
    <m/>
    <m/>
    <m/>
    <m/>
    <m/>
    <m/>
    <m/>
    <m/>
    <m/>
    <m/>
    <m/>
    <m/>
    <s v="Informe"/>
    <n v="0.02"/>
    <d v="2019-09-13T00:00:00"/>
    <s v="1. Memo sol  2019IE13408 del 27agos2019_x000a_2.Actas de Reunión_x000a_3.Memo entrega de informe final 2019IE15398-13Sep2019_x000a_4.Publicación páguina web"/>
    <s v="se realizó el segundo seguimeinto del PAAC del 2019 con memorando del 2019IE13408 del 27/08/2019  y se realizó el informe  del segundo seguimeinto al  PAAC  vigencia 2019, con memorando del 13/09/2019  con Cordis 2019IE15398  y se publicó en la página web"/>
    <s v="Informe - Publicación (web,intranet y/o carpeta de calidad)"/>
    <n v="1.9999999999999997E-2"/>
    <n v="0"/>
  </r>
  <r>
    <x v="5"/>
    <s v="Revisión por la Dirección- información a cargo de control interno"/>
    <s v="Gestión Estratégica"/>
    <s v="Estratégico"/>
    <s v="Ivonne Andrea Torres Cruz_x000a_Asesora Control Interno"/>
    <s v="Alejandro Marín Cañón"/>
    <s v="Jefe Oficina Asesora de Planeación "/>
    <d v="2019-05-02T00:00:00"/>
    <d v="2019-05-30T00:00:00"/>
    <m/>
    <m/>
    <m/>
    <m/>
    <m/>
    <m/>
    <m/>
    <m/>
    <m/>
    <m/>
    <m/>
    <m/>
    <s v="Informe, presentación y evidencias"/>
    <n v="3.0000000000000001E-3"/>
    <d v="2019-05-20T00:00:00"/>
    <s v="01. Correo entrega información a cargo de control interno para OAP el 20MAy2019._x000a_02. Informe de Control Interno para la revisión por la dirección del 20May2019._x000a_03. Presentación con la información a cargo de Control Interno del 20May2019."/>
    <s v="De acuerdo con solicitud efectuada por la OAP, se realizó informe y presentación de los puntos a cargo de Control Interno para el informe de revisión por la dirección."/>
    <s v="Informe - Publicación (web,intranet y/o carpeta de calidad)"/>
    <n v="2.9999999999999996E-3"/>
    <n v="0"/>
  </r>
  <r>
    <x v="5"/>
    <s v="Informe Directiva 003 de 2013 Alcaldía Mayor de Bogotá"/>
    <s v="Gestión del Control Interno Disciplinario"/>
    <s v="Seguimiento y Evaluación"/>
    <s v="Ivonne Andrea Torres Cruz_x000a_Asesora Control Interno"/>
    <s v="Marcela Urrea Jaramillo"/>
    <s v="Director de Gestión Corporativa y CID"/>
    <d v="2019-04-01T00:00:00"/>
    <d v="2019-05-15T00:00:00"/>
    <m/>
    <m/>
    <m/>
    <m/>
    <m/>
    <m/>
    <m/>
    <m/>
    <m/>
    <m/>
    <m/>
    <m/>
    <s v="Informe"/>
    <n v="3.0000000000000001E-3"/>
    <d v="2019-05-15T00:00:00"/>
    <s v="1. Memo sol 2019IE5783 del 16Abr2019_x000a_2. Memo Rta 2019IE5941, 2019IE5951, 2019IE5953 y 2019IE5954_x000a_3. Oficio 2019EE7635 del 15May2019_x000a_4. Informe Directiva 003_x000a_5. Información en ruta: \\10.216.160.201\control interno\2019\2. 036 INFORMES\19.02  INF. A OTROS ORGANISMOS\DIRECTIVA 003\I Periodo 2019"/>
    <s v="Se revisó la normatividad , se planeó el trabajo, se solicitó la información a los diferentes responsables, se asesoró en la entrega de la información a control interno, se analizaron las respuestas, se solicitó información adicional en los casos requeridos. Se elaboró el informe, se presentó al Director de Gestión Corporativa para su firma en el informe. Se remitió el informe a la Dirección Distrital de Asuntos Disciplinarios el 15May2019."/>
    <s v="Informe - Publicación (web,intranet y/o carpeta de calidad)"/>
    <n v="2.9999999999999996E-3"/>
    <n v="0"/>
  </r>
  <r>
    <x v="5"/>
    <s v="Informe Directiva 003 de 2013 Alcaldía Mayor de Bogotá"/>
    <s v="Gestión del Control Interno Disciplinario"/>
    <s v="Seguimiento y Evaluación"/>
    <s v="Ivonne Andrea Torres Cruz_x000a_Asesora Control Interno"/>
    <s v="Marcela Urrea Jaramillo"/>
    <s v="Director de Gestión Corporativa y CID"/>
    <d v="2019-10-01T00:00:00"/>
    <d v="2019-11-15T00:00:00"/>
    <m/>
    <m/>
    <m/>
    <m/>
    <m/>
    <m/>
    <m/>
    <m/>
    <m/>
    <m/>
    <m/>
    <m/>
    <s v="Informe"/>
    <n v="3.0000000000000001E-3"/>
    <m/>
    <s v="La actividad no ha iniciado, ya que la fecha de inicio es en  octubre"/>
    <s v="La actividad no ha iniciado, ya que la fecha de inicio es en  octubre"/>
    <m/>
    <n v="0"/>
    <n v="3.0000000000000001E-3"/>
  </r>
  <r>
    <x v="5"/>
    <s v="Reportar la información sobre la utilización del software a través del aplicativo que disponga la Dirección Nacional de Derechos de Autor. Circular 17 de 2011"/>
    <s v="Gestión Tecnología de la Información y Comunicaciones"/>
    <s v="Estratégico"/>
    <s v="Ivonne Andrea Torres Cruz_x000a_Asesora Control Interno"/>
    <s v="Alejandro Marín Cañón"/>
    <s v="Jefe Oficina de Tecnologías de la Información y las Comunicaciones"/>
    <d v="2019-02-01T00:00:00"/>
    <d v="2019-03-15T00:00:00"/>
    <m/>
    <m/>
    <m/>
    <m/>
    <m/>
    <m/>
    <m/>
    <m/>
    <m/>
    <m/>
    <m/>
    <m/>
    <s v="Reporte"/>
    <n v="3.0000000000000001E-3"/>
    <d v="2019-03-15T00:00:00"/>
    <s v="1. Memo sol 2019IE2912 del 07Mar2019_x000a_2. Memo Rta 2019IE3909 del 13Mar2019 y se realizó el reporte en el aplicativo disponible para tal fin._x000a_3. Correo de reporte_x000a_4. Reporte a la DNDA del 13Mar2019"/>
    <s v="Se solicitó información a la Oficina TIC, nos dan respuesta el 13/03/2019 y el 13/03/2019 se realizó el reporte en el aplicativo disponible para tal fin."/>
    <s v="Informe - Publicación (web,intranet y/o carpeta de calidad)"/>
    <n v="2.9999999999999996E-3"/>
    <n v="0"/>
  </r>
  <r>
    <x v="5"/>
    <s v="Informe Marco Normativo Contable Directiva 007 / 2016 - Informe a la Alcaldía Mayor de Bogotá NICSP"/>
    <s v="Gestión Financiera"/>
    <s v="Apoyo"/>
    <s v="Ivonne Andrea Torres Cruz_x000a_Asesora Control Interno"/>
    <s v="Graciela Zabala Rico"/>
    <s v="Subdirector Financiero"/>
    <d v="2019-01-02T00:00:00"/>
    <d v="2019-01-31T00:00:00"/>
    <m/>
    <m/>
    <m/>
    <m/>
    <m/>
    <m/>
    <m/>
    <m/>
    <m/>
    <m/>
    <m/>
    <m/>
    <s v="Informe"/>
    <n v="3.0000000000000001E-3"/>
    <d v="2019-02-01T00:00:00"/>
    <s v="1. Memo sol 2019IE5 del 02Ene2019._x000a_2. Memo Rta 2019IE112 del 10Ene2019._x000a_3. Memo entrega informe 2019IE927 del 31Ene2019._x000a_4. Informe de seguimiento al NMNC._x000a_5. Correo solicitud publicación web del 01Feb2019_x000a_6. Correo evidencia de publicación en web del 06Feb2019"/>
    <s v="Se solicitó, recabó, analizó y se elaboró el informe correspondiente y se entregó al representante legal."/>
    <s v="Informe - Publicación (web,intranet y/o carpeta de calidad)"/>
    <n v="2.9999999999999996E-3"/>
    <n v="0"/>
  </r>
  <r>
    <x v="5"/>
    <s v="Informe Marco Normativo Contable Directiva 007 / 2016 - Informe a la Alcaldía Mayor de Bogotá NICSP"/>
    <s v="Gestión Financiera"/>
    <s v="Apoyo"/>
    <s v="Ivonne Andrea Torres Cruz_x000a_Asesora Control Interno"/>
    <s v="Marcela Urrea Jaramillo"/>
    <s v="Subdirector Financiero"/>
    <d v="2019-04-01T00:00:00"/>
    <d v="2019-04-30T00:00:00"/>
    <m/>
    <m/>
    <m/>
    <m/>
    <m/>
    <m/>
    <m/>
    <m/>
    <m/>
    <m/>
    <m/>
    <m/>
    <s v="Informe"/>
    <n v="4.0000000000000001E-3"/>
    <d v="2019-05-06T00:00:00"/>
    <s v="1. Memo sol 2019IE5040 del 08Abr2019._x000a_2. Memo Rta 2019IE5811 del 17Abr2019._x000a_3. Memo entrega informe 2019IE5987 del 30Abr2019._x000a_4. Informe de seguimiento al NMNC._x000a_5. Correo solicitud publicación web del 03May2019._x000a_6. Correo evidencia de publicación en web del 06May2019."/>
    <s v="Se solicitó, recabó, analizó y se elaboró el informe correspondiente y se entregó al representante legal. Este informe estaba inicialmente a cargo de la profesional Graciela Zabala, pero debido a la carga de trabajo, fue reasignada su elaboración a la profesional Marcela Urrea"/>
    <s v="Informe - Publicación (web,intranet y/o carpeta de calidad)"/>
    <n v="3.9999999999999992E-3"/>
    <n v="0"/>
  </r>
  <r>
    <x v="5"/>
    <s v="Informe Marco Normativo Contable Directiva 007 / 2016 - Informe a la Alcaldía Mayor de Bogotá NICSP"/>
    <s v="Gestión Financiera"/>
    <s v="Apoyo"/>
    <s v="Ivonne Andrea Torres Cruz_x000a_Asesora Control Interno"/>
    <s v="Marcela Urrea Jaramillo"/>
    <s v="Subdirector Financiero"/>
    <d v="2019-07-02T00:00:00"/>
    <d v="2019-07-31T00:00:00"/>
    <m/>
    <m/>
    <m/>
    <m/>
    <m/>
    <m/>
    <m/>
    <m/>
    <m/>
    <m/>
    <m/>
    <m/>
    <s v="Informe"/>
    <n v="4.0000000000000001E-3"/>
    <d v="2019-07-31T00:00:00"/>
    <s v="1. Memo sol. 2019IE9748 del 04Jul2019_x000a_2. Memo rta. 2019IE10814 del 10Jul2019 - Sub financiera_x000a_3. RELACIÓN CONSIGNACIONES PENITENTES POR IDENTIFICAR_x000a_4. Comunicaciones de bancos_x000a_5. Actas de reunión_x000a_6. Capacitaciones _x000a_7.Memo Informe final - 2019IE11870 del 31Jul2019 _x000a_8. Publicación en la página web"/>
    <s v="Se solicitó, recabó, analizó y se elaboró el informe correspondiente y se entregó al representante legal. Se solicitó publicación en página web."/>
    <s v="Informe - Publicación (web,intranet y/o carpeta de calidad)"/>
    <n v="3.9999999999999992E-3"/>
    <n v="0"/>
  </r>
  <r>
    <x v="5"/>
    <s v="Informe Marco Normativo Contable Directiva 007 / 2016 - Informe a la Alcaldía Mayor de Bogotá NICSP"/>
    <s v="Gestión Financiera"/>
    <s v="Apoyo"/>
    <s v="Ivonne Andrea Torres Cruz_x000a_Asesora Control Interno"/>
    <s v="Marcela Urrea Jaramillo"/>
    <s v="Subdirector Financiero"/>
    <d v="2019-10-01T00:00:00"/>
    <d v="2019-10-30T00:00:00"/>
    <m/>
    <m/>
    <m/>
    <m/>
    <m/>
    <m/>
    <m/>
    <m/>
    <m/>
    <m/>
    <m/>
    <m/>
    <s v="Informe"/>
    <n v="4.0000000000000001E-3"/>
    <m/>
    <s v="La actividad no ha iniciado"/>
    <s v="La actividad no ha iniciado"/>
    <m/>
    <n v="0"/>
    <n v="4.0000000000000001E-3"/>
  </r>
  <r>
    <x v="6"/>
    <s v="Revisión y/o actualización del normograma proceso Evaluación de la Gestión"/>
    <s v="Evaluación de la Gestión"/>
    <s v="Seguimiento y Evaluación"/>
    <s v="Ivonne Andrea Torres Cruz_x000a_Asesora Control Interno"/>
    <s v="Andrea Sierra Ochoa"/>
    <s v="Asesor de Control Interno"/>
    <d v="2019-01-02T00:00:00"/>
    <d v="2019-01-09T00:00:00"/>
    <m/>
    <m/>
    <m/>
    <m/>
    <m/>
    <m/>
    <m/>
    <m/>
    <m/>
    <m/>
    <m/>
    <m/>
    <s v="Normograma"/>
    <n v="2E-3"/>
    <m/>
    <s v="No se realizó revisión y actualización del normograma. Actividad no ejecutada"/>
    <s v="No se realizó revisión y actualización del normograma. Actividad no ejecutada"/>
    <m/>
    <n v="0"/>
    <n v="2E-3"/>
  </r>
  <r>
    <x v="6"/>
    <s v="Revisión y/o actualización del normograma proceso Evaluación de la Gestión"/>
    <s v="Evaluación de la Gestión"/>
    <s v="Seguimiento y Evaluación"/>
    <s v="Ivonne Andrea Torres Cruz_x000a_Asesora Control Interno"/>
    <s v="Andrea Sierra Ochoa"/>
    <s v="Asesor de Control Interno"/>
    <d v="2019-02-01T00:00:00"/>
    <d v="2019-02-07T00:00:00"/>
    <m/>
    <m/>
    <m/>
    <m/>
    <m/>
    <m/>
    <m/>
    <m/>
    <m/>
    <m/>
    <m/>
    <m/>
    <s v="Normograma"/>
    <n v="2E-3"/>
    <d v="2019-02-01T00:00:00"/>
    <s v="Se remitió correo electrónico del 01Feb2019, con el normograma actualizado"/>
    <s v="Se remitió correo a la Oficina Asesora de Planeación con la Matriz del normograma actualizado"/>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3-01T00:00:00"/>
    <d v="2019-03-07T00:00:00"/>
    <m/>
    <m/>
    <m/>
    <m/>
    <m/>
    <m/>
    <m/>
    <m/>
    <m/>
    <m/>
    <m/>
    <m/>
    <s v="Normograma"/>
    <n v="2E-3"/>
    <d v="2019-03-08T00:00:00"/>
    <s v="Se remitió correo del 08Mar2019, donde se informó que no era necesario la actualización del normograma"/>
    <s v="Se revisó la normatividad y no se hizo necesario la actualización del normograma"/>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4-01T00:00:00"/>
    <d v="2019-04-05T00:00:00"/>
    <m/>
    <m/>
    <m/>
    <m/>
    <m/>
    <m/>
    <m/>
    <m/>
    <m/>
    <m/>
    <m/>
    <m/>
    <s v="Normograma"/>
    <n v="2E-3"/>
    <d v="2019-04-22T00:00:00"/>
    <s v="Se remitió correo y actualización del 22Abr2019,con el normograma actualizado "/>
    <s v="Se remitió correo a la Oficina Asesora de Planeación con la Matriz del normograma actualizado"/>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5-02T00:00:00"/>
    <d v="2019-05-08T00:00:00"/>
    <m/>
    <m/>
    <m/>
    <m/>
    <m/>
    <m/>
    <m/>
    <m/>
    <m/>
    <m/>
    <m/>
    <m/>
    <s v="Normograma"/>
    <n v="2E-3"/>
    <d v="2019-05-07T00:00:00"/>
    <s v="Se remitió correo y actualización del 07May2019,con el normograma actualizado "/>
    <s v="Se remitió correo a la Oficina Asesora de Planeación con la Matriz del normograma actualizado"/>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6-04T00:00:00"/>
    <d v="2019-06-10T00:00:00"/>
    <m/>
    <m/>
    <m/>
    <m/>
    <m/>
    <m/>
    <m/>
    <m/>
    <m/>
    <m/>
    <m/>
    <m/>
    <s v="Normograma"/>
    <n v="2E-3"/>
    <d v="2019-06-10T00:00:00"/>
    <s v="Se remitió correo del 10Jun2019, donde se informó que no era necesario la actualización del normograma"/>
    <s v="Se revisó la normatividad y no se hizo necesario la actualización del normograma"/>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7-02T00:00:00"/>
    <d v="2019-07-08T00:00:00"/>
    <m/>
    <m/>
    <m/>
    <m/>
    <m/>
    <m/>
    <m/>
    <m/>
    <m/>
    <m/>
    <m/>
    <m/>
    <s v="Normograma"/>
    <n v="2E-3"/>
    <d v="2019-07-08T00:00:00"/>
    <s v="Se remitió correo del 8Jul2019, donde se informó que no era necesario la actualización del normograma"/>
    <s v="Se revisó la normatividad y no se hizo necesario la actualización del normograma"/>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8-01T00:00:00"/>
    <d v="2019-08-09T00:00:00"/>
    <m/>
    <m/>
    <m/>
    <m/>
    <m/>
    <m/>
    <m/>
    <m/>
    <m/>
    <m/>
    <m/>
    <m/>
    <s v="Normograma"/>
    <n v="2E-3"/>
    <d v="2019-08-06T00:00:00"/>
    <s v="Se remitió correo del 6Agos2019, con la actualización de esta herramienta"/>
    <s v="Se revisó la normatividad y se generaron 3 cambios,  en los cuales se notificaron y se especificaron asi: _x000a_1-Resolucion 193 de 2016-Unidad Administrativa Especial Contaduría General de la Nación_x000a_2-Resolución 585 de 2018-Unidad Administrativa Especial Contaduría General de la Nación_x000a_3-Resolución Reglamentaria Órganica N° 0029 de 2019_x000a_Contralorïa General de la Nación_x000a_"/>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9-02T00:00:00"/>
    <d v="2019-09-06T00:00:00"/>
    <m/>
    <m/>
    <m/>
    <m/>
    <m/>
    <m/>
    <m/>
    <m/>
    <m/>
    <m/>
    <m/>
    <m/>
    <s v="Normograma"/>
    <n v="2E-3"/>
    <d v="2019-09-06T00:00:00"/>
    <s v="Se remitió correo del 6Sep2019, con la actualización de esta herramienta"/>
    <s v="Se revisó la normatividad y se generaron 2 cambios,  en los cuales se notificaron y se especificaron asi: _x000a_Decreto Distrital 492 de 2019: Alcaldía Mayor de Bogotá _x000a_Por el cual se expiden lineamientos generales sobre austeridad y transparencia del gasto público en las entidades y organismos del orden Distrital y se dictan otras disposiciones_x000a__x000a_2.Directiva 006 de 2019: Procuraduría General de la Nación_x000a_Diligenciamiento de la información en el índice de transparencia y acceso a la información - ITA de conformidad con las disposiciones del artículo 23 de la Ley 1712 de 2014_x000a_"/>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10-01T00:00:00"/>
    <d v="2019-10-07T00:00:00"/>
    <m/>
    <m/>
    <m/>
    <m/>
    <m/>
    <m/>
    <m/>
    <m/>
    <m/>
    <m/>
    <m/>
    <m/>
    <s v="Normograma"/>
    <n v="2E-3"/>
    <d v="2019-10-03T00:00:00"/>
    <s v="Se remitió correo del 3oct2019, con la actualización de esta herramienta"/>
    <s v="Se revisó la normatividad y se generaron 2 cambios,  en los cuales se notificaron y se especificaron asi: _x000a_Decreto 1605 de 2019: Por el cual se corrige un yerro en el Decreto 338 de 2019 &quot;Por el cual se modifica el Decreto 1083 de 2015, Único Reglamentario del Sector de Función Pública, en lo relacionado con el Sistema de Control Interno y se crea la Red Anticorrupción” _x000a_vigencia:Fecha de Expedición: 04/09/2019_x000a_Fecha de Entrada en Vigencia: 04/09/2019_x000a_Medio de Publicación: DIARIO OFICIAL. AÑO Año CLV No. 51.066. 4 de SEPTIEMBRE 2019. PAG. 33_x000a_2. Resolución Reglamentaria 036 de 2019 Contraloría de Bogotá D.C.:Por la cual se reglamenta el trámite del Plan de Mejoramiento que presentan los sujetos de vigilancia y control fiscal a la Contraloría de Bogotá, D.C., se adopta el procedimiento interno y se dictan otras disposiciones._x000a_Fecha de Expedición: 20/09/2019_x000a_Fecha de Entrada en Vigencia: 01/09/2019_x000a_Medio de Publicación: Registro Distrital No. 6640 del 23 de septiembre de 2019._x000a__x000a__x000a_"/>
    <m/>
    <n v="0"/>
    <n v="2E-3"/>
  </r>
  <r>
    <x v="6"/>
    <s v="Revisión y/o actualización del normograma proceso Evaluación de la Gestión"/>
    <s v="Evaluación de la Gestión"/>
    <s v="Seguimiento y Evaluación"/>
    <s v="Ivonne Andrea Torres Cruz_x000a_Asesora Control Interno"/>
    <s v="Andrea Sierra Ochoa"/>
    <s v="Asesor de Control Interno"/>
    <d v="2019-11-01T00:00:00"/>
    <d v="2019-11-08T00:00:00"/>
    <m/>
    <m/>
    <m/>
    <m/>
    <m/>
    <m/>
    <m/>
    <m/>
    <m/>
    <m/>
    <m/>
    <m/>
    <s v="Normograma"/>
    <n v="2E-3"/>
    <m/>
    <m/>
    <m/>
    <m/>
    <n v="0"/>
    <n v="2E-3"/>
  </r>
  <r>
    <x v="6"/>
    <s v="Revisión y/o actualización del normograma proceso Evaluación de la Gestión"/>
    <s v="Evaluación de la Gestión"/>
    <s v="Seguimiento y Evaluación"/>
    <s v="Ivonne Andrea Torres Cruz_x000a_Asesora Control Interno"/>
    <s v="Andrea Sierra Ochoa"/>
    <s v="Asesor de Control Interno"/>
    <d v="2019-12-02T00:00:00"/>
    <d v="2019-12-06T00:00:00"/>
    <m/>
    <m/>
    <m/>
    <m/>
    <m/>
    <m/>
    <m/>
    <m/>
    <m/>
    <m/>
    <m/>
    <m/>
    <s v="Normograma"/>
    <n v="2E-3"/>
    <m/>
    <m/>
    <m/>
    <m/>
    <n v="0"/>
    <n v="2E-3"/>
  </r>
  <r>
    <x v="6"/>
    <s v="Revisión botón de transparencia - Ley 1712 de 2014 numeral 7 a cargo de control interno"/>
    <s v="Evaluación de la Gestión"/>
    <s v="Seguimiento y Evaluación"/>
    <s v="Ivonne Andrea Torres Cruz_x000a_Asesora Control Interno"/>
    <s v="Ximena Peña Yague"/>
    <s v="Asesor de Control Interno"/>
    <d v="2019-04-01T00:00:00"/>
    <d v="2019-06-30T00:00:00"/>
    <m/>
    <m/>
    <m/>
    <m/>
    <m/>
    <m/>
    <m/>
    <m/>
    <m/>
    <m/>
    <m/>
    <m/>
    <s v="Página web actualizada"/>
    <n v="1.0999999999999999E-2"/>
    <m/>
    <s v="1.Memo Sol.2019IE5842 el 22Abr2019_x000a_2.Correo Electrónico del 22Abr2019_x000a_3.Ley 1712 de 2014_x000a_4.Decreto 103 de 2015_x000a_5.Resolución 3465 de 2015 expedida por el MinTic_x000a_6.Anexo  resolución MITIC_x000a_7. matriz en borrador para plantear tarea con el web master _x000a_8. Actas de reuniones _x000a_9.Resultados finales página web_x000a_10.Resultado obtenido en el sistema de Información para el Registro, Seguimiento, Monitoreo y Generación del Índice de Cumplimiento (ITA) de los Sujetos Obligados en la Ley 1712 de 2014"/>
    <s v="Se realizaron una serie de reuniones donde proyecto, programo toda lo logistica para la elaboración, e implimentación y / u  organización de la página web._x000a_En acompañameinto del profesional  de cominicaciones donde se obtubo todo el apoyo. donde  se realizaron  jornadas de trabajo para que se obtuviera un buen resultado._x000a_En la presentación del custionario ITA se obtubo como resultado final una puntuación de 98 sobre 100 puntos para toda la entidad, donde para control interno se obtuvo un puntaje de 100 puntos "/>
    <s v="Entrega, publicación o socialización de resultados"/>
    <n v="1.0999999999999999E-2"/>
    <n v="0"/>
  </r>
  <r>
    <x v="6"/>
    <s v="Contratación 2018 contratistas ACI"/>
    <s v="Evaluación de la Gestión"/>
    <s v="Seguimiento y Evaluación"/>
    <s v="Ivonne Andrea Torres Cruz_x000a_Asesora Control Interno"/>
    <s v="Alejandro Marín Cañón"/>
    <s v="Asesor de Control Interno"/>
    <d v="2019-01-02T00:00:00"/>
    <d v="2019-01-15T00:00:00"/>
    <m/>
    <m/>
    <m/>
    <m/>
    <m/>
    <m/>
    <m/>
    <m/>
    <m/>
    <m/>
    <m/>
    <m/>
    <s v="Contratos de CI perfeccionados y en ejecución"/>
    <n v="8.0000000000000002E-3"/>
    <d v="2019-01-14T00:00:00"/>
    <s v="1.Alejandro Marín Cañón - 007-2019 10Ene2019_x000a_2.Asbleydi Andrea Sierra Ochoa -052-2019 14Ene2019"/>
    <s v="Se llevaron a cabo las actividades para la contratación de los profesionales requeridos por la Asesoría de Control Interno"/>
    <s v="Entrega, publicación o socialización de resultados"/>
    <n v="8.0000000000000002E-3"/>
    <n v="0"/>
  </r>
  <r>
    <x v="6"/>
    <s v="Contratación 2018 contratistas ACI"/>
    <s v="Evaluación de la Gestión"/>
    <s v="Seguimiento y Evaluación"/>
    <s v="Ivonne Andrea Torres Cruz_x000a_Asesora Control Interno"/>
    <s v="Andrea Sierra Ochoa"/>
    <s v="Asesor de Control Interno"/>
    <d v="2019-02-01T00:00:00"/>
    <d v="2019-03-15T00:00:00"/>
    <m/>
    <m/>
    <m/>
    <m/>
    <m/>
    <m/>
    <m/>
    <m/>
    <m/>
    <m/>
    <m/>
    <m/>
    <s v="Contratos de CI perfeccionados y en ejecución"/>
    <n v="8.0000000000000002E-3"/>
    <d v="2019-03-30T00:00:00"/>
    <s v="1.Marcela Urrea Jaramillo - 448 -2019 04Mar2019_x000a_2.Diana Ximena Peña Ygaue - 453 -2019 05Mar2019"/>
    <s v="Se llevaron a cabo las actividades para la contratación de los profesionales requeridos por la Asesoría de Control Interno"/>
    <s v="Entrega, publicación o socialización de resultados"/>
    <n v="8.0000000000000002E-3"/>
    <n v="0"/>
  </r>
  <r>
    <x v="6"/>
    <s v="Trámite de cuentas de ACI"/>
    <s v="Evaluación de la Gestión"/>
    <s v="Seguimiento y Evaluación"/>
    <s v="Ivonne Andrea Torres Cruz_x000a_Asesora Control Interno"/>
    <s v="Alejandro Marín Cañón"/>
    <s v="Asesor de Control Interno"/>
    <d v="2019-01-02T00:00:00"/>
    <d v="2019-01-09T00:00:00"/>
    <m/>
    <m/>
    <m/>
    <m/>
    <m/>
    <m/>
    <m/>
    <m/>
    <m/>
    <m/>
    <m/>
    <m/>
    <s v="Cuentas de Contratistas Radicadas"/>
    <n v="2E-3"/>
    <d v="2019-01-14T00:00:00"/>
    <s v="1.Certificado de cumplimiento (SISCO)_x000a_2.Informe de supervisión _x000a_3.Informe de actividades_x000a_4.Certificado de pago de seguridad social_x000a_5.Documento Equivalente_x000a_6.Evidencias_x000a_7.se colocan los documentos pertinentes a la plataforma SECOPII"/>
    <s v="Se han realizado los trámites de las cuentas de cobro para lograr el pago de los honorarios de los contratistas según el procedimiento adoptado, contratos 559-2018 Julián David Torres Bermúdez Y 560-2018 Alejandro Marín Cañón"/>
    <s v="Entrega, publicación o socialización de resultados"/>
    <n v="2E-3"/>
    <n v="0"/>
  </r>
  <r>
    <x v="6"/>
    <s v="Trámite de cuentas de ACI"/>
    <s v="Evaluación de la Gestión"/>
    <s v="Seguimiento y Evaluación"/>
    <s v="Ivonne Andrea Torres Cruz_x000a_Asesora Control Interno"/>
    <s v="Alejandro Marín Cañón"/>
    <s v="Asesor de Control Interno"/>
    <d v="2019-02-01T00:00:00"/>
    <d v="2019-02-07T00:00:00"/>
    <m/>
    <m/>
    <m/>
    <m/>
    <m/>
    <m/>
    <m/>
    <m/>
    <m/>
    <m/>
    <m/>
    <m/>
    <s v="Cuentas de Contratistas Radicadas"/>
    <n v="2E-3"/>
    <d v="2019-02-14T00:00:00"/>
    <s v="1.Certificado de cumplimiento (SISCO)_x000a_2.Informe de supervisión _x000a_3.Informe de actividades_x000a_4.Certificado de pago de seguridad social_x000a_5.Documento Equivalente_x000a_6.Evidencias_x000a_7.se colocan los documentos pertinentes a la plataforma SECOPII"/>
    <s v="Se han realizado los trámites de las cuentas de cobro para lograr el pago de los honorarios de los contratistas según el procedimiento adoptado, contratos 007-2019; 560-2018; 052-2019 Y 756-2018"/>
    <s v="Entrega, publicación o socialización de resultados"/>
    <n v="2E-3"/>
    <n v="0"/>
  </r>
  <r>
    <x v="6"/>
    <s v="Trámite de cuentas de ACI"/>
    <s v="Evaluación de la Gestión"/>
    <s v="Seguimiento y Evaluación"/>
    <s v="Ivonne Andrea Torres Cruz_x000a_Asesora Control Interno"/>
    <s v="Andrea Sierra Ochoa"/>
    <s v="Asesor de Control Interno"/>
    <d v="2019-03-01T00:00:00"/>
    <d v="2019-03-07T00:00:00"/>
    <m/>
    <m/>
    <m/>
    <m/>
    <m/>
    <m/>
    <m/>
    <m/>
    <m/>
    <m/>
    <m/>
    <m/>
    <s v="Cuentas de Contratistas Radicadas"/>
    <n v="2E-3"/>
    <d v="2019-03-14T00:00:00"/>
    <s v="1.Certificado de cumplimiento (SISCO)_x000a_2.Informe de supervisión _x000a_3.Informe de actividades_x000a_4.Certificado de pago de seguridad social_x000a_5.Documento Equivalente_x000a_6.Evidencias_x000a_7.se colocan los documentos pertinentes a la plataforma SECOPII"/>
    <s v="Se han realizado los trámites de las cuentas de cobro para lograr el pago de los honorarios de los contratistas según el procedimiento adoptado, contratos 007-2019 y 052-2019"/>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4-01T00:00:00"/>
    <d v="2019-04-05T00:00:00"/>
    <m/>
    <m/>
    <m/>
    <m/>
    <m/>
    <m/>
    <m/>
    <m/>
    <m/>
    <m/>
    <m/>
    <m/>
    <s v="Cuentas de Contratistas Radicadas"/>
    <n v="2E-3"/>
    <d v="2019-04-12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ü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5-02T00:00:00"/>
    <d v="2019-05-08T00:00:00"/>
    <m/>
    <m/>
    <m/>
    <m/>
    <m/>
    <m/>
    <m/>
    <m/>
    <m/>
    <m/>
    <m/>
    <m/>
    <s v="Cuentas de Contratistas Radicadas"/>
    <n v="2E-3"/>
    <d v="2019-05-15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6-04T00:00:00"/>
    <d v="2019-06-10T00:00:00"/>
    <m/>
    <m/>
    <m/>
    <m/>
    <m/>
    <m/>
    <m/>
    <m/>
    <m/>
    <m/>
    <m/>
    <m/>
    <s v="Cuentas de Contratistas Radicadas"/>
    <n v="2E-3"/>
    <d v="2019-06-17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_x000a_9.Pago proveedor APPLUS COLOMBIA LTDA -471-2019"/>
    <s v="1. 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_x000a_2. Pago de auditoría interna de calidad APPLUS COLOMBIA LDTA"/>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7-02T00:00:00"/>
    <d v="2019-07-08T00:00:00"/>
    <m/>
    <m/>
    <m/>
    <m/>
    <m/>
    <m/>
    <m/>
    <m/>
    <m/>
    <m/>
    <m/>
    <m/>
    <s v="Cuentas de Contratistas Radicadas"/>
    <n v="2E-3"/>
    <d v="2019-07-02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8-01T00:00:00"/>
    <d v="2019-08-09T00:00:00"/>
    <m/>
    <m/>
    <m/>
    <m/>
    <m/>
    <m/>
    <m/>
    <m/>
    <m/>
    <m/>
    <m/>
    <m/>
    <s v="Cuentas de Contratistas Radicadas"/>
    <n v="2E-3"/>
    <d v="2019-08-09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9-02T00:00:00"/>
    <d v="2019-09-06T00:00:00"/>
    <m/>
    <m/>
    <m/>
    <m/>
    <m/>
    <m/>
    <m/>
    <m/>
    <m/>
    <m/>
    <m/>
    <m/>
    <s v="Cuentas de Contratistas Radicadas"/>
    <n v="2E-3"/>
    <d v="2019-09-02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10-01T00:00:00"/>
    <d v="2019-10-07T00:00:00"/>
    <m/>
    <m/>
    <m/>
    <m/>
    <m/>
    <m/>
    <m/>
    <m/>
    <m/>
    <m/>
    <m/>
    <m/>
    <s v="Cuentas de Contratistas Radicadas"/>
    <n v="2E-3"/>
    <m/>
    <m/>
    <m/>
    <m/>
    <n v="0"/>
    <n v="2E-3"/>
  </r>
  <r>
    <x v="6"/>
    <s v="Trámite de cuentas de ACI"/>
    <s v="Evaluación de la Gestión"/>
    <s v="Seguimiento y Evaluación"/>
    <s v="Ivonne Andrea Torres Cruz_x000a_Asesora Control Interno"/>
    <s v="Ximena Peña Yague"/>
    <s v="Asesor de Control Interno"/>
    <d v="2019-11-01T00:00:00"/>
    <d v="2019-11-08T00:00:00"/>
    <m/>
    <m/>
    <m/>
    <m/>
    <m/>
    <m/>
    <m/>
    <m/>
    <m/>
    <m/>
    <m/>
    <m/>
    <s v="Cuentas de Contratistas Radicadas"/>
    <n v="2E-3"/>
    <m/>
    <m/>
    <m/>
    <m/>
    <n v="0"/>
    <n v="2E-3"/>
  </r>
  <r>
    <x v="6"/>
    <s v="Trámite de cuentas de ACI"/>
    <s v="Evaluación de la Gestión"/>
    <s v="Seguimiento y Evaluación"/>
    <s v="Ivonne Andrea Torres Cruz_x000a_Asesora Control Interno"/>
    <s v="Ximena Peña Yague"/>
    <s v="Asesor de Control Interno"/>
    <d v="2019-12-02T00:00:00"/>
    <d v="2019-12-06T00:00:00"/>
    <m/>
    <m/>
    <m/>
    <m/>
    <m/>
    <m/>
    <m/>
    <m/>
    <m/>
    <m/>
    <m/>
    <m/>
    <s v="Cuentas de Contratistas Radicadas"/>
    <n v="2E-3"/>
    <m/>
    <m/>
    <m/>
    <m/>
    <n v="0"/>
    <n v="2E-3"/>
  </r>
  <r>
    <x v="6"/>
    <s v="Diseño y gestión de capacitaciones para el fortalecimiento y aplicación del principio de autocontrol  "/>
    <s v="Evaluación de la Gestión"/>
    <s v="Seguimiento y Evaluación"/>
    <s v="Ivonne Andrea Torres Cruz_x000a_Asesora Control Interno"/>
    <s v="Alejandro Marín Cañón"/>
    <s v="Asesor de Control Interno"/>
    <d v="2019-02-01T00:00:00"/>
    <d v="2019-11-26T00:00:00"/>
    <m/>
    <m/>
    <m/>
    <m/>
    <m/>
    <m/>
    <m/>
    <m/>
    <m/>
    <m/>
    <m/>
    <m/>
    <s v="Listados de Asistencia"/>
    <n v="0.01"/>
    <m/>
    <s v="1.Se realizarón capacitaciones y se tienen como evidencias el listado de asistencia del 20Feb2019_x000a_2. Presentación lineamientos CI_x000a_3. Presentación SCI pormenorizado._x000a_4. Reunión Socialización Plan Anual  de Auditoria CI. 14May2019"/>
    <s v="Se gestionó y se realizó la capacitación sobre las líneas de defensa y la política de control interno del MIPG"/>
    <s v="Diseño o planeación de la acción"/>
    <n v="1E-3"/>
    <n v="9.0000000000000011E-3"/>
  </r>
  <r>
    <x v="0"/>
    <s v="Seguimiento a Comité de inventarios"/>
    <s v="Gestión Administrativa"/>
    <s v="Apoyo"/>
    <s v="Ivonne Andrea Torres Cruz_x000a_Asesora Control Interno"/>
    <s v="Marcela Urrea Jaramillo"/>
    <s v="Subdirector Administrativo"/>
    <d v="2019-11-15T00:00:00"/>
    <d v="2019-12-15T00:00:00"/>
    <m/>
    <m/>
    <m/>
    <m/>
    <m/>
    <m/>
    <m/>
    <m/>
    <m/>
    <m/>
    <m/>
    <m/>
    <s v="Informe"/>
    <n v="6.7000000000000002E-3"/>
    <m/>
    <s v="1.se asistió a reunión  el día 18Jun2019_x000a_2.Formato de asistencia_x000a_3.Mesa de trabajo el día 19Jun2019 sobre el procedimiento de enajenación de bienes inmuebles_x000a_4.En la Auditoría Especial de Inventarios se evaluó el cumplimiento de la Resolución No.2904-29-junio-2017_x000a_5. Informe final de Auditoría de Inventarios 2019IE9688 del 02Jul2019_x000a_6. Se proyecto memorando de solicitud de información y esta en espera de aprobación por parte de la Asesora de Control Interno "/>
    <s v="Se planeó hacer el informe en conjunto con la auditoría de inventarios (hardware y software), donde se hizo una primera revisión del tema a través del análisis y verificación del cumplimiento de las disposiciones de la “Resolución 2904 del 29Jun2017 y el procedimiento “Para la administración de bienes devolutivos 208-SADM-Pr-15 versión 1 vigente desde 17/10/2014”._x000a_Lo anterior con base en la información remitida en memorando 2019IE4023 del 18 de marzo de 2019 y como complemento a la verificación se aplicó un cuestionario el 27 de mayo de 2019 al Auxiliar Administrativo Código 407 – Grado 10 quien ejercía su cargo al corte del 31 de diciembre de 2018._x000a_Se entregó el informe preliminar de la Auditoría el 17Jun2019 con el memorando 2019IE9286. Con 11 hallazgos y 2 oportunidades de mejora._x000a_El informe final se entregó con el memorando 2019IE9688 del 02Jul2019._x000a_Sin embargo, a raíz del resultado obtenido es preciso ahondar en la verificación del cumplimiento a este comité._x000a_Se proyectará solicitud de información para evaluar el cumplimiento de las responsabilidades establecidas en la resolución  2904-2017."/>
    <s v="Planeación - Plan de auditoría"/>
    <n v="4.0200000000000001E-4"/>
    <n v="6.2979999999999998E-3"/>
  </r>
  <r>
    <x v="0"/>
    <s v="Seguimiento a Comité Técnico de sostenibilidad Contable"/>
    <s v="Gestión Financiera"/>
    <s v="Apoyo"/>
    <s v="Ivonne Andrea Torres Cruz_x000a_Asesora Control Interno"/>
    <s v="Marcela Urrea Jaramillo"/>
    <s v="Subdirector Financiero"/>
    <d v="2019-11-15T00:00:00"/>
    <d v="2019-12-15T00:00:00"/>
    <m/>
    <m/>
    <m/>
    <m/>
    <m/>
    <m/>
    <m/>
    <m/>
    <m/>
    <m/>
    <m/>
    <m/>
    <s v="Informe"/>
    <n v="6.7000000000000002E-3"/>
    <m/>
    <s v="1. Memo sol. 2019IE9748 del 04Jul2019_x000a_2. Memo rta. 2019IE10814 del 10Jul2019_x000a_3. 2019IE11670 INFORME II TRIM. NMNC_x000a_4.EVIDENCIA PUBLICACIÒN INF. JUNIO 2019_x000a_5. Informe II Trim  2019 MNC V2.0 _x000a_6.Informe NICSP Junio 2019. ver PDF_x000a_7. COMUNICACIÓN BANCOS Primer semestre 2019_x000a_8. COMUNICACIONES AREAS MISIONALES Primer semestre 2019_x000a_9. Se proyecto memornado de solicitud de información y se remitió a la Asesora de Control Interno para su aprobación el 08/08/2019"/>
    <s v="Se realizó seguimiento a las sesiones realizadas durante el segundo trimestre de la vigencia 2019 a través del informe de Seguimiento del Marco Normativo Contable. Se proyectará solicitud de información para evaluar el cumplimiento de las responsabilidades establecidas en la resolución 2732-2018. _x000a_"/>
    <s v="Planeación - Plan de auditoría"/>
    <n v="4.0200000000000001E-4"/>
    <n v="6.2979999999999998E-3"/>
  </r>
  <r>
    <x v="1"/>
    <s v="Seguimiento al Comité de Conciliación"/>
    <s v="Prevención del Daño Antijurídico y Representación Judicial"/>
    <s v="Estratégico"/>
    <s v="Ivonne Andrea Torres Cruz_x000a_Asesora Control Interno"/>
    <s v="Andrea Sierra Ochoa"/>
    <s v="Director Jurídico "/>
    <d v="2019-08-01T00:00:00"/>
    <d v="2019-08-20T00:00:00"/>
    <m/>
    <m/>
    <m/>
    <m/>
    <m/>
    <m/>
    <m/>
    <m/>
    <m/>
    <m/>
    <m/>
    <m/>
    <s v="Informe"/>
    <n v="1.3299999999999999E-2"/>
    <m/>
    <s v="1.Seguimiento al Comite de Conciliación_x000a_2.Identificación actas de comité en el sistema SIPROJ WEB_x000a_3.Seguimiento a la implementación  de la politica de daño antijuridico de la cvp _x000a_4. Actas de reunión _x000a_5. Elaboración de informe"/>
    <s v="Se solicito información y se analizó con el fin de empezar a realizar el informe del Seguimiento al Comité de Conciliación._x000a_Se envía el  informe para revición y aprobación  mediante correo electronico a la Asesora de Control Interno._x000a__x000a_ "/>
    <s v="Informe - Revisión por ACI"/>
    <n v="1.197E-2"/>
    <n v="1.3299999999999996E-3"/>
  </r>
  <r>
    <x v="0"/>
    <s v="Auditoría Interna de Calidad bajo el estándar ISO 9001:2015"/>
    <s v="Todos los Procesos"/>
    <s v="Todos los Procesos"/>
    <s v="Ivonne Andrea Torres Cruz_x000a_Asesora Control Interno"/>
    <s v="Alejandro Marín Cañón"/>
    <s v="Líderes de Cada Proceso"/>
    <d v="2019-02-01T00:00:00"/>
    <d v="2019-02-28T00:00:00"/>
    <m/>
    <m/>
    <m/>
    <m/>
    <m/>
    <m/>
    <m/>
    <m/>
    <m/>
    <m/>
    <m/>
    <m/>
    <s v="Informe"/>
    <n v="6.7000000000000002E-3"/>
    <d v="2019-03-28T00:00:00"/>
    <s v="1.Se realizaron dos reuniones con el contratista para la planeación de la auditoría el 27-mar-2019 y el 03-abr-2019. 2.Se elaboró y entregó el memorando con el plan de auditoría, _x000a_3.Se elaboraron agendas, _x000a_4.Se socializó la auditoría mediante comunicación en el comité directivo, _x000a_5.Sensibillización en dos ocasiones en todas las dependencias,_x000a_6.Se remitió pieza comunicativa. _x000a_7.La auditoría se realizó entre el 23 y el 26 de abril._x000a_8.Se realizo comunicación de apertura mediante memorando 2019IE4585  reunión de apertura de la auditoría que se realizó el martes 23 de abril de 2019 de 7:00 am a 7:30 am en la sala de juntas de la Dirección General._x000a_9.Cronograma de apoyo_x000a_10.Registro de reunión._x000a_11.Entrega de informe 208-CI-Ft-01 Informe de Auditoría Interna de calidad ISO 9001-2015 (28May2019)- mediante correo electrónico"/>
    <s v="Se realizaron dos reuniones con el contratista para la planeación de la auditoría el 27-mar-2019 y el 03-abr-2019. Se elaboró y entregó el memorando con el plan de auditoría, se hicieron las agendas, se socializó la auditoría mediante comunicación en el comité directivo, sensibilización en dos ocasiones en todas las dependencias, se remitió pieza comunicativa. La auditoría se realizó entre el 23 y el 26 de abril._x000a_Se realizo comunicación de apertura mediante memorando 2019IE4585  reunión de apertura de la auditoría que se realizó el martes 23 de abril de 2019 de 7:00 am a 7:30 am en la sala de juntas de la Dirección General._x000a_Cronograma de apoyo_x000a_Registro de reunión._x000a_Entrega de informe 208-CI-Ft-01 Informe de Auditoría Interna de calidad ISO 9001-2015 (28May2019)"/>
    <s v="Informe Final - Publicación (web,intranet y/o carpeta de calidad)"/>
    <n v="6.700000000000002E-3"/>
    <n v="0"/>
  </r>
  <r>
    <x v="6"/>
    <s v="Gestionar el proceso de contratación de la Auditoría Interna de Calidad bajo el estándar ISO 9001:2015"/>
    <s v="Todos los Procesos"/>
    <s v="Todos los Procesos"/>
    <s v="Ivonne Andrea Torres Cruz_x000a_Asesora Control Interno"/>
    <s v="Alejandro Marín Cañón"/>
    <s v="Líderes de Cada Proceso"/>
    <d v="2019-01-15T00:00:00"/>
    <d v="2019-02-15T00:00:00"/>
    <m/>
    <m/>
    <m/>
    <m/>
    <m/>
    <m/>
    <m/>
    <m/>
    <m/>
    <m/>
    <m/>
    <m/>
    <s v="Contratos de CI perfeccionados y en ejecución"/>
    <n v="1.0999999999999999E-2"/>
    <d v="2019-03-20T00:00:00"/>
    <s v="1.solicitud del cdp 2019IE179 del 14Ene2019 _x000a_2.Formato Estudios previos_x000a_3.Analisis del sector -14Ene2019_x000a_4.Matriz de Análisis -14Ene2019_x000a_5.Solicitud inicio del proceso_x000a_6.Estudio de mercado_x000a_7.Codigo SISCO - 555_x000a_8.Formato de carta de presentación de la propuesta_x000a_9.Formato del oferta económica _x000a_10.Invitación pública IPMC-004_x000a_11.Acta de Inicio 471-2019"/>
    <s v="Se realizó el trámite del proceso de mínima cuantía para lograr la contratación del externo que realizó la Auditoría Interna de Calidad, mediante el número de contrato No. 471-2019, con un acta de inicio de 20mar2019 y fecha de terminación 19may2019 por un valor de $10.115.000"/>
    <s v="Entrega, publicación o socialización de resultados"/>
    <n v="1.0999999999999999E-2"/>
    <n v="0"/>
  </r>
  <r>
    <x v="0"/>
    <s v="Seguimiento a tutelas y a las notificaciones"/>
    <s v="Prevención del Daño Antijurídico y Representación Judicial"/>
    <s v="Estratégico"/>
    <s v="Ivonne Andrea Torres Cruz_x000a_Asesora Control Interno"/>
    <s v="Andrea Sierra Ochoa"/>
    <s v="Director Jurídico "/>
    <d v="2019-07-02T00:00:00"/>
    <d v="2019-08-26T00:00:00"/>
    <m/>
    <m/>
    <m/>
    <m/>
    <m/>
    <m/>
    <m/>
    <m/>
    <m/>
    <m/>
    <m/>
    <m/>
    <s v="Informe"/>
    <n v="6.7000000000000002E-3"/>
    <m/>
    <s v="1.2019IE11797 SOL. INF. SEGUIMIENTO TUTELAS_x000a_2.2019IE11797 SOLICIT DE INFO. SEG. TUTELA Y NOTIF._x000a_3.2019IE13198 RTA 2019IE11797SEGUIMIENTO TUTELAS Y NOTIF_x000a_4.208-DJ-PR-04 ACCIÓN DE TUTELA - V3_x000a_5.208-DJ-Pr-13 NOTIFICACIONES DE ACTOS ADMINISTRATIVOS_x000a_6.INFORME TUTELAS - CONTROL INTERNO_x000a_7.notificación resoluciones"/>
    <s v="Se ha venido solicitado información  y se esta analizando  para realizar el informe Seguimiento a tutelas y a las notificaciones"/>
    <s v="Informe preliminar - Elaboración"/>
    <n v="4.8240000000000002E-3"/>
    <n v="1.8760000000000001E-3"/>
  </r>
  <r>
    <x v="0"/>
    <s v="Realizar auditoría de proceso de Reasentamientos Humanos"/>
    <s v="Reasentamientos Humanos"/>
    <s v="Misional"/>
    <s v="Ivonne Andrea Torres Cruz_x000a_Asesora Control Interno"/>
    <s v="Marcela Urrea Jaramillo"/>
    <s v="Director de Reasentamientos Humanos"/>
    <d v="2019-08-01T00:00:00"/>
    <d v="2019-11-30T00:00:00"/>
    <m/>
    <m/>
    <m/>
    <m/>
    <m/>
    <m/>
    <m/>
    <m/>
    <m/>
    <m/>
    <m/>
    <m/>
    <s v="Informe"/>
    <n v="6.7000000000000002E-3"/>
    <m/>
    <s v="1.2019IE13382 SOLIC.INF.AUDITOÍA PROC.REASENTAMIENTO_x000a_2.Correo Rta 2019IE13382 del 27082019_x000a_3.2009IE15320 SOLIC.INF.AUDITORIA GESTION_x000a_4.2019IE15463 RTA 201815320_x000a_5.Sol. a OAP Procedimiento Obsoletos_x000a_6.Correo OAP Proced. Obsoletos_x000a_7.Correo Sol. Procodemientos_x000a_8.208-PLA-Pr-01 FORM, REFORM Y-O ACTUA A PROYECTOS DE INVERSIÓN V4 DO_x000a_9.208-PLA-Pr-01 FORM, REFORM Y-O ACTUA A PROYECTOS DE INVERSIÓN V5 DO_x000a_10.208-PLA-Pr-01 FORM, REFORM Y-O ACTUA A PROYECTOS DE INVERSIÓN V6 DO_x000a_11.208-PLA-Pr-01 FORMULACIÓN - REFORMULACIÓN Y SEG DE PROYECTOS - V7_x000a_12.Correo de respuesta_x000a_13.DOCUMENTOS INICIO AUDITORIA_x000a_14.DESARROLLO DE LA AUDITORIA_x000a_15.Actas de reunión _x000a__x000a__x000a__x000a__x000a__x000a__x000a_"/>
    <s v="La auditoría se encuentra en proceso y terminación de la muestra"/>
    <s v="Trabajo de campo - Análisis de Información"/>
    <n v="4.1539999999999997E-3"/>
    <n v="2.5460000000000005E-3"/>
  </r>
  <r>
    <x v="0"/>
    <s v="Realizar auditoría de proceso de Urbanizaciones y Titulación"/>
    <s v="Urbanizaciones y Titulación"/>
    <s v="Misional"/>
    <s v="Ivonne Andrea Torres Cruz_x000a_Asesora Control Interno"/>
    <s v="Andrea Sierra Ochoa"/>
    <s v="Director de Urbanizaciones y Titulación"/>
    <d v="2019-08-01T00:00:00"/>
    <d v="2019-10-21T00:00:00"/>
    <m/>
    <m/>
    <m/>
    <m/>
    <m/>
    <m/>
    <m/>
    <m/>
    <m/>
    <m/>
    <m/>
    <m/>
    <s v="Informe"/>
    <n v="6.7000000000000002E-3"/>
    <m/>
    <s v="1.2019IE14337 SOLICITUD INF. AUDITORIA - 2019IE15464 RTA 2019IE14337 Y 2019IE155204_x000a_2.2019IE15204 SOLIC-INF.2 AUDITORIA - 2019IE15464 RTA 2019IE14337 Y 2019IE155204_x000a_3.Solicitud de información para ejecución de auditoría de Urbanizaciones y Titulación - SEGPLAN  *2019IE16063 RTA SOLIC. INF. SEGPLAN_x000a_*Correo de Bogotá es TIC - Solicitud de información para ejecución de auditoría de Urbanizaciones y Titulación - SEGPLAN_x000a_4. Cartas de Presentación_x000a_5.Planifica auditoría"/>
    <s v="La auditoría se encuentra en proceso y terminación de la muestra"/>
    <s v="Trabajo de campo - Recolección de Evidencias"/>
    <n v="2.4789999999999999E-3"/>
    <n v="4.2210000000000008E-3"/>
  </r>
  <r>
    <x v="0"/>
    <s v="Realizar auditoría de Inventarios (hardware y software)"/>
    <s v="Todos los Procesos"/>
    <s v="Apoyo"/>
    <s v="Ivonne Andrea Torres Cruz_x000a_Asesora Control Interno"/>
    <s v="Alejandro Marín Cañón"/>
    <s v="Líderes de Cada Proceso"/>
    <d v="2019-02-01T00:00:00"/>
    <d v="2019-06-08T00:00:00"/>
    <m/>
    <m/>
    <m/>
    <m/>
    <m/>
    <m/>
    <m/>
    <m/>
    <m/>
    <m/>
    <m/>
    <m/>
    <s v="Informe"/>
    <n v="6.7000000000000002E-3"/>
    <d v="2019-07-02T00:00:00"/>
    <s v="1. Reunión de apertura - Asistencia y registro de reunión_x000a_2. Lista de verificación_x000a_3. Memo apertura 2019IE1176 08Feb2019 y alcance memo 2019IE4996 del 08Abr2019_x000a_4. registro de reuniones en la ruta:\\10.216.160.201\control interno\2019\19.03 inf. Auditorias C. I\19.03 INTERNAS\03. DNDA - INVENTARIOS\4. Ejecución de la auditoría especial\Desarrollo de la lista de verificación\4.6 Actas de reunión_x000a_5. Trabajo de campo ruta: \\10.216.160.201\control interno\2019\19.03 inf. Auditorias C. I\19.03 INTERNAS\03. DNDA - INVENTARIOS\4. Ejecución de la auditoría especial\Desarrollo de la lista de verificación\4.2. Papeles de trabajo_x000a_6. Informe de preliminar memo 29286019IE del 17Jun2019_x000a_7. Informe Final memo 2019IE9688 del 02Jul2019 _x000a_"/>
    <s v="Se realiza memorando de apertura de la auditoría de inventarios (software y hardware)_x000a_se realizó el trabajo del campo_x000a_se entregó el informe preliminar se dio plazo para que controvertir el informe y como resultado el informe final, se solicito la formulación del plan de mejoramiento "/>
    <s v="Informe Final - Publicación (web,intranet y/o carpeta de calidad)"/>
    <n v="6.700000000000002E-3"/>
    <n v="0"/>
  </r>
  <r>
    <x v="1"/>
    <s v="Revisar la formulación y el avance del plan Estratégico de Tecnologías de la Información y las Comunicaciones"/>
    <s v="Gestión Tecnología de la Información y Comunicaciones"/>
    <s v="Apoyo"/>
    <s v="Ivonne Andrea Torres Cruz_x000a_Asesora Control Interno"/>
    <s v="Alejandro Marín Cañón"/>
    <s v="Jefe Oficina de Tecnologías de la Información y las Comunicaciones"/>
    <d v="2019-06-04T00:00:00"/>
    <d v="2019-09-20T00:00:00"/>
    <m/>
    <m/>
    <m/>
    <m/>
    <m/>
    <m/>
    <m/>
    <m/>
    <m/>
    <m/>
    <m/>
    <m/>
    <s v="Informe"/>
    <n v="1.34E-2"/>
    <d v="2019-08-28T00:00:00"/>
    <s v="1. 2019IE11244 SOL. INF. PLAN ESTRAT. TIC 2016-2020_x000a_2. 2019IE11426 INF. SEG. PETIC_x000a_3. 2019IE11578 ALCANCE IE11244 - IE11426_x000a_4. Memo rta. 2019IE11428 del 23Jul y 2019IE11578 del 29Jul2019 _x000a_5. Inf. Seg. PETI 2019_x000a_6. 2019IE13608 INF.SEG. PLAN ESTRATEGICO_x000a_7.Acta de reunión_08.08.2019_PETICI_x000a_8. ACTA MESA DE TRABAJO SEGUIMIENTO PETI 08 08 2019_x000a_9. ACTA REUNIÓN MESA DE TRABAJO SEGUIMIENTO PETI 08 08 2019_x000a_10. revision estrcutura PETI_x000a_11. 2019IE14259 RTA2019IE13608_x000a_12. Evidencias_x000a_13.Informe de Seguimiento al PETI 2016-2020. ver pdf_x000a_14. Entrega de informe memo 2019IE13608 28agos2019_x000a__x000a__x000a_"/>
    <s v="Se solicitó, recabó, analizó y se elaboró el informe correspondiente y se entregó a los responsables mediante memorando  2019IE13608 28agos2019 _x000a__x000a__x000a__x000a__x000a_"/>
    <s v="Entrega producto final"/>
    <n v="1.34E-2"/>
    <n v="0"/>
  </r>
  <r>
    <x v="1"/>
    <s v="Seguimiento al Plan Institucional de Capacitación - PIC"/>
    <s v="Gestión del Talento Humano"/>
    <s v="Estratégico"/>
    <s v="Ivonne Andrea Torres Cruz_x000a_Asesora Control Interno"/>
    <s v="Marcela Urrea Jaramillo"/>
    <s v="Subdirector Administrativo"/>
    <d v="2019-07-01T00:00:00"/>
    <d v="2019-11-29T00:00:00"/>
    <m/>
    <m/>
    <m/>
    <m/>
    <m/>
    <m/>
    <m/>
    <m/>
    <m/>
    <m/>
    <m/>
    <m/>
    <s v="Informe"/>
    <n v="1.3299999999999999E-2"/>
    <m/>
    <s v="1. Memo sol. información PIC 2019IE10947 del 12Jul2019_x000a_2. Memo rta. 2019IE11317 del 19Jul2019_x000a_3. Acta de reunión_x000a_4. Plan de capacitaciones_x000a_5. Correo electronico de Soporte Publicación _x000a_6. Estudios Previos Plan de Capacitación"/>
    <s v="Se revisaron los documentos soporte para hacer la solicitud de información. Se proyectó memo de solicitud y se recibió respuesta. La información se encuentra en revisión y análisis."/>
    <s v="Trabajo de campo"/>
    <n v="7.4480000000000006E-3"/>
    <n v="5.8519999999999987E-3"/>
  </r>
  <r>
    <x v="1"/>
    <s v="Seguimiento al Plan de Previsión de Recursos Humanos"/>
    <s v="Gestión del Talento Humano"/>
    <s v="Estratégico"/>
    <s v="Ivonne Andrea Torres Cruz_x000a_Asesora Control Interno"/>
    <s v="Andrea Sierra Ochoa"/>
    <s v="Subdirector Administrativo"/>
    <d v="2019-06-04T00:00:00"/>
    <d v="2019-12-03T00:00:00"/>
    <m/>
    <m/>
    <m/>
    <m/>
    <m/>
    <m/>
    <m/>
    <m/>
    <m/>
    <m/>
    <m/>
    <m/>
    <s v="Informe"/>
    <n v="1.3299999999999999E-2"/>
    <m/>
    <s v="1. Memo sol. 2019IE11220 . PLAN RH VIG. 2018 - 2019 18jul2019_x000a_2. 2019IE11677  SOLICITUD INFOEMCION RH VIGENCIA 2018 Y 2019 CVP2019IE11220_1_x000a_3.Correo Plazo entrega info memos 2019IE11220 y 2019IE11247_x000a__x000a__x000a__x000a_"/>
    <s v="Se identificó que los Planes Institucional de Capacitación, de Incentivos Institucionales, Anual de Vacantes, de Previsión de Recursos Humano y de Trabajo Anual en Seguridad y Salud en el Trabajo, se encuentran contenidos en el Plan Estratégico de Talento Humano, de conformidad con lo establecido  la Resolución No. 195 de 2019, “Por medio de la cual se aprueba el Plan Estratégico de Talento Humano vigencia 2019”._x000a_Se solicitó la información el 18Jul2019 para entregar el 23Jul2019. Luis Fernando Caicedo solicitò plazo hasta el 31Jul2019, verbalmente, el cual se concedió. Administrativa envió la información por correo electrónico el 31Jul2019."/>
    <s v="Trabajo de campo"/>
    <n v="7.4480000000000006E-3"/>
    <n v="5.8519999999999987E-3"/>
  </r>
  <r>
    <x v="1"/>
    <s v="Seguimiento al Plan Estratégico de Talento Humano"/>
    <s v="Gestión del Talento Humano"/>
    <s v="Estratégico"/>
    <s v="Ivonne Andrea Torres Cruz_x000a_Asesora Control Interno"/>
    <s v="Andrea Sierra Ochoa"/>
    <s v="Subdirector Administrativo"/>
    <d v="2019-06-04T00:00:00"/>
    <d v="2019-09-20T00:00:00"/>
    <m/>
    <m/>
    <m/>
    <m/>
    <m/>
    <m/>
    <m/>
    <m/>
    <m/>
    <m/>
    <m/>
    <m/>
    <s v="Informe"/>
    <n v="1.3299999999999999E-2"/>
    <m/>
    <s v="1. 208-SADM-Mn-09 Plan estratégico de Gestión del Talento Humano V2_1_x000a_2.2019IE11247 SOL. INF. SEG. PLAN ESTRAT. RH 2018-2020_x000a_3.2019IE11676 SEGU.TH_x000a_4. CARACTERIZACIÓN PROCESO GESTIÓN DEL TALENTO HUMANO_x000a_5. Correo Plazo entrega info memos 2019IE11220 y 2019IE11247_x000a_6.Resolución 195 de 2019 Plan Estratégico 2019"/>
    <s v="Se identificó que los Planes Institucional de Capacitación, de Incentivos Institucionales, Anual de Vacantes, de Previsión de Recursos Humano y de Trabajo Anual en Seguridad y Salud en el Trabajo, se encuentran contenidos en el Plan Estratégico de Talento Humano, de conformidad con lo establecido  la Resolución No. 195 de 2019, “Por medio de la cual se aprueba el Plan Estratégico de Talento Humano vigencia 2019”._x000a_Se solicitó la información el 18Jul2019 para entregar el 23Jul2019. Luis Fernando Caicedo solicitò plazo hasta el 31Jul2019, verbalmente, el cual se concedió. Administrativa envió la información por correo electrónico el 31Jul2019."/>
    <s v="Trabajo de campo"/>
    <n v="7.4480000000000006E-3"/>
    <n v="5.8519999999999987E-3"/>
  </r>
  <r>
    <x v="1"/>
    <s v="Seguimiento al . Plan de Incentivos Institucionales"/>
    <s v="Gestión del Talento Humano"/>
    <s v="Estratégico"/>
    <s v="Ivonne Andrea Torres Cruz_x000a_Asesora Control Interno"/>
    <s v="Andrea Sierra Ochoa"/>
    <s v="Subdirector Administrativo"/>
    <d v="2019-06-04T00:00:00"/>
    <d v="2019-09-20T00:00:00"/>
    <m/>
    <m/>
    <m/>
    <m/>
    <m/>
    <m/>
    <m/>
    <m/>
    <m/>
    <m/>
    <m/>
    <m/>
    <s v="Informe"/>
    <n v="1.3299999999999999E-2"/>
    <m/>
    <s v="1. Memo sol. 2019IE11759 del 02Ago2019_x000a_2.Memo 2019IE12931  rta rad.PLAN INCENTIVOS_x000a_3.208-SADM-Mn-09 Plan estratégico de Gestión del Talento Humano V2_1_x000a_4.Bienestar Laboral 2018_x000a_5.Programa de Bienestar e incentivos 2019_x000a_6.SOPORTES DIAGNOSTICO DE NECESIDADES VIGENCIA 2019_x000a_7.ACTA DE REUNIÓN APROBACIÓN PLAN DE CAPACITACIÓN_x000a_8.INFORME CLIMA LABORAL_x000a_9.Resolución 195 de 2019 Plan Estratégico 2019 - PLAN DE CAPACITACIÓN_x000a_10.SOPORTES PUBLICACIÓN_x000a_11.CARACTERIZACIÓN POBLACIONAL_x000a_12.Correos Electronico."/>
    <s v="Se identificó que los Planes Institucional de Capacitación, de Incentivos Institucionales, Anual de Vacantes, de Previsión de Recursos Humano y de Trabajo Anual en Seguridad y Salud en el Trabajo, se encuentran contenidos en el Plan Estratégico de Talento Humano, de conformidad con lo establecido  la Resolución No. 195 de 2019, “Por medio de la cual se aprueba el Plan Estratégico de Talento Humano vigencia 2019”._x000a_Se solicitó la información y nos dio respuesta con el memorando -2019IE11759"/>
    <s v="Informe - Elaboración de producto"/>
    <n v="1.0773E-2"/>
    <n v="2.5269999999999997E-3"/>
  </r>
  <r>
    <x v="6"/>
    <s v="Realizar evaluación de personal de planta"/>
    <s v="Evaluación de la Gestión"/>
    <s v="Seguimiento y Evaluación"/>
    <s v="Ivonne Andrea Torres Cruz_x000a_Asesora Control Interno"/>
    <s v="Andrea Sierra Ochoa"/>
    <s v="Asesor de Control Interno"/>
    <d v="2019-01-02T00:00:00"/>
    <d v="2019-02-19T00:00:00"/>
    <m/>
    <m/>
    <m/>
    <m/>
    <m/>
    <m/>
    <m/>
    <m/>
    <m/>
    <m/>
    <m/>
    <m/>
    <s v="Evaluaciones de gestión"/>
    <n v="8.0000000000000002E-3"/>
    <d v="2019-02-19T00:00:00"/>
    <s v="\\10.216.160.201\control interno\2019\4.  APOYO\4. Planta\Concertación 2019_x000a_Memorando 2019IE262 - 17Ene2019"/>
    <s v="Se realizaron la evaluaciones de gestión a Elizabeth Cárdenas Beltrán - Planta provisional  la cual se envió en el memorando 2019IE2366 el 20Feb2019 y Graciela Zabala Rico - Planta temporal en el memorando 2019IE805 del 25Ene2019"/>
    <s v="Entrega, publicación o socialización de resultados"/>
    <n v="8.0000000000000002E-3"/>
    <n v="0"/>
  </r>
  <r>
    <x v="7"/>
    <s v="Dar respuesta a las solicitudes de información  con fines disciplinarios  auto de apertura de indagación preliminar "/>
    <s v="Evaluación de la Gestión"/>
    <s v="Seguimiento y Evaluación"/>
    <s v="Ivonne Andrea Torres Cruz_x000a_Asesora Control Interno"/>
    <s v="Graciela Zabala Rico"/>
    <s v="Asesor de Control Interno"/>
    <d v="2019-02-18T00:00:00"/>
    <d v="2019-09-30T00:00:00"/>
    <m/>
    <m/>
    <m/>
    <m/>
    <m/>
    <m/>
    <m/>
    <m/>
    <m/>
    <m/>
    <m/>
    <m/>
    <s v="Respuestas a memorandos"/>
    <n v="9.2999999999999992E-3"/>
    <d v="2019-09-26T00:00:00"/>
    <s v="Las solicitudes de información con fines disciplinarios y sus respuestas se encuentran en la ruta: \\10.216.160.201\control interno\2019\4.  APOYO\10. DP_x000a_1. 2019IE2049 18feb2019 RTA- 2019IE2450 - 21Feb2019_x000a_2. 2019IE2050 18Feb2019 RTA- 2019IE2449 - 21Feb2019_x000a_3. 2019IE2051 18Feb2019 RTA- 2019IE2445 - 21Feb2019_x000a_4. 2019IE2052 18Feb2019 RTA- 2019IE2443 - 21Feb2019_x000a_5. 2019IE2345  20Feb2019 RTA - 2019IE 2452 - 21Feb2019_x000a_6. 2019IE2352  20Feb2019 RTA - 2019IE 2451 - 21Feb2019_x000a_7. 2019IE4997 08Abr2019 RTA - 2019IE5814 17Abr2019_x000a_8. 2019IE5264 09Abr2019 RTA - 2019IE5813 - 17Abr2019_x000a_9. 2019IE5974 30Abr2019 RTA - 2019IE7222 14May2019_x000a_10. 2019IE6055 22 May2019 RTA - 2019IE7510 -22May2019_x000a_11. 2019IE9097 12Jun2019 RTA - 2019IE9382 - 19Jun2019_x000a_12. 2019IE9091 19Jun2019 RTA - 2019IE9379 - 19Jun2019_x000a_13. 2019ER9256 12Jun2019 RTA - 2019IE9348 - 19Jun2019_x000a_14. 2019IE9412 20Jun2019 RTA - 2019IE9788 - 05Jul2019_x000a_15. 2019IE 9473 25Jun2019 RTA - 2019IE9789 - 5Jul2019_x000a_16. 2019ER11264 22Jul2019 DP - AMERICA HALLAZGO RTA - 2019IE13199 15Ago2019_x000a_17. 2019IE13048 12Agos2019 RTA - 2019IE13577 - 27Ago2019_x000a_18. 2019IE13617 28Agos2019 - RTA 2019IE14262 - 04Sep2019_x000a_19. 2019IE15577 17Sep2019 RTA 2019IE16059 - 26Sep2019_x000a_20. 2019IE15567 17Sep2019 RTA 2019IE16058 - 26Sep2019"/>
    <s v="Se ha dado respuesta de manera oportuna a las solicitudes de información por parte de la Dirección de Gestión Corporativa y CID respecto de los procesos disciplinarios que se llevan a cabo en la entidad."/>
    <s v="Actividad ejecutada (revisada y entregada a solicitante)"/>
    <n v="9.2999999999999992E-3"/>
    <n v="0"/>
  </r>
  <r>
    <x v="7"/>
    <s v="Participación e intervención en los comités:_x000a_Comité de inventarios de  bienes muebles e inmuebles _x000a_Comité técnico de sostenibilidad contable_x000a_Comité de Conciliación_x000a_Comité Financiero _x000a_Comité Coordinación de Control Interno"/>
    <s v="Evaluación de la Gestión"/>
    <s v="Seguimiento y Evaluación"/>
    <s v="Ivonne Andrea Torres Cruz_x000a_Asesora Control Interno"/>
    <s v="Andrea Sierra Ochoa"/>
    <s v="Asesor de Control Interno"/>
    <d v="2019-01-02T00:00:00"/>
    <d v="2019-12-31T00:00:00"/>
    <m/>
    <m/>
    <m/>
    <m/>
    <m/>
    <m/>
    <m/>
    <m/>
    <m/>
    <m/>
    <m/>
    <m/>
    <s v="Actas de comité"/>
    <n v="9.2999999999999992E-3"/>
    <m/>
    <s v="En custodia de los secretarios técnicos de comité_x000a__x000a_Actas comité institucional de coordinación de control interno ruta: \\10.216.160.201\control interno\2019\02.01 ACTAS COMITE C. I"/>
    <s v="Se asistió y participó en los comités de:_x000a__x000a_*Comité Financiero - Febrero 2019 _x000a_*Comité de Conciliación -  25 Enero 2019, 15 y 25 Febrero 2019, 14 y 23 Marzo de 2019, 10 y 23 de Abril de 2019_x000a_*Comité de coordinación de Control Interno - 11 de Febrero de 2019 - 08 05 2019 y 31/07/2019 y 10/09/2019_x000a_*Comité técnico de sostenibilidad contable_x000a_*Comité de inventarios de bienes muebles_x000a_*Comité de inventarios de bienes inmuebles_x000a_*Comité Directivo_x000a_*Comité institucional de gestión y desempeño_x000a_*Comité de Conciliación- 08/08/2019 Y 27 /08/2019 _x000a_* Comité Tecnico de Sostenibilidad Contable 31/07/2019_x000a_"/>
    <s v="Actividad ejecutada (revisada y entregada a solicitante)"/>
    <n v="9.2999999999999992E-3"/>
    <n v="0"/>
  </r>
  <r>
    <x v="3"/>
    <s v="Atender y dar trámite a las solicitudes de modificación de las acciones del plan de mejoramiento de la contraloría"/>
    <s v="Evaluación de la Gestión"/>
    <s v="Seguimiento y Evaluación"/>
    <s v="Ivonne Andrea Torres Cruz_x000a_Asesora Control Interno"/>
    <s v="Graciela Zabala Rico"/>
    <s v="Asesor de Control Interno"/>
    <d v="2019-01-10T00:00:00"/>
    <d v="2019-10-01T00:00:00"/>
    <m/>
    <m/>
    <m/>
    <m/>
    <m/>
    <m/>
    <m/>
    <m/>
    <m/>
    <m/>
    <m/>
    <m/>
    <s v="Certificado de recepción de información de SIVICOF"/>
    <n v="8.0000000000000002E-3"/>
    <s v="17/01/2019_x000a__x000a_19/03/2019_x000a__x000a_01/10/2019"/>
    <s v="Ruta modificaciones acciones REAS: \\10.216.160.201\control interno\2019\28. PLANES\EXTERNO\CONTRALORIA\III Seg 2018\Modificacción hallazgos 3.1.5.4 y 3.1.6.4.1_x000a__x000a_Ruta modificación acción Planeación: \\10.216.160.201\control interno\2019\28. PLANES\EXTERNO\CONTRALORIA\I Seg 2019\Modificación hallazgo 3.1.5.1 OAP_x000a__x000a_Ruta modific acione acciones REAS y Vivienda: \\10.216.160.201\control interno\2019\28. PLANES\EXTERNO\CONTRALORIA\II Seg 2019\Modificaciones"/>
    <s v="Se han atendido las solicitudes de modificación de las acciones de cada una de las dependencias"/>
    <s v="Entrega a ente de control y copia en Control Interno"/>
    <n v="8.0000000000000002E-3"/>
    <n v="0"/>
  </r>
  <r>
    <x v="7"/>
    <s v="Se realizó revisión y actualización de la matriz de partes interesadas del proceso Evaluación de la Gestión"/>
    <s v="Evaluación de la Gestión"/>
    <s v="Seguimiento y Evaluación"/>
    <s v="Ivonne Andrea Torres Cruz_x000a_Asesora de Control Interno"/>
    <s v="Alejandro Marín Cañón"/>
    <s v="Asesor de Control Interno"/>
    <d v="2019-07-01T00:00:00"/>
    <d v="2019-07-12T00:00:00"/>
    <m/>
    <m/>
    <m/>
    <m/>
    <m/>
    <m/>
    <m/>
    <m/>
    <m/>
    <m/>
    <m/>
    <m/>
    <s v="Matriz de partes interesadas elaborada y aprobada"/>
    <n v="9.1999999999999998E-3"/>
    <d v="2019-07-12T00:00:00"/>
    <s v="1.Se anexó correo y Matriz partes interesadas del proceso Evaluación de la Gestión actualizada con la Oficina Asesora de Planeación."/>
    <s v="se envió correo electronico por parte del profesional de Control Interno  (Alejandro Marin) el 12 de julio a Sandra Viviana Beltran Fernnadez "/>
    <s v="Actividad ejecutada (revisada y entregada a solicitante)"/>
    <n v="9.1999999999999998E-3"/>
    <n v="0"/>
  </r>
  <r>
    <x v="7"/>
    <s v="Actualizar procedimiento &quot;208-CI-Pr-05  Acciones Correctivas y Preventivas&quot;."/>
    <s v="Evaluación de la Gestión"/>
    <s v="Seguimiento y Evaluación"/>
    <s v="Ivonne Andrea Torres Cruz_x000a_Asesora de Control Interno"/>
    <s v="Alejandro Marín Cañón"/>
    <s v="Asesor de Control Interno"/>
    <d v="2019-07-01T00:00:00"/>
    <d v="2019-10-31T00:00:00"/>
    <m/>
    <m/>
    <m/>
    <m/>
    <m/>
    <m/>
    <m/>
    <m/>
    <m/>
    <m/>
    <m/>
    <m/>
    <s v="Procedimiento actualizado y normalizado en el SGC"/>
    <n v="9.2999999999999992E-3"/>
    <m/>
    <s v="Ruta de las evidencias: \\10.216.160.201\control interno\2019\19.04 INF.  DE GESTIÓN\HERRAMIENTAS\Proc. Gestion de la mejora_x000a_1. Flujograma del procedimiento de gestión de la mejora, antes 208-CI-Pr-05  Acciones Correctivas y Preventivas_x000a_2. Ya se entregó el procedimiento 208-CI-Pr-05 V5 Proc. de gestion de la mejora - propuestaV2 ajustado para reviisón de la ACI"/>
    <s v="Se adelantó en la actualización del procedimiento &quot;208-CI-Pr-05  Acciones Correctivas y Preventivas&quot;, realizando el flujograma que define las actividades que se van a desarrollar en el procedimiento mencionado. Ya se entregó el procedimiento con los ajustes de todo el equipo de trabajo de control interno para revisión de la ACI"/>
    <s v="Elaboración de solicitud"/>
    <n v="8.8349999999999991E-3"/>
    <n v="4.6500000000000014E-4"/>
  </r>
  <r>
    <x v="7"/>
    <s v="Actualización del procedimiento &quot;208-CI-Pr-01 Procedimiento Auditoria interna y Visitas especiales&quot;."/>
    <s v="Evaluación de la Gestión"/>
    <s v="Seguimiento y Evaluación"/>
    <s v="Ivonne Andrea Torres Cruz_x000a_Asesora de Control Interno"/>
    <s v="Alexandra Álvarez Mantilla"/>
    <s v="Asesor de Control Interno"/>
    <d v="2019-06-01T00:00:00"/>
    <d v="2019-10-31T00:00:00"/>
    <m/>
    <m/>
    <m/>
    <m/>
    <m/>
    <m/>
    <m/>
    <m/>
    <m/>
    <m/>
    <m/>
    <m/>
    <s v="Procedimiento actualizado y normalizado en el SGC"/>
    <n v="9.2999999999999992E-3"/>
    <m/>
    <s v="1.  Se revisó la versión No 6 del procedimiento “208-CI-PR-Auditoría Interna y Visitas Especiales”_x000a_2. Se investigaron, analizaron y revisaron procedimientos similares al de Auditoría Interna, además normas, guías, entre otros documentos para actualizar el procedimiento de la CVP._x000a_3.  Se elaboró propuesta del procedimiento, se remitió por correo electrónico a equipo de trabajo de Control Interno para observaciones, se ajustó el procedimiento de acuerdo a observaciones, se generó documento consolidado para aprobación._x000a_4. una vez realizada la consolidación y actualización del procedimiento de acuerdo a observaciones, se generó la versión 7 del procedimiento 208-CI-PR-01 y se remitió a la Asesora de Control interno para su revisión y aprobación final."/>
    <s v="_x000a_21 de junio de 2019, se solicitó por correo electrónico a la oficina Asesora de Planeación, remisión de documento Word de Código: 208-CI-PRO-01, versión 6, vigencia 31 de julio de 2017, para realizar el proceso de ajuste y actualización._x000a_21 de junio de 2019, se recibió archivo en Word y se inició la investigación de la web de la información pertinente para la actualización del procedimiento de Auditoria interna de la CVP._x000a_12 de julio de 2019 envío de correo electrónico para revisión de procedimiento._x000a_25 de julio de 2019, correo electrónico remitido a Asesora de control interno para revisión y aprobación."/>
    <s v="Elaboración de solicitud"/>
    <n v="8.8349999999999991E-3"/>
    <n v="4.6500000000000014E-4"/>
  </r>
  <r>
    <x v="7"/>
    <s v="Diseñar el plan de acción de Comité Institucional de Coordinación de Control Interno y entregarlo a los miembros del comité para su revisión y posterior aprobación"/>
    <s v="Evaluación de la Gestión"/>
    <s v="Seguimiento y Evaluación"/>
    <s v="Ivonne Andrea Torres Cruz_x000a_Asesora de Control Interno"/>
    <s v="Alejandro Marín Cañón"/>
    <s v="Asesor de Control Interno"/>
    <d v="2019-08-01T00:00:00"/>
    <d v="2019-08-30T00:00:00"/>
    <m/>
    <m/>
    <m/>
    <m/>
    <m/>
    <m/>
    <m/>
    <m/>
    <m/>
    <m/>
    <m/>
    <m/>
    <s v="Plan de trabajo"/>
    <n v="9.1999999999999998E-3"/>
    <d v="2019-08-28T00:00:00"/>
    <s v="1. Se anexó Correo y propuesta de plan de acción de Comité Institucional de Coordinación de Control Interno._x000a_2. Memorando 2019IE13468 del 22Ago2019, proyecto de plan enviado a comité para sus ajustes y aprobación"/>
    <s v="Se elaboró el Plan de trabajo del Comité Institución de Coordinación de Control Interno de la presente vigencia y se envió a los miembros del comité pararevisión y ajustes. El plazo para remitir los ajustes vence el 05Sep2019"/>
    <s v="Actividad ejecutada (revisada y entregada a solicitante)"/>
    <n v="9.1999999999999998E-3"/>
    <n v="0"/>
  </r>
  <r>
    <x v="1"/>
    <s v="Realizar los trámites pertinentes para la aprobación del plan de acción del Comité Institucional de Coordinación de Control Interno"/>
    <s v="Evaluación de la Gestión"/>
    <s v="Seguimiento y Evaluación"/>
    <s v="Ivonne Andrea Torres Cruz_x000a_Asesora de Control Interno"/>
    <s v="Alexandra Álvarez Mantilla"/>
    <s v="Asesor de Control Interno"/>
    <d v="2019-08-28T00:00:00"/>
    <d v="2019-09-30T00:00:00"/>
    <m/>
    <m/>
    <m/>
    <m/>
    <m/>
    <m/>
    <m/>
    <m/>
    <m/>
    <m/>
    <m/>
    <m/>
    <s v="Plan de trabajo aprobado"/>
    <n v="1.34E-2"/>
    <d v="2019-09-10T00:00:00"/>
    <s v="1. 2019IE13468 PLAN TRABAJO COMITE INST.COORD._x000a_2.Soli. Temas CICCI financiera_x000a_3.Convocatoria a reunión extraordinaria (CICCI)_x000a_4. Presentación Comité ICCI 10 sep2019_x000a_5.Delegación(CICCI)-director general_x000a_6.Registro de asistencia CICCI 10 SEP-2019"/>
    <s v="Se solicito información de temas para socializar el dia del comité a todos los integrantes, donde ninguno presento tema para tratar, la unica el Area que presento es financiera con la presntación de los estados contables."/>
    <s v="Entrega producto final"/>
    <n v="1.34E-2"/>
    <n v="0"/>
  </r>
  <r>
    <x v="1"/>
    <s v="Realizar seguimiento al Comité Institucional de Coordinación de Control Interno (presentaciones, actas de comité, anexos y demás documentos)_x000a_1. Planeación: revisión de la información a presentar en el comité bimestralmente, Listados de asistencia alistar, asistir a la sesión del comité._x000a_2. Trabajo de campo: preparar presentación y documentos anexos, elaborar proyecto de acta de cada comité._x000a_3. Organización y archivo: hacer seguimiento a los compromisos derivados del comité, tramitar las firmas de las actas, organizar el archivo digital de las actas y cooperar con la auxiliar administrativa en el archivo físico de la información según TRD."/>
    <s v="Evaluación de la Gestión"/>
    <s v="Seguimiento y Evaluación"/>
    <s v="Ivonne Andrea Torres Cruz_x000a_Asesora de Control Interno"/>
    <s v="Alexandra Álvarez Mantilla"/>
    <s v="Asesor de Control Interno"/>
    <d v="2019-08-22T00:00:00"/>
    <d v="2019-12-27T00:00:00"/>
    <m/>
    <m/>
    <m/>
    <m/>
    <m/>
    <m/>
    <m/>
    <m/>
    <m/>
    <m/>
    <m/>
    <m/>
    <s v="Actas de comité con soportes"/>
    <n v="1.3299999999999999E-2"/>
    <m/>
    <s v="1. Planeación: revisión de la información a presentar en el comité bimestralmente, Listados de asistencia alistar, asistir a la sesión del comité._x000a_2.2. Trabajo de campo: preparar presentación y documentos anexos, elaborar proyecto de acta de cada comité._x000a_3. Organización y archivo: hacer seguimiento a los compromisos derivados del comité, tramitar las firmas de las actas, organizar el archivo digital de las actas y cooperar con la auxiliar administrativa en el archivo físico de la información según TRD."/>
    <s v="Actividad en ejecución"/>
    <s v="Trabajo de campo"/>
    <n v="7.4480000000000006E-3"/>
    <n v="5.8519999999999987E-3"/>
  </r>
  <r>
    <x v="4"/>
    <s v="Asesoría en la formulación de planes de mejoramiento internos y en la modificación de las acciones ya propuestas"/>
    <s v="Evaluación de la Gestión"/>
    <s v="Seguimiento y Evaluación"/>
    <s v="Ivonne Andrea Torres Cruz_x000a_Asesora de Control Interno"/>
    <s v="Alejandro Marín Cañón"/>
    <s v="Asesor de Control Interno"/>
    <d v="2019-03-01T00:00:00"/>
    <d v="2019-10-01T00:00:00"/>
    <m/>
    <m/>
    <m/>
    <m/>
    <m/>
    <m/>
    <m/>
    <m/>
    <m/>
    <m/>
    <m/>
    <m/>
    <s v="Planes de mejoramiento formulados o actualizados en matriz "/>
    <n v="1.4999999999999999E-2"/>
    <s v="13/03/2019_x000a__x000a_28/06/2019_x000a__x000a_14/08/2019_x000a__x000a_29/08/2019"/>
    <s v="1. Memo sol.2019IE7702 PM. Auditoria Interna ISO 9001_2015 Aplus_x000a_2. Correo Solicitud Formulación PM Auditoría de Calidad_x000a_3. Recopilación de información_x000a_4. 208-CI-Ft-01 Informe de Auditoría Interna de calidad ISO 9001-2015 (13May2019)_x000a_5. Matriz “Plan de mejoramiento 2019 208-CI-Ft-05” con planes de mejoramiento cargados en la siguiente ruta: \\10.216.160.201\control interno\2019\28  PLANES\INTERNO\PM 2019_x000a__x000a_1. 2019IE8177 PM VISITA DE SEG. CONSEJO DTAL, ARCHIVOS_x000a_2. 2019IE9692 ALCANCE 2019IE8177 PM VISITA ARCHIVOS_x000a_3. Correo  - PM  Visita Consejo Distrital de Archivo_x000a_4. Correo  - PM  Visita Consejo Distrital de Archivo_x000a_5. PLAN DE MEJORAMIENTO ARCHIVO BOGOTA 2019 (V1)_x000a_6. PLAN DE MEJORAMIENTO ARCHIVO BOGOTA 2019 revisado AM_x000a_7. PLAN DE MEJORAMIENTO ARCHIVO BOGOTA 2019 v2_x000a__x000a_1.Memo sol. 2019IE11798 SOL. PM FORMUALDOS AUDITORIA ICONTEC_x000a_2. 2019IE13097 RESPUESTA MEMORANDO 2019IE11798 PLAN MEJ._x000a_3. Presentacion PMP 2019_x000a_4. Plan de mejoramiento 2019  208-CI-Ft-05 (14-08-19)_x000a_5. Matriz “Plan de mejoramiento 2019 208-CI-Ft-05” con planes de mejoramiento cargados en la siguiente ruta: \\10.216.160.201\control interno\2019\28  PLANES\INTERNO\PM 2019_x000a__x000a_1.2019IE11510 PM INV. TIC_x000a_2. 208-CI-Ft-05 PM V5 Auditoria de inventarios OF TIC - 26072019 v5_x000a_3. Correo - Entrega PM TIC Aud. de Hardware y Software v5_x000a_4.en la siguiente ruta: \\10.216.160.201\control interno\2019\28  PLANES\INTERNO\07. Inv (Hardware y Software) - pend\TIC_x000a__x000a_PAra las actividades E a H, las evidencias se encuentran en la ruta: \\10.216.160.201\control interno\2019\28. PLANES\INTERNO\08. PM 2019_x000a_"/>
    <s v="A. Se realizó revisión, solicitud de ajustes aprobación y cargue en la matriz “Plan de mejoramiento 2019 208-CI-Ft-05” de los planes de mejoramiento derivados de la auditoría interna de Calidad APPLUS de los procesos: Gestión Estratégica, Gestión de Comunicaciones, Prevención del Daño Antijurídico y Representación Judicial, Reasentamientos Humanos, Mejoramiento de Vivienda, Mejoramiento de Barrios, Urbanizaciones y Titulación, Servicio al Ciudadano, Gestión Administrativa, Gestión Financiera, Gestión Documental, Gestión del Talento Humano, Adquisición de Bienes y Servicios, Gestión Tecnología de la Información y Comunicaciones, Gestión del Control Interno Disciplinario y Evaluación de gestión._x000a__x000a_B. Se realizó revisión, solicitud de ajustes aprobación y cargue en la matriz “Plan de mejoramiento 2019 208-CI-Ft-05” del plan de mejoramiento derivado de la visita de seguimiento efectuada por el Consejo Distrital de Archivos._x000a__x000a_C. Se incluyeron los planes aprobados derivados del informe de austeridad en el gasto en la matriz “Plan de mejoramiento 2019 208-CI-Ft-05” de los procesos: gestión Estratégica (PIGA), Gestión Financiera, Gestión Administrativa y gestión del Talento Humano._x000a__x000a_D. Se realizó revisión, solicitud de ajustes aprobación y cargue en la matriz “Plan de mejoramiento 2019 208-CI-Ft-05” del plan de mejoramiento derivado de la auditoría de inventarios  (hardware y software) de la oficina TIC._x000a__x000a_E. Se realizó revisión, solicitud de ajustes, aprobación e inclusión en la matriz de plan de mejoramiento 2019 del Plan de mejoramiento de Caja Menor._x000a__x000a_F. Se incluyeron las acciones de los planes de mejoramiento de la auditoria de gestión de calidad realizada por ICONTEC en el Plan de mejoramiento 2019 consolidado._x000a__x000a_G. Se realizó revisión, solicitud de ajustes, aprobación e inclusión en la matriz de plan de mejoramiento 2019 de los planes de mejoramiento derivados del informe de segundo seguimiento al PAAC 2019._x000a__x000a_H. Se realizó revisión, solicitud de ajustes, aprobación e inclusión en la matriz de plan de mejoramiento 2019 del plan de mejoramiento derivados de la Auditoria de inventarios del proceso Gestión Estratégica."/>
    <s v="Informe - Publicación (web,intranet y/o carpeta de calidad)"/>
    <n v="1.4999999999999998E-2"/>
    <n v="0"/>
  </r>
  <r>
    <x v="7"/>
    <s v="Dar respuesta a derechos de petición y solicitudes de información de partes interesadas"/>
    <s v="Evaluación de la Gestión"/>
    <s v="Seguimiento y Evaluación"/>
    <s v="Ivonne Andrea Torres Cruz_x000a_Asesora de Control Interno"/>
    <s v="Alejandro Marín Cañón"/>
    <s v="Asesor de Control Interno"/>
    <d v="2019-08-01T00:00:00"/>
    <d v="2019-08-12T00:00:00"/>
    <m/>
    <m/>
    <m/>
    <m/>
    <m/>
    <m/>
    <m/>
    <m/>
    <m/>
    <m/>
    <m/>
    <m/>
    <s v="Memorandos"/>
    <n v="9.1999999999999998E-3"/>
    <s v="12/08/2019_x000a__x000a_16/08/2019"/>
    <s v="1. Mem de sol. 2019IE11690_x000a_2. Memo de rta. 2019IE13042 con fecha 12agos2019, derecho de petición SDQS con el N° 1755572019_x000a_3. Matriz “Verificación Hitos Caja de vivienda popular enviada por correo electrónico a ocanas@veeduriadistrital.gov.co el 16Ago2019"/>
    <s v="Se realizó búsqueda de información y apoyo en la respuesta del punto N° 4 del derecho de petición radicado en el Sistema Distrital de Quejas y Soluciones SDQS con el N° 1755572019. Se dio respuesta mediante memorando con radicado 2019IE13042._x000a__x000a_Se realizó diligenciamiento de matriz “Verificación Hitos Caja de vivienda popular”, la cual fue remitida a la Veeduría Distrital, ya que para ellos es importante conocer el estado de avance de las entidades distritales en la implementación del Modelo Integrado de Planeación y Gestión -MIPG-, en particular en la Dimensión de Control Interno."/>
    <s v="Actividad ejecutada (revisada y entregada a solicitante)"/>
    <n v="9.1999999999999998E-3"/>
    <n v="0"/>
  </r>
  <r>
    <x v="7"/>
    <s v="Asesorar el proceso de la actualización de la Gestión del Riesgo en la Entidad. Procedimiento de Administración del Riesgo código 208-PLA-Pr-08._x000a_Política de administración del riesgo."/>
    <s v="Evaluación de la Gestión"/>
    <s v="Seguimiento y Evaluación"/>
    <s v="Ivonne Andrea Torres Cruz_x000a_Asesora de Control Interno"/>
    <s v="Alejandro Marín Cañón"/>
    <s v="Asesor de Control Interno"/>
    <d v="2019-08-01T00:00:00"/>
    <d v="2019-09-10T00:00:00"/>
    <m/>
    <m/>
    <m/>
    <m/>
    <m/>
    <m/>
    <m/>
    <m/>
    <m/>
    <m/>
    <m/>
    <m/>
    <s v="Procedimiento y política revisados con observaciones remitidas"/>
    <n v="9.1999999999999998E-3"/>
    <d v="2019-09-10T00:00:00"/>
    <s v="Se anexa correo y Procedimiento de Administración del Riesgo código 208-PLA-Pr-08 con observaciones._x000a_Se anexa documento Política de administración de riesgos con las observaciones realizadas por la  asesoría de control interno y se presenta para el comité 10sep2019."/>
    <s v="Se revisó y realizaron observaciones al Procedimiento de Administración del Riesgo código 208-PLA-Pr-08, mediante correo electrónico se remitió el procedimiento con observaciones a la OAP._x000a_Se anexa documento Política de administración de riesgos con las observaciones realizadas por la  asesoría de control interno y se presenta para el comité 10sep2019."/>
    <s v="Actividad ejecutada (revisada y entregada a solicitante)"/>
    <n v="9.1999999999999998E-3"/>
    <n v="0"/>
  </r>
  <r>
    <x v="7"/>
    <s v="Realizar primer seguimiento a la racionalización de trámites y OPAs en el SUIT_x000a_Realizar segundo seguimiento a la racionalización de trámites y OPAs en el SUIT"/>
    <s v="Evaluación de la Gestión"/>
    <s v="Seguimiento y Evaluación"/>
    <s v="Ivonne Andrea Torres Cruz_x000a_Asesora de Control Interno"/>
    <s v="Alejandro Marín Cañón"/>
    <s v="Asesor de Control Interno"/>
    <d v="2019-04-01T00:00:00"/>
    <d v="2019-08-30T00:00:00"/>
    <m/>
    <m/>
    <m/>
    <m/>
    <m/>
    <m/>
    <m/>
    <m/>
    <m/>
    <m/>
    <m/>
    <m/>
    <s v="Reporte SUIT"/>
    <n v="9.1999999999999998E-3"/>
    <d v="2019-04-26T00:00:00"/>
    <s v="\\10.216.160.201\control interno\2019\19.04 INF.  DE GESTIÓN\SUIT\I seg_x000a_\\10.216.160.201\control interno\2019\19.04 INF.  DE GESTIÓN\SUIT\II seg"/>
    <s v="Se realizó el reporte en el aplicativo del SUIT y se subieron las evidencias de cargue de la información en la carpeta compartida de control interno el 26Abr2019 y 30Ago2019"/>
    <s v="Actividad ejecutada (revisada y entregada a solicitante)"/>
    <n v="9.1999999999999998E-3"/>
    <n v="0"/>
  </r>
  <r>
    <x v="7"/>
    <s v="Realizar los trámites pertinentes para lograr la liquidación del contrato N° 471-2019 suscrito con Applus Colombia Ltda."/>
    <s v="Evaluación de la Gestión"/>
    <s v="Seguimiento y Evaluación"/>
    <s v="Ivonne Andrea Torres Cruz_x000a_Asesora de Control Interno"/>
    <s v="Andrea Sierra Ochoa"/>
    <s v="Asesor de Control Interno"/>
    <d v="2019-08-01T00:00:00"/>
    <d v="2019-10-31T00:00:00"/>
    <m/>
    <m/>
    <m/>
    <m/>
    <m/>
    <m/>
    <m/>
    <m/>
    <m/>
    <m/>
    <m/>
    <m/>
    <s v="Acta de liquidación tramitada y expdiente cerrado"/>
    <n v="9.1999999999999998E-3"/>
    <m/>
    <s v="1. Memorando 2019IE13197 del 15Ago2019 entega proyecto acta de liquidación del contrato 471_x000a_2. Proyecto acta de liquidación del contrato 471"/>
    <s v="Se proyectó el acta de liquidación del contrato 471 suscrito con Applus Colombia Ltda_x000a_La ACI revisó el documento_x000a_Se elaboró memorando para la entrega del proyecto del acta de liquidación y se recibieron observaciones de la abogada de liquidaciones (dra. Doris Martínez), las cuales están en trámite"/>
    <s v="Elaboración de solicitud"/>
    <n v="8.7400000000000012E-3"/>
    <n v="4.599999999999986E-4"/>
  </r>
  <r>
    <x v="7"/>
    <s v="Dar respuesta a derechos de petición y solicitudes de información de partes interesadas"/>
    <s v="Evaluación de la Gestión"/>
    <s v="Seguimiento y Evaluación"/>
    <s v="Ivonne Andrea Torres Cruz_x000a_Asesora de Control Interno"/>
    <s v="Andrea Sierra Ochoa"/>
    <s v="Asesor de Control Interno"/>
    <d v="2019-08-01T00:00:00"/>
    <d v="2019-10-31T00:00:00"/>
    <m/>
    <m/>
    <m/>
    <m/>
    <m/>
    <m/>
    <m/>
    <m/>
    <m/>
    <m/>
    <m/>
    <m/>
    <s v="Memorandos"/>
    <n v="9.1999999999999998E-3"/>
    <m/>
    <s v="Las solicitudes de información con fines disciplinarios y sus respuestas se encuentran en la ruta: \\10.216.160.201\control interno\2019\4.  APOYO\10. DP_x000a_1. Memo de rta. 2019IE13042 con fecha 12agos2019, derecho de petición SDQS con el N° 1755572019_x000a_2. 2019IE2489 sin RTA_x000a_3. 2019IE7708 sin RTA_x000a_4. 2019IE14332 es construcción de rta_x000a_5. petición SDQS 1759612019 RTA correo electrónico 08Ago2019_x000a_6. 2019IE13617 28Agos2019 - RTA 2019IE14262 - 04Sep2019_x000a_7. 2019IE15461 13Sep2019"/>
    <s v="Apoyo jurídico en la proyección de la Respuesta surtida al derecho de petición presentado por ILhee Veeduría Ciudadana mediante la petición N° SDQS 1755572019, generando el oficio de radicado CORDIS 2019EE13749._x000a_2, 3 y 4 solicitudes de información con fines disciplinarios Exp. 034 de 2019, respuesta en construcción._x000a_5. DP del veedor ciudadano Alberto Contreras_x000a_6. Se dio respuesta a la solicitud con fines disciplinarios_x000a_7. Proyección de memorado 2019IE15461 que da respuesta al punto 3.4.1. del informe preliminar de la Contraloría, en lo que atañe a la Asesoría de Control Interno de la CVP"/>
    <s v="Elaboración de solicitud"/>
    <n v="8.7400000000000012E-3"/>
    <n v="4.599999999999986E-4"/>
  </r>
  <r>
    <x v="3"/>
    <s v="Atender, dar trámite y cargar las acciones incumplidas del Plan de Mejoramiento de la Contraloría"/>
    <s v="Evaluación de la Gestión"/>
    <s v="Seguimiento y Evaluación"/>
    <s v="Ivonne Andrea Torres Cruz_x000a_Asesora de Control Interno"/>
    <s v="Graciela Zabala Rico"/>
    <s v="Asesor de Control Interno"/>
    <d v="2019-08-01T00:00:00"/>
    <d v="2019-11-06T00:00:00"/>
    <m/>
    <m/>
    <m/>
    <m/>
    <m/>
    <m/>
    <m/>
    <m/>
    <m/>
    <m/>
    <m/>
    <m/>
    <s v="Certificado de recepción de información de SIVICOF"/>
    <n v="8.0000000000000002E-3"/>
    <d v="2019-08-09T00:00:00"/>
    <s v="Evidencias en la ruta: \\10.216.160.201\control interno\2019\19.01 INF.  A  ENTID. DE CONTROL Y VIG\SIVICOF\CUENTA MENSUAL\ACCIONES INCUMPLIDAS._x000a__x000a_Certificado de cargue de la ifnormación en el sistema SIVICOF"/>
    <s v="Dando cumplimiento a la resolución 012 de 2018 expedida por la contraloría de Bogotá, se realizó el seguimeinto a las cuatro acciones que habían resultado incumplidas en la auditoría de regularidad del mes de junio de 2019 "/>
    <s v="Entrega a ente de control y copia en Control Interno"/>
    <n v="8.0000000000000002E-3"/>
    <n v="0"/>
  </r>
  <r>
    <x v="7"/>
    <s v="Acompañar el proceso de entrega y recepción de la caja menor por cambio de funcionario responsable"/>
    <s v="Evaluación de la Gestión"/>
    <s v="Seguimiento y Evaluación"/>
    <s v="Ivonne Andrea Torres Cruz_x000a_Asesora de Control Interno"/>
    <s v="Graciela Zabala Rico"/>
    <s v="Asesor de Control Interno"/>
    <d v="2019-07-01T00:00:00"/>
    <d v="2019-10-04T00:00:00"/>
    <m/>
    <m/>
    <m/>
    <m/>
    <m/>
    <m/>
    <m/>
    <m/>
    <m/>
    <m/>
    <m/>
    <m/>
    <s v="Arqueo caja menor"/>
    <n v="9.1999999999999998E-3"/>
    <d v="2019-10-04T00:00:00"/>
    <s v="se realizo acompañamiento de entrega y recepción de la caja menor de la funcionaria Adriana Gómez Martínez al doctor Salinas (Subdirector Administrativo), donde la evidencias reposa en la Subdirección Administrativa "/>
    <s v="* Se realizó acompañamiento de entrega y recepción de la caja menor de la funcionaria Gloria Marina Cubillos a Adriana Gómez Martínez en julio._x000a_* Se realizó acompañamiento de entrega y recepción de la caja menor de la funcionaria Adriana Gómez Martínez al doctor Salinas (Subdirector Administrativo) en agosto._x000a_*. Se realizó acompañamiento de entrega y recepción de la caja menor del doctor Salinas (Subdirector Administrativo) a la funcionaria Adriana Gómez Martínez en septiembre._x000a_* Se realizó acompañamiento de entrega y recepción de la caja menor de la funcionaria Adriana Gómez Martínez al doctor Salinas (Subdirector Administrativo) en octubre._x000a__x000a_Las evidencias (arqueo de caja menor), reposan en la Subdirección Administrativa._x000a_"/>
    <s v="Actividad ejecutada (revisada y entregada a solicitante)"/>
    <n v="9.1999999999999998E-3"/>
    <n v="0"/>
  </r>
  <r>
    <x v="6"/>
    <s v="Entrega evaluación y concertación planta temporal"/>
    <s v="Evaluación de la Gestión"/>
    <s v="Seguimiento y Evaluación"/>
    <s v="Ivonne Andrea Torres Cruz_x000a_Asesora de Control Interno"/>
    <s v="Alexandra Álvarez Mantilla"/>
    <s v="Asesor de Control Interno"/>
    <d v="2019-08-01T00:00:00"/>
    <d v="2019-08-22T00:00:00"/>
    <m/>
    <m/>
    <m/>
    <m/>
    <m/>
    <m/>
    <m/>
    <m/>
    <m/>
    <m/>
    <m/>
    <m/>
    <s v="evaluación y concertación planta temporal"/>
    <n v="8.0000000000000002E-3"/>
    <d v="2019-08-22T00:00:00"/>
    <s v="1.concertables a 31 de jul 2019 - 2019IE13196 CONCERTACION ALEXANDRA ALVAREZ_x000a_2.2019IE13424 EVALUCION ALEXANDRA ALVAREZ PRIMER SEMESTRE_x000a_3.concertables a 31 de diciembre de 2019_x000a_4.2019IE13486 RTA 2019IE12932 SEGUIMIENTO ALEXANDRA ALVAREZ_x000a_5.Concertación segundo semestre Alexandra_x000a_6.eval. emple. temp a 31-jul-19_x000a_7.Resumen evaluación_x000a_8.evidencias_x000a_9.certificados y radica"/>
    <s v="Se realizo la evaluación y concertación de desempeño carrera administrativa y evaluación de la gestión  provisionales y temporales de la funcionaria ALEXANDRA ALVAREZ"/>
    <s v="Entrega, publicación o socialización de resultados"/>
    <n v="8.0000000000000002E-3"/>
    <n v="0"/>
  </r>
  <r>
    <x v="6"/>
    <s v="Entrega evaluación y concertación planta temporal"/>
    <s v="Evaluación de la Gestión"/>
    <s v="Seguimiento y Evaluación"/>
    <s v="Ivonne Andrea Torres Cruz_x000a_Asesora de Control Interno"/>
    <s v="Graciela Zabala Rico"/>
    <s v="Asesor de Control Interno"/>
    <d v="2019-08-01T00:00:00"/>
    <d v="2019-08-25T00:00:00"/>
    <m/>
    <m/>
    <m/>
    <m/>
    <m/>
    <m/>
    <m/>
    <m/>
    <m/>
    <m/>
    <m/>
    <m/>
    <s v="evaluación y concertación planta temporal"/>
    <n v="8.0000000000000002E-3"/>
    <d v="2019-08-25T00:00:00"/>
    <s v="1.concertación 1 semestre 2019 - 2019IE1307 EVALUCION Y CONCERTACION GRACIELA ZABALA_x000a_2.Concertación 2 semestre 2019 - 2019IE13429 EVALUACION GRACIELA ZABALA II PERIODO_x000a_3.Evidencias 1ra evaluación 2019 -2019IE50 SOL JORND EVAL CI CONTABLE RES 193-2016_x000a_5.Evidencias_entregables_x000a_5.I Sem 2019_x000a_6.II Sem"/>
    <s v="Se realizo la evaluación y concertación de desempeño carrera administrativa y evaluación de la gestión  provisionales y temporales de la funcionaria GRACIELA ZABALA"/>
    <s v="Entrega, publicación o socialización de resultados"/>
    <n v="8.0000000000000002E-3"/>
    <n v="0"/>
  </r>
  <r>
    <x v="7"/>
    <s v="Comité Distrital de Auditoría"/>
    <s v="Evaluación de la Gestión"/>
    <s v="Seguimiento y Evaluación"/>
    <s v="Ivonne Andrea Torres Cruz_x000a_Asesora de Control Interno"/>
    <s v="Graciela Zabala Rico"/>
    <s v="Asesor de Control Interno"/>
    <d v="2019-05-30T00:00:00"/>
    <d v="2019-09-13T00:00:00"/>
    <m/>
    <m/>
    <m/>
    <m/>
    <m/>
    <m/>
    <m/>
    <m/>
    <m/>
    <m/>
    <m/>
    <m/>
    <s v="Asistencia comité Distrital de Auditoría"/>
    <n v="9.1999999999999998E-3"/>
    <d v="2019-09-13T00:00:00"/>
    <s v="Acta comité, sesión del 30May2019. Acta por correo electrónico del 13Jun2019_x000a_Se asistió al comité Distrital de Auditoría en el Auditorío del IDU, el día 13 de septiembre "/>
    <s v="Acta comité, sesión del 30May2019. Acta por correo electrónico del 13Jun2019_x000a_Se asistió al comité Distrital de Auditoría en el Auditorío del IDU, el día 13 de septiembre "/>
    <s v="Actividad ejecutada (revisada y entregada a solicitante)"/>
    <n v="9.1999999999999998E-3"/>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4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13" firstHeaderRow="1" firstDataRow="2" firstDataCol="1"/>
  <pivotFields count="29">
    <pivotField axis="axisRow" showAll="0">
      <items count="9">
        <item x="7"/>
        <item x="0"/>
        <item x="6"/>
        <item x="2"/>
        <item x="5"/>
        <item x="1"/>
        <item x="3"/>
        <item x="4"/>
        <item t="default"/>
      </items>
    </pivotField>
    <pivotField showAll="0"/>
    <pivotField showAll="0"/>
    <pivotField showAll="0"/>
    <pivotField showAll="0"/>
    <pivotField showAll="0"/>
    <pivotField showAll="0"/>
    <pivotField numFmtId="14"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 dataField="1" numFmtId="10" showAll="0"/>
    <pivotField numFmtId="10" showAll="0"/>
  </pivotFields>
  <rowFields count="1">
    <field x="0"/>
  </rowFields>
  <rowItems count="9">
    <i>
      <x/>
    </i>
    <i>
      <x v="1"/>
    </i>
    <i>
      <x v="2"/>
    </i>
    <i>
      <x v="3"/>
    </i>
    <i>
      <x v="4"/>
    </i>
    <i>
      <x v="5"/>
    </i>
    <i>
      <x v="6"/>
    </i>
    <i>
      <x v="7"/>
    </i>
    <i t="grand">
      <x/>
    </i>
  </rowItems>
  <colFields count="1">
    <field x="-2"/>
  </colFields>
  <colItems count="2">
    <i>
      <x/>
    </i>
    <i i="1">
      <x v="1"/>
    </i>
  </colItems>
  <dataFields count="2">
    <dataField name="Suma de Ponderación" fld="22" baseField="0" baseItem="0"/>
    <dataField name="Suma de Aporte al Avance del  PAA" fld="27" baseField="0" baseItem="0"/>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1"/>
  <sheetViews>
    <sheetView workbookViewId="0">
      <selection activeCell="A9" sqref="A9"/>
    </sheetView>
  </sheetViews>
  <sheetFormatPr baseColWidth="10" defaultRowHeight="15" x14ac:dyDescent="0.25"/>
  <cols>
    <col min="1" max="1" width="36.42578125" bestFit="1" customWidth="1"/>
    <col min="2" max="2" width="20.28515625" customWidth="1"/>
    <col min="3" max="3" width="32.42578125" bestFit="1" customWidth="1"/>
    <col min="5" max="5" width="36.42578125" bestFit="1" customWidth="1"/>
    <col min="6" max="7" width="12.85546875" customWidth="1"/>
  </cols>
  <sheetData>
    <row r="3" spans="1:3" x14ac:dyDescent="0.25">
      <c r="B3" s="58" t="s">
        <v>427</v>
      </c>
    </row>
    <row r="4" spans="1:3" x14ac:dyDescent="0.25">
      <c r="A4" s="58" t="s">
        <v>467</v>
      </c>
      <c r="B4" t="s">
        <v>267</v>
      </c>
      <c r="C4" t="s">
        <v>266</v>
      </c>
    </row>
    <row r="5" spans="1:3" x14ac:dyDescent="0.25">
      <c r="A5" s="59" t="s">
        <v>56</v>
      </c>
      <c r="B5" s="61">
        <v>0.12</v>
      </c>
      <c r="C5" s="61">
        <v>0.11814999999999999</v>
      </c>
    </row>
    <row r="6" spans="1:3" x14ac:dyDescent="0.25">
      <c r="A6" s="59" t="s">
        <v>54</v>
      </c>
      <c r="B6" s="61">
        <v>0.16000000000000006</v>
      </c>
      <c r="C6" s="61">
        <v>9.0465000000000004E-2</v>
      </c>
    </row>
    <row r="7" spans="1:3" x14ac:dyDescent="0.25">
      <c r="A7" s="59" t="s">
        <v>48</v>
      </c>
      <c r="B7" s="61">
        <v>0.12000000000000002</v>
      </c>
      <c r="C7" s="61">
        <v>9.7000000000000031E-2</v>
      </c>
    </row>
    <row r="8" spans="1:3" x14ac:dyDescent="0.25">
      <c r="A8" s="59" t="s">
        <v>55</v>
      </c>
      <c r="B8" s="61">
        <v>0.12000000000000001</v>
      </c>
      <c r="C8" s="61">
        <v>0.11999999999999997</v>
      </c>
    </row>
    <row r="9" spans="1:3" x14ac:dyDescent="0.25">
      <c r="A9" s="59" t="s">
        <v>47</v>
      </c>
      <c r="B9" s="61">
        <v>0.12000000000000006</v>
      </c>
      <c r="C9" s="61">
        <v>9.4850000000000045E-2</v>
      </c>
    </row>
    <row r="10" spans="1:3" x14ac:dyDescent="0.25">
      <c r="A10" s="59" t="s">
        <v>46</v>
      </c>
      <c r="B10" s="61">
        <v>0.12000000000000002</v>
      </c>
      <c r="C10" s="61">
        <v>9.2734999999999998E-2</v>
      </c>
    </row>
    <row r="11" spans="1:3" x14ac:dyDescent="0.25">
      <c r="A11" s="59" t="s">
        <v>49</v>
      </c>
      <c r="B11" s="61">
        <v>0.12000000000000005</v>
      </c>
      <c r="C11" s="61">
        <v>9.3000000000000027E-2</v>
      </c>
    </row>
    <row r="12" spans="1:3" x14ac:dyDescent="0.25">
      <c r="A12" s="59" t="s">
        <v>50</v>
      </c>
      <c r="B12" s="61">
        <v>0.12</v>
      </c>
      <c r="C12" s="61">
        <v>7.4999999999999983E-2</v>
      </c>
    </row>
    <row r="13" spans="1:3" x14ac:dyDescent="0.25">
      <c r="A13" s="59" t="s">
        <v>265</v>
      </c>
      <c r="B13" s="61">
        <v>1</v>
      </c>
      <c r="C13" s="61">
        <v>0.78119999999999989</v>
      </c>
    </row>
    <row r="20" spans="1:5" x14ac:dyDescent="0.25">
      <c r="A20" s="76" t="s">
        <v>428</v>
      </c>
      <c r="B20" s="76" t="s">
        <v>267</v>
      </c>
      <c r="C20" s="76" t="s">
        <v>266</v>
      </c>
    </row>
    <row r="21" spans="1:5" x14ac:dyDescent="0.25">
      <c r="A21" s="59" t="s">
        <v>56</v>
      </c>
      <c r="B21" s="63">
        <v>0.11999999999999998</v>
      </c>
      <c r="C21" s="63">
        <v>0.11043999999999998</v>
      </c>
    </row>
    <row r="22" spans="1:5" x14ac:dyDescent="0.25">
      <c r="A22" s="59" t="s">
        <v>54</v>
      </c>
      <c r="B22" s="63">
        <v>0.15999999999999998</v>
      </c>
      <c r="C22" s="63">
        <v>8.1216000000000024E-2</v>
      </c>
    </row>
    <row r="23" spans="1:5" x14ac:dyDescent="0.25">
      <c r="A23" s="59" t="s">
        <v>48</v>
      </c>
      <c r="B23" s="63">
        <v>0.12000000000000008</v>
      </c>
      <c r="C23" s="63">
        <v>7.8590000000000007E-2</v>
      </c>
    </row>
    <row r="24" spans="1:5" x14ac:dyDescent="0.25">
      <c r="A24" s="59" t="s">
        <v>55</v>
      </c>
      <c r="B24" s="63">
        <v>0.12000000000000001</v>
      </c>
      <c r="C24" s="63">
        <v>7.9999999999999988E-2</v>
      </c>
    </row>
    <row r="25" spans="1:5" x14ac:dyDescent="0.25">
      <c r="A25" s="59" t="s">
        <v>47</v>
      </c>
      <c r="B25" s="63">
        <v>0.12000000000000006</v>
      </c>
      <c r="C25" s="63">
        <v>8.9000000000000037E-2</v>
      </c>
    </row>
    <row r="26" spans="1:5" x14ac:dyDescent="0.25">
      <c r="A26" s="59" t="s">
        <v>46</v>
      </c>
      <c r="B26" s="63">
        <v>0.12</v>
      </c>
      <c r="C26" s="63">
        <v>6.165000000000001E-2</v>
      </c>
    </row>
    <row r="27" spans="1:5" x14ac:dyDescent="0.25">
      <c r="A27" s="59" t="s">
        <v>49</v>
      </c>
      <c r="B27" s="63">
        <v>0.12000000000000005</v>
      </c>
      <c r="C27" s="63">
        <v>7.5750000000000012E-2</v>
      </c>
    </row>
    <row r="28" spans="1:5" x14ac:dyDescent="0.25">
      <c r="A28" s="59" t="s">
        <v>50</v>
      </c>
      <c r="B28" s="63">
        <v>0.12000000000000001</v>
      </c>
      <c r="C28" s="63">
        <v>7.9999999999999988E-2</v>
      </c>
    </row>
    <row r="29" spans="1:5" x14ac:dyDescent="0.25">
      <c r="A29" s="60" t="s">
        <v>265</v>
      </c>
      <c r="B29" s="64">
        <v>1.0000000000000002</v>
      </c>
      <c r="C29" s="64">
        <v>0.65664599999999995</v>
      </c>
    </row>
    <row r="31" spans="1:5" x14ac:dyDescent="0.25">
      <c r="A31" s="107" t="s">
        <v>429</v>
      </c>
      <c r="B31" s="107" t="s">
        <v>430</v>
      </c>
      <c r="C31" s="77" t="s">
        <v>431</v>
      </c>
      <c r="D31" s="107" t="s">
        <v>432</v>
      </c>
      <c r="E31" s="107" t="s">
        <v>433</v>
      </c>
    </row>
    <row r="32" spans="1:5" x14ac:dyDescent="0.25">
      <c r="A32" s="108"/>
      <c r="B32" s="108"/>
      <c r="C32" s="78">
        <v>43585</v>
      </c>
      <c r="D32" s="108"/>
      <c r="E32" s="108"/>
    </row>
    <row r="33" spans="1:5" s="91" customFormat="1" ht="24.75" x14ac:dyDescent="0.25">
      <c r="A33" s="89" t="s">
        <v>438</v>
      </c>
      <c r="B33" s="90">
        <v>0.24</v>
      </c>
      <c r="C33" s="90">
        <v>9.5799999999999996E-2</v>
      </c>
      <c r="D33" s="90">
        <v>0.1643</v>
      </c>
      <c r="E33" s="90">
        <f>8.9%+8%</f>
        <v>0.16900000000000001</v>
      </c>
    </row>
    <row r="34" spans="1:5" x14ac:dyDescent="0.25">
      <c r="A34" s="79" t="s">
        <v>434</v>
      </c>
      <c r="B34" s="80">
        <v>0.16</v>
      </c>
      <c r="C34" s="80">
        <v>2.2200000000000001E-2</v>
      </c>
      <c r="D34" s="80">
        <v>5.1400000000000001E-2</v>
      </c>
      <c r="E34" s="80">
        <v>8.1199999999999994E-2</v>
      </c>
    </row>
    <row r="35" spans="1:5" s="91" customFormat="1" x14ac:dyDescent="0.25">
      <c r="A35" s="89" t="s">
        <v>49</v>
      </c>
      <c r="B35" s="90">
        <v>0.12</v>
      </c>
      <c r="C35" s="90">
        <v>4.1300000000000003E-2</v>
      </c>
      <c r="D35" s="90">
        <v>6.83E-2</v>
      </c>
      <c r="E35" s="90">
        <v>7.5800000000000006E-2</v>
      </c>
    </row>
    <row r="36" spans="1:5" s="91" customFormat="1" x14ac:dyDescent="0.25">
      <c r="A36" s="89" t="s">
        <v>55</v>
      </c>
      <c r="B36" s="90">
        <v>0.12</v>
      </c>
      <c r="C36" s="90">
        <v>0.04</v>
      </c>
      <c r="D36" s="90">
        <v>0.08</v>
      </c>
      <c r="E36" s="90">
        <v>0.08</v>
      </c>
    </row>
    <row r="37" spans="1:5" s="91" customFormat="1" x14ac:dyDescent="0.25">
      <c r="A37" s="89" t="s">
        <v>435</v>
      </c>
      <c r="B37" s="90">
        <v>0.12</v>
      </c>
      <c r="C37" s="90">
        <v>3.8800000000000001E-2</v>
      </c>
      <c r="D37" s="90">
        <v>7.0400000000000004E-2</v>
      </c>
      <c r="E37" s="90">
        <v>7.8600000000000003E-2</v>
      </c>
    </row>
    <row r="38" spans="1:5" s="91" customFormat="1" x14ac:dyDescent="0.25">
      <c r="A38" s="89" t="s">
        <v>46</v>
      </c>
      <c r="B38" s="90">
        <v>0.12</v>
      </c>
      <c r="C38" s="90">
        <v>0</v>
      </c>
      <c r="D38" s="90">
        <v>2.6100000000000002E-2</v>
      </c>
      <c r="E38" s="90">
        <v>6.1699999999999998E-2</v>
      </c>
    </row>
    <row r="39" spans="1:5" x14ac:dyDescent="0.25">
      <c r="A39" s="81" t="s">
        <v>436</v>
      </c>
      <c r="B39" s="82">
        <v>0.12</v>
      </c>
      <c r="C39" s="82">
        <v>0.12</v>
      </c>
      <c r="D39" s="82">
        <v>0.12</v>
      </c>
      <c r="E39" s="82">
        <v>0.1104</v>
      </c>
    </row>
    <row r="40" spans="1:5" x14ac:dyDescent="0.25">
      <c r="A40" s="83" t="s">
        <v>437</v>
      </c>
      <c r="B40" s="84">
        <v>1</v>
      </c>
      <c r="C40" s="84">
        <v>0.35809999999999997</v>
      </c>
      <c r="D40" s="84">
        <v>0.58050000000000002</v>
      </c>
      <c r="E40" s="85">
        <v>0.65669999999999995</v>
      </c>
    </row>
    <row r="41" spans="1:5" x14ac:dyDescent="0.25">
      <c r="B41" s="62">
        <f>SUM(B33:B39)</f>
        <v>1</v>
      </c>
      <c r="C41" s="62">
        <f t="shared" ref="C41:E41" si="0">SUM(C33:C39)</f>
        <v>0.35809999999999997</v>
      </c>
      <c r="D41" s="62">
        <f t="shared" si="0"/>
        <v>0.58050000000000002</v>
      </c>
      <c r="E41" s="62">
        <f t="shared" si="0"/>
        <v>0.65670000000000006</v>
      </c>
    </row>
  </sheetData>
  <sortState ref="E18:G25">
    <sortCondition descending="1" ref="G18:G25"/>
  </sortState>
  <mergeCells count="4">
    <mergeCell ref="A31:A32"/>
    <mergeCell ref="B31:B32"/>
    <mergeCell ref="D31:D32"/>
    <mergeCell ref="E31:E32"/>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Y196"/>
  <sheetViews>
    <sheetView showGridLines="0" tabSelected="1" topLeftCell="H1" zoomScaleNormal="100" zoomScaleSheetLayoutView="40" workbookViewId="0">
      <pane ySplit="18" topLeftCell="A168" activePane="bottomLeft" state="frozen"/>
      <selection pane="bottomLeft" activeCell="W186" sqref="W171:AA186"/>
    </sheetView>
  </sheetViews>
  <sheetFormatPr baseColWidth="10" defaultRowHeight="14.25" x14ac:dyDescent="0.2"/>
  <cols>
    <col min="1" max="1" width="15.7109375" style="1" customWidth="1"/>
    <col min="2" max="2" width="34.28515625" style="1" customWidth="1"/>
    <col min="3" max="3" width="28.5703125" style="1" customWidth="1"/>
    <col min="4" max="4" width="20" style="1" customWidth="1"/>
    <col min="5" max="5" width="17.140625" style="1" customWidth="1"/>
    <col min="6" max="6" width="21.42578125" style="1" customWidth="1"/>
    <col min="7" max="7" width="20" style="1" customWidth="1"/>
    <col min="8" max="9" width="11.42578125" style="1" customWidth="1"/>
    <col min="10" max="21" width="4.28515625" style="1" customWidth="1"/>
    <col min="22" max="24" width="11.42578125" style="1" customWidth="1"/>
    <col min="25" max="26" width="35.7109375" style="1" customWidth="1"/>
    <col min="27" max="27" width="28.5703125" style="1" customWidth="1"/>
    <col min="28" max="28" width="11.42578125" style="1" customWidth="1"/>
    <col min="29" max="16384" width="11.42578125" style="1"/>
  </cols>
  <sheetData>
    <row r="1" spans="1:28" ht="16.5" customHeight="1" x14ac:dyDescent="0.2">
      <c r="A1" s="134"/>
      <c r="B1" s="134"/>
      <c r="C1" s="134"/>
      <c r="D1" s="134"/>
      <c r="E1" s="133" t="s">
        <v>40</v>
      </c>
      <c r="F1" s="133"/>
      <c r="G1" s="133"/>
      <c r="H1" s="133"/>
      <c r="I1" s="133"/>
      <c r="J1" s="133"/>
      <c r="K1" s="133"/>
      <c r="L1" s="133"/>
      <c r="M1" s="133"/>
      <c r="N1" s="133"/>
      <c r="O1" s="133"/>
      <c r="P1" s="133"/>
      <c r="Q1" s="133"/>
      <c r="R1" s="133"/>
      <c r="S1" s="133"/>
      <c r="T1" s="133"/>
      <c r="U1" s="133"/>
      <c r="V1" s="133"/>
      <c r="W1" s="133"/>
      <c r="X1" s="133"/>
      <c r="Y1" s="133"/>
      <c r="Z1" s="4" t="s">
        <v>6</v>
      </c>
      <c r="AA1" s="133" t="s">
        <v>7</v>
      </c>
      <c r="AB1" s="133"/>
    </row>
    <row r="2" spans="1:28" ht="16.5" customHeight="1" x14ac:dyDescent="0.2">
      <c r="A2" s="134"/>
      <c r="B2" s="134"/>
      <c r="C2" s="134"/>
      <c r="D2" s="134"/>
      <c r="E2" s="133"/>
      <c r="F2" s="133"/>
      <c r="G2" s="133"/>
      <c r="H2" s="133"/>
      <c r="I2" s="133"/>
      <c r="J2" s="133"/>
      <c r="K2" s="133"/>
      <c r="L2" s="133"/>
      <c r="M2" s="133"/>
      <c r="N2" s="133"/>
      <c r="O2" s="133"/>
      <c r="P2" s="133"/>
      <c r="Q2" s="133"/>
      <c r="R2" s="133"/>
      <c r="S2" s="133"/>
      <c r="T2" s="133"/>
      <c r="U2" s="133"/>
      <c r="V2" s="133"/>
      <c r="W2" s="133"/>
      <c r="X2" s="133"/>
      <c r="Y2" s="133"/>
      <c r="Z2" s="4" t="s">
        <v>8</v>
      </c>
      <c r="AA2" s="133">
        <v>5</v>
      </c>
      <c r="AB2" s="133"/>
    </row>
    <row r="3" spans="1:28" ht="16.5" customHeight="1" x14ac:dyDescent="0.2">
      <c r="A3" s="134"/>
      <c r="B3" s="134"/>
      <c r="C3" s="134"/>
      <c r="D3" s="134"/>
      <c r="E3" s="133"/>
      <c r="F3" s="133"/>
      <c r="G3" s="133"/>
      <c r="H3" s="133"/>
      <c r="I3" s="133"/>
      <c r="J3" s="133"/>
      <c r="K3" s="133"/>
      <c r="L3" s="133"/>
      <c r="M3" s="133"/>
      <c r="N3" s="133"/>
      <c r="O3" s="133"/>
      <c r="P3" s="133"/>
      <c r="Q3" s="133"/>
      <c r="R3" s="133"/>
      <c r="S3" s="133"/>
      <c r="T3" s="133"/>
      <c r="U3" s="133"/>
      <c r="V3" s="133"/>
      <c r="W3" s="133"/>
      <c r="X3" s="133"/>
      <c r="Y3" s="133"/>
      <c r="Z3" s="4" t="s">
        <v>9</v>
      </c>
      <c r="AA3" s="144">
        <v>43132</v>
      </c>
      <c r="AB3" s="144"/>
    </row>
    <row r="4" spans="1:28" ht="6" customHeight="1" x14ac:dyDescent="0.2">
      <c r="A4" s="2"/>
      <c r="B4" s="2"/>
      <c r="C4" s="2"/>
      <c r="D4" s="2"/>
      <c r="E4" s="2"/>
      <c r="F4" s="2"/>
      <c r="G4" s="2"/>
      <c r="H4" s="2"/>
      <c r="I4" s="2"/>
      <c r="J4" s="2"/>
      <c r="K4" s="2"/>
      <c r="L4" s="2"/>
    </row>
    <row r="5" spans="1:28" ht="16.5" customHeight="1" x14ac:dyDescent="0.2">
      <c r="A5" s="128" t="s">
        <v>0</v>
      </c>
      <c r="B5" s="129"/>
      <c r="C5" s="129"/>
      <c r="D5" s="129"/>
      <c r="E5" s="129"/>
      <c r="F5" s="135" t="s">
        <v>2</v>
      </c>
      <c r="G5" s="136"/>
      <c r="H5" s="136"/>
      <c r="I5" s="136"/>
      <c r="J5" s="136"/>
      <c r="K5" s="136"/>
      <c r="L5" s="136"/>
      <c r="M5" s="136"/>
      <c r="N5" s="136"/>
      <c r="O5" s="136"/>
      <c r="P5" s="136"/>
      <c r="Q5" s="137"/>
      <c r="R5" s="135" t="s">
        <v>3</v>
      </c>
      <c r="S5" s="136"/>
      <c r="T5" s="136"/>
      <c r="U5" s="136"/>
      <c r="V5" s="136"/>
      <c r="W5" s="136"/>
      <c r="X5" s="136"/>
      <c r="Y5" s="136"/>
      <c r="Z5" s="136"/>
      <c r="AA5" s="136"/>
      <c r="AB5" s="137"/>
    </row>
    <row r="6" spans="1:28" ht="16.5" customHeight="1" x14ac:dyDescent="0.2">
      <c r="A6" s="131" t="s">
        <v>43</v>
      </c>
      <c r="B6" s="132"/>
      <c r="C6" s="132"/>
      <c r="D6" s="132"/>
      <c r="E6" s="132"/>
      <c r="F6" s="138" t="s">
        <v>196</v>
      </c>
      <c r="G6" s="139"/>
      <c r="H6" s="139"/>
      <c r="I6" s="139"/>
      <c r="J6" s="139"/>
      <c r="K6" s="139"/>
      <c r="L6" s="139"/>
      <c r="M6" s="139"/>
      <c r="N6" s="139"/>
      <c r="O6" s="139"/>
      <c r="P6" s="139"/>
      <c r="Q6" s="140"/>
      <c r="R6" s="138" t="s">
        <v>42</v>
      </c>
      <c r="S6" s="139"/>
      <c r="T6" s="139"/>
      <c r="U6" s="139"/>
      <c r="V6" s="139"/>
      <c r="W6" s="139"/>
      <c r="X6" s="139"/>
      <c r="Y6" s="139"/>
      <c r="Z6" s="139"/>
      <c r="AA6" s="139"/>
      <c r="AB6" s="140"/>
    </row>
    <row r="7" spans="1:28" ht="16.5" customHeight="1" x14ac:dyDescent="0.2">
      <c r="A7" s="128" t="s">
        <v>1</v>
      </c>
      <c r="B7" s="129"/>
      <c r="C7" s="129"/>
      <c r="D7" s="129"/>
      <c r="E7" s="129"/>
      <c r="F7" s="138"/>
      <c r="G7" s="139"/>
      <c r="H7" s="139"/>
      <c r="I7" s="139"/>
      <c r="J7" s="139"/>
      <c r="K7" s="139"/>
      <c r="L7" s="139"/>
      <c r="M7" s="139"/>
      <c r="N7" s="139"/>
      <c r="O7" s="139"/>
      <c r="P7" s="139"/>
      <c r="Q7" s="140"/>
      <c r="R7" s="138"/>
      <c r="S7" s="139"/>
      <c r="T7" s="139"/>
      <c r="U7" s="139"/>
      <c r="V7" s="139"/>
      <c r="W7" s="139"/>
      <c r="X7" s="139"/>
      <c r="Y7" s="139"/>
      <c r="Z7" s="139"/>
      <c r="AA7" s="139"/>
      <c r="AB7" s="140"/>
    </row>
    <row r="8" spans="1:28" ht="16.5" customHeight="1" x14ac:dyDescent="0.2">
      <c r="A8" s="131" t="s">
        <v>44</v>
      </c>
      <c r="B8" s="132"/>
      <c r="C8" s="132"/>
      <c r="D8" s="132"/>
      <c r="E8" s="132"/>
      <c r="F8" s="141"/>
      <c r="G8" s="142"/>
      <c r="H8" s="142"/>
      <c r="I8" s="142"/>
      <c r="J8" s="142"/>
      <c r="K8" s="142"/>
      <c r="L8" s="142"/>
      <c r="M8" s="142"/>
      <c r="N8" s="142"/>
      <c r="O8" s="142"/>
      <c r="P8" s="142"/>
      <c r="Q8" s="143"/>
      <c r="R8" s="141"/>
      <c r="S8" s="142"/>
      <c r="T8" s="142"/>
      <c r="U8" s="142"/>
      <c r="V8" s="142"/>
      <c r="W8" s="142"/>
      <c r="X8" s="142"/>
      <c r="Y8" s="142"/>
      <c r="Z8" s="142"/>
      <c r="AA8" s="142"/>
      <c r="AB8" s="143"/>
    </row>
    <row r="9" spans="1:28" ht="16.5" customHeight="1" x14ac:dyDescent="0.2">
      <c r="A9" s="128" t="s">
        <v>41</v>
      </c>
      <c r="B9" s="129"/>
      <c r="C9" s="129"/>
      <c r="D9" s="129"/>
      <c r="E9" s="129"/>
      <c r="F9" s="128" t="s">
        <v>5</v>
      </c>
      <c r="G9" s="129"/>
      <c r="H9" s="129"/>
      <c r="I9" s="129"/>
      <c r="J9" s="129"/>
      <c r="K9" s="129"/>
      <c r="L9" s="129"/>
      <c r="M9" s="129"/>
      <c r="N9" s="129"/>
      <c r="O9" s="129"/>
      <c r="P9" s="129"/>
      <c r="Q9" s="130"/>
      <c r="R9" s="128" t="s">
        <v>4</v>
      </c>
      <c r="S9" s="129"/>
      <c r="T9" s="129"/>
      <c r="U9" s="129"/>
      <c r="V9" s="129"/>
      <c r="W9" s="129"/>
      <c r="X9" s="129"/>
      <c r="Y9" s="129"/>
      <c r="Z9" s="129"/>
      <c r="AA9" s="129"/>
      <c r="AB9" s="130"/>
    </row>
    <row r="10" spans="1:28" ht="16.5" customHeight="1" x14ac:dyDescent="0.2">
      <c r="A10" s="131" t="s">
        <v>189</v>
      </c>
      <c r="B10" s="132"/>
      <c r="C10" s="132"/>
      <c r="D10" s="132"/>
      <c r="E10" s="132"/>
      <c r="F10" s="119" t="s">
        <v>197</v>
      </c>
      <c r="G10" s="120"/>
      <c r="H10" s="120"/>
      <c r="I10" s="120"/>
      <c r="J10" s="120"/>
      <c r="K10" s="120"/>
      <c r="L10" s="120"/>
      <c r="M10" s="120"/>
      <c r="N10" s="120"/>
      <c r="O10" s="120"/>
      <c r="P10" s="120"/>
      <c r="Q10" s="121"/>
      <c r="R10" s="119" t="s">
        <v>198</v>
      </c>
      <c r="S10" s="120"/>
      <c r="T10" s="120"/>
      <c r="U10" s="120"/>
      <c r="V10" s="120"/>
      <c r="W10" s="120"/>
      <c r="X10" s="120"/>
      <c r="Y10" s="120"/>
      <c r="Z10" s="120"/>
      <c r="AA10" s="120"/>
      <c r="AB10" s="121"/>
    </row>
    <row r="11" spans="1:28" ht="16.5" customHeight="1" x14ac:dyDescent="0.2">
      <c r="A11" s="128" t="s">
        <v>12</v>
      </c>
      <c r="B11" s="129"/>
      <c r="C11" s="130"/>
      <c r="D11" s="5" t="s">
        <v>11</v>
      </c>
      <c r="E11" s="6" t="s">
        <v>10</v>
      </c>
      <c r="F11" s="119"/>
      <c r="G11" s="120"/>
      <c r="H11" s="120"/>
      <c r="I11" s="120"/>
      <c r="J11" s="120"/>
      <c r="K11" s="120"/>
      <c r="L11" s="120"/>
      <c r="M11" s="120"/>
      <c r="N11" s="120"/>
      <c r="O11" s="120"/>
      <c r="P11" s="120"/>
      <c r="Q11" s="121"/>
      <c r="R11" s="119"/>
      <c r="S11" s="120"/>
      <c r="T11" s="120"/>
      <c r="U11" s="120"/>
      <c r="V11" s="120"/>
      <c r="W11" s="120"/>
      <c r="X11" s="120"/>
      <c r="Y11" s="120"/>
      <c r="Z11" s="120"/>
      <c r="AA11" s="120"/>
      <c r="AB11" s="121"/>
    </row>
    <row r="12" spans="1:28" ht="16.5" customHeight="1" x14ac:dyDescent="0.2">
      <c r="A12" s="125" t="s">
        <v>45</v>
      </c>
      <c r="B12" s="126"/>
      <c r="C12" s="127"/>
      <c r="D12" s="23">
        <v>43507</v>
      </c>
      <c r="E12" s="24">
        <v>2019</v>
      </c>
      <c r="F12" s="122"/>
      <c r="G12" s="123"/>
      <c r="H12" s="123"/>
      <c r="I12" s="123"/>
      <c r="J12" s="123"/>
      <c r="K12" s="123"/>
      <c r="L12" s="123"/>
      <c r="M12" s="123"/>
      <c r="N12" s="123"/>
      <c r="O12" s="123"/>
      <c r="P12" s="123"/>
      <c r="Q12" s="124"/>
      <c r="R12" s="119"/>
      <c r="S12" s="120"/>
      <c r="T12" s="120"/>
      <c r="U12" s="120"/>
      <c r="V12" s="120"/>
      <c r="W12" s="120"/>
      <c r="X12" s="120"/>
      <c r="Y12" s="120"/>
      <c r="Z12" s="120"/>
      <c r="AA12" s="120"/>
      <c r="AB12" s="121"/>
    </row>
    <row r="13" spans="1:28" ht="16.5" customHeight="1" x14ac:dyDescent="0.2">
      <c r="A13" s="109" t="s">
        <v>154</v>
      </c>
      <c r="B13" s="110"/>
      <c r="C13" s="116" t="s">
        <v>147</v>
      </c>
      <c r="D13" s="118"/>
      <c r="E13" s="25" t="s">
        <v>148</v>
      </c>
      <c r="F13" s="25" t="s">
        <v>149</v>
      </c>
      <c r="G13" s="26" t="s">
        <v>150</v>
      </c>
      <c r="H13" s="116" t="s">
        <v>151</v>
      </c>
      <c r="I13" s="118"/>
      <c r="J13" s="116" t="s">
        <v>152</v>
      </c>
      <c r="K13" s="117"/>
      <c r="L13" s="117"/>
      <c r="M13" s="118"/>
      <c r="N13" s="116" t="s">
        <v>153</v>
      </c>
      <c r="O13" s="117"/>
      <c r="P13" s="117"/>
      <c r="Q13" s="118"/>
      <c r="R13" s="119"/>
      <c r="S13" s="120"/>
      <c r="T13" s="120"/>
      <c r="U13" s="120"/>
      <c r="V13" s="120"/>
      <c r="W13" s="120"/>
      <c r="X13" s="120"/>
      <c r="Y13" s="120"/>
      <c r="Z13" s="120"/>
      <c r="AA13" s="120"/>
      <c r="AB13" s="121"/>
    </row>
    <row r="14" spans="1:28" ht="12" customHeight="1" x14ac:dyDescent="0.2">
      <c r="A14" s="111"/>
      <c r="B14" s="112"/>
      <c r="C14" s="125" t="s">
        <v>195</v>
      </c>
      <c r="D14" s="127"/>
      <c r="E14" s="27">
        <v>8</v>
      </c>
      <c r="F14" s="28">
        <v>1</v>
      </c>
      <c r="G14" s="28">
        <v>1</v>
      </c>
      <c r="H14" s="113">
        <v>4</v>
      </c>
      <c r="I14" s="115"/>
      <c r="J14" s="113">
        <v>1</v>
      </c>
      <c r="K14" s="114"/>
      <c r="L14" s="114"/>
      <c r="M14" s="115"/>
      <c r="N14" s="113">
        <v>1</v>
      </c>
      <c r="O14" s="114"/>
      <c r="P14" s="114"/>
      <c r="Q14" s="115"/>
      <c r="R14" s="122"/>
      <c r="S14" s="123"/>
      <c r="T14" s="123"/>
      <c r="U14" s="123"/>
      <c r="V14" s="123"/>
      <c r="W14" s="123"/>
      <c r="X14" s="123"/>
      <c r="Y14" s="123"/>
      <c r="Z14" s="123"/>
      <c r="AA14" s="123"/>
      <c r="AB14" s="124"/>
    </row>
    <row r="15" spans="1:28" ht="5.25" hidden="1" customHeight="1" x14ac:dyDescent="0.2">
      <c r="B15" s="2"/>
      <c r="C15" s="98"/>
      <c r="D15" s="98"/>
      <c r="E15" s="98"/>
      <c r="F15" s="98"/>
      <c r="G15" s="98"/>
      <c r="H15" s="98"/>
      <c r="I15" s="98"/>
      <c r="J15" s="99">
        <f>DATE($E$12,1,1)</f>
        <v>43466</v>
      </c>
      <c r="K15" s="99">
        <f>DATE($E$12,2,1)</f>
        <v>43497</v>
      </c>
      <c r="L15" s="99">
        <f>DATE($E$12,3,1)</f>
        <v>43525</v>
      </c>
      <c r="M15" s="99">
        <f>DATE($E$12,4,1)</f>
        <v>43556</v>
      </c>
      <c r="N15" s="99">
        <f>DATE($E$12,5,1)</f>
        <v>43586</v>
      </c>
      <c r="O15" s="99">
        <f>DATE($E$12,6,1)</f>
        <v>43617</v>
      </c>
      <c r="P15" s="99">
        <f>DATE($E$12,7,1)</f>
        <v>43647</v>
      </c>
      <c r="Q15" s="99">
        <f>DATE($E$12,8,1)</f>
        <v>43678</v>
      </c>
      <c r="R15" s="99">
        <f>DATE($E$12,9,1)</f>
        <v>43709</v>
      </c>
      <c r="S15" s="99">
        <f>DATE($E$12,10,1)</f>
        <v>43739</v>
      </c>
      <c r="T15" s="99">
        <f>DATE($E$12,11,1)</f>
        <v>43770</v>
      </c>
      <c r="U15" s="99">
        <f>DATE($E$12,12,1)</f>
        <v>43800</v>
      </c>
      <c r="V15" s="100"/>
      <c r="W15" s="100"/>
      <c r="X15" s="100"/>
      <c r="Y15" s="100"/>
      <c r="Z15" s="100"/>
      <c r="AA15" s="100"/>
    </row>
    <row r="16" spans="1:28" ht="2.25" customHeight="1" x14ac:dyDescent="0.2">
      <c r="B16" s="2"/>
      <c r="C16" s="98"/>
      <c r="D16" s="98"/>
      <c r="E16" s="98"/>
      <c r="F16" s="98"/>
      <c r="G16" s="98"/>
      <c r="H16" s="98"/>
      <c r="I16" s="98"/>
      <c r="J16" s="99">
        <f>DATE($E$12,1,31)</f>
        <v>43496</v>
      </c>
      <c r="K16" s="99">
        <f>DATE($E$12,2,28)</f>
        <v>43524</v>
      </c>
      <c r="L16" s="99">
        <f>DATE($E$12,3,31)</f>
        <v>43555</v>
      </c>
      <c r="M16" s="99">
        <f>DATE($E$12,4,30)</f>
        <v>43585</v>
      </c>
      <c r="N16" s="99">
        <f>DATE($E$12,5,31)</f>
        <v>43616</v>
      </c>
      <c r="O16" s="99">
        <f>DATE($E$12,6,30)</f>
        <v>43646</v>
      </c>
      <c r="P16" s="99">
        <f>DATE($E$12,7,31)</f>
        <v>43677</v>
      </c>
      <c r="Q16" s="99">
        <f>DATE($E$12,8,31)</f>
        <v>43708</v>
      </c>
      <c r="R16" s="99">
        <f>DATE($E$12,9,30)</f>
        <v>43738</v>
      </c>
      <c r="S16" s="99">
        <f>DATE($E$12,10,31)</f>
        <v>43769</v>
      </c>
      <c r="T16" s="99">
        <f>DATE($E$12,11,30)</f>
        <v>43799</v>
      </c>
      <c r="U16" s="99">
        <f>DATE($E$12,12,31)</f>
        <v>43830</v>
      </c>
      <c r="V16" s="100"/>
      <c r="W16" s="100"/>
      <c r="X16" s="100"/>
      <c r="Y16" s="100"/>
      <c r="Z16" s="100"/>
      <c r="AA16" s="100"/>
    </row>
    <row r="17" spans="1:33" s="3" customFormat="1" ht="12" customHeight="1" x14ac:dyDescent="0.2">
      <c r="A17" s="32" t="s">
        <v>159</v>
      </c>
      <c r="B17" s="32" t="s">
        <v>19</v>
      </c>
      <c r="C17" s="32" t="s">
        <v>75</v>
      </c>
      <c r="D17" s="32" t="s">
        <v>13</v>
      </c>
      <c r="E17" s="32" t="s">
        <v>20</v>
      </c>
      <c r="F17" s="32" t="s">
        <v>21</v>
      </c>
      <c r="G17" s="32" t="s">
        <v>22</v>
      </c>
      <c r="H17" s="146" t="s">
        <v>14</v>
      </c>
      <c r="I17" s="146"/>
      <c r="J17" s="147" t="s">
        <v>15</v>
      </c>
      <c r="K17" s="147"/>
      <c r="L17" s="147"/>
      <c r="M17" s="147"/>
      <c r="N17" s="147"/>
      <c r="O17" s="147"/>
      <c r="P17" s="147"/>
      <c r="Q17" s="147"/>
      <c r="R17" s="147"/>
      <c r="S17" s="147"/>
      <c r="T17" s="147"/>
      <c r="U17" s="147"/>
      <c r="V17" s="32" t="s">
        <v>38</v>
      </c>
      <c r="W17" s="32" t="s">
        <v>61</v>
      </c>
      <c r="X17" s="148" t="s">
        <v>16</v>
      </c>
      <c r="Y17" s="148"/>
      <c r="Z17" s="148"/>
      <c r="AA17" s="33" t="s">
        <v>39</v>
      </c>
      <c r="AB17" s="33" t="s">
        <v>60</v>
      </c>
    </row>
    <row r="18" spans="1:33" s="3" customFormat="1" ht="39.75" customHeight="1" x14ac:dyDescent="0.2">
      <c r="A18" s="149" t="s">
        <v>159</v>
      </c>
      <c r="B18" s="150" t="s">
        <v>19</v>
      </c>
      <c r="C18" s="149" t="s">
        <v>75</v>
      </c>
      <c r="D18" s="149" t="s">
        <v>13</v>
      </c>
      <c r="E18" s="149" t="s">
        <v>20</v>
      </c>
      <c r="F18" s="149" t="s">
        <v>21</v>
      </c>
      <c r="G18" s="149" t="s">
        <v>22</v>
      </c>
      <c r="H18" s="150" t="s">
        <v>35</v>
      </c>
      <c r="I18" s="150" t="s">
        <v>36</v>
      </c>
      <c r="J18" s="151" t="s">
        <v>23</v>
      </c>
      <c r="K18" s="151" t="s">
        <v>24</v>
      </c>
      <c r="L18" s="151" t="s">
        <v>25</v>
      </c>
      <c r="M18" s="151" t="s">
        <v>26</v>
      </c>
      <c r="N18" s="151" t="s">
        <v>27</v>
      </c>
      <c r="O18" s="151" t="s">
        <v>28</v>
      </c>
      <c r="P18" s="151" t="s">
        <v>29</v>
      </c>
      <c r="Q18" s="151" t="s">
        <v>30</v>
      </c>
      <c r="R18" s="151" t="s">
        <v>31</v>
      </c>
      <c r="S18" s="151" t="s">
        <v>32</v>
      </c>
      <c r="T18" s="151" t="s">
        <v>33</v>
      </c>
      <c r="U18" s="151" t="s">
        <v>34</v>
      </c>
      <c r="V18" s="149" t="s">
        <v>38</v>
      </c>
      <c r="W18" s="149" t="s">
        <v>61</v>
      </c>
      <c r="X18" s="152" t="s">
        <v>37</v>
      </c>
      <c r="Y18" s="152" t="s">
        <v>17</v>
      </c>
      <c r="Z18" s="152" t="s">
        <v>18</v>
      </c>
      <c r="AA18" s="153" t="s">
        <v>39</v>
      </c>
      <c r="AB18" s="153" t="s">
        <v>60</v>
      </c>
      <c r="AC18" s="153" t="s">
        <v>264</v>
      </c>
      <c r="AD18" s="86">
        <v>43738</v>
      </c>
    </row>
    <row r="19" spans="1:33" s="3" customFormat="1" ht="408" x14ac:dyDescent="0.2">
      <c r="A19" s="70" t="s">
        <v>54</v>
      </c>
      <c r="B19" s="67" t="s">
        <v>163</v>
      </c>
      <c r="C19" s="70" t="s">
        <v>95</v>
      </c>
      <c r="D19" s="70" t="s">
        <v>117</v>
      </c>
      <c r="E19" s="66" t="s">
        <v>58</v>
      </c>
      <c r="F19" s="154" t="s">
        <v>205</v>
      </c>
      <c r="G19" s="69" t="str">
        <f t="shared" ref="G19:G50" si="0">IF(LEN(C19)&gt;0,VLOOKUP(C19,PROCESO2,3,0),"")</f>
        <v>Director de Gestión Corporativa y CID</v>
      </c>
      <c r="H19" s="70">
        <v>43497</v>
      </c>
      <c r="I19" s="70">
        <v>43646</v>
      </c>
      <c r="J19" s="155"/>
      <c r="K19" s="155"/>
      <c r="L19" s="155"/>
      <c r="M19" s="155"/>
      <c r="N19" s="155"/>
      <c r="O19" s="155"/>
      <c r="P19" s="155"/>
      <c r="Q19" s="155"/>
      <c r="R19" s="155"/>
      <c r="S19" s="155"/>
      <c r="T19" s="155"/>
      <c r="U19" s="155"/>
      <c r="V19" s="66" t="s">
        <v>155</v>
      </c>
      <c r="W19" s="176">
        <v>6.6E-3</v>
      </c>
      <c r="X19" s="70"/>
      <c r="Y19" s="67" t="s">
        <v>483</v>
      </c>
      <c r="Z19" s="67" t="s">
        <v>482</v>
      </c>
      <c r="AA19" s="66" t="s">
        <v>131</v>
      </c>
      <c r="AB19" s="157">
        <f t="shared" ref="AB19:AB61" ca="1" si="1">IF(ISERROR(VLOOKUP(AA19,INDIRECT(VLOOKUP(A19,ACTA,2,0)&amp;"A"),2,0))=TRUE,0,W19*(VLOOKUP(AA19,INDIRECT(VLOOKUP(A19,ACTA,2,0)&amp;"A"),2,0)))</f>
        <v>4.7520000000000001E-3</v>
      </c>
      <c r="AC19" s="157">
        <f t="shared" ref="AC19:AC82" ca="1" si="2">+W19-AB19</f>
        <v>1.8479999999999998E-3</v>
      </c>
    </row>
    <row r="20" spans="1:33" s="3" customFormat="1" ht="204" x14ac:dyDescent="0.2">
      <c r="A20" s="66" t="s">
        <v>54</v>
      </c>
      <c r="B20" s="67" t="s">
        <v>164</v>
      </c>
      <c r="C20" s="66" t="s">
        <v>179</v>
      </c>
      <c r="D20" s="66" t="s">
        <v>121</v>
      </c>
      <c r="E20" s="66" t="s">
        <v>58</v>
      </c>
      <c r="F20" s="103" t="s">
        <v>204</v>
      </c>
      <c r="G20" s="69" t="str">
        <f t="shared" si="0"/>
        <v>Director de Gestión Corporativa y CID</v>
      </c>
      <c r="H20" s="70">
        <v>43525</v>
      </c>
      <c r="I20" s="70">
        <v>43615</v>
      </c>
      <c r="J20" s="155"/>
      <c r="K20" s="155"/>
      <c r="L20" s="155"/>
      <c r="M20" s="155"/>
      <c r="N20" s="155"/>
      <c r="O20" s="155"/>
      <c r="P20" s="155"/>
      <c r="Q20" s="155"/>
      <c r="R20" s="155"/>
      <c r="S20" s="155"/>
      <c r="T20" s="155"/>
      <c r="U20" s="155"/>
      <c r="V20" s="66" t="s">
        <v>155</v>
      </c>
      <c r="W20" s="176">
        <v>6.6E-3</v>
      </c>
      <c r="X20" s="70">
        <v>43713</v>
      </c>
      <c r="Y20" s="67" t="s">
        <v>480</v>
      </c>
      <c r="Z20" s="67" t="s">
        <v>481</v>
      </c>
      <c r="AA20" s="66" t="s">
        <v>227</v>
      </c>
      <c r="AB20" s="158">
        <f t="shared" ca="1" si="1"/>
        <v>6.6000000000000017E-3</v>
      </c>
      <c r="AC20" s="158">
        <f t="shared" ca="1" si="2"/>
        <v>0</v>
      </c>
    </row>
    <row r="21" spans="1:33" s="3" customFormat="1" ht="132" x14ac:dyDescent="0.2">
      <c r="A21" s="66" t="s">
        <v>54</v>
      </c>
      <c r="B21" s="67" t="s">
        <v>112</v>
      </c>
      <c r="C21" s="66" t="s">
        <v>166</v>
      </c>
      <c r="D21" s="66" t="s">
        <v>116</v>
      </c>
      <c r="E21" s="66" t="s">
        <v>58</v>
      </c>
      <c r="F21" s="103" t="s">
        <v>205</v>
      </c>
      <c r="G21" s="69" t="str">
        <f t="shared" si="0"/>
        <v xml:space="preserve">Director Jurídico </v>
      </c>
      <c r="H21" s="70">
        <v>43587</v>
      </c>
      <c r="I21" s="70">
        <v>43615</v>
      </c>
      <c r="J21" s="155"/>
      <c r="K21" s="155"/>
      <c r="L21" s="155"/>
      <c r="M21" s="155"/>
      <c r="N21" s="155"/>
      <c r="O21" s="155"/>
      <c r="P21" s="155"/>
      <c r="Q21" s="155"/>
      <c r="R21" s="155"/>
      <c r="S21" s="155"/>
      <c r="T21" s="155"/>
      <c r="U21" s="155"/>
      <c r="V21" s="66" t="s">
        <v>155</v>
      </c>
      <c r="W21" s="176">
        <v>6.6E-3</v>
      </c>
      <c r="X21" s="70"/>
      <c r="Y21" s="67" t="s">
        <v>448</v>
      </c>
      <c r="Z21" s="67" t="s">
        <v>447</v>
      </c>
      <c r="AA21" s="66" t="s">
        <v>128</v>
      </c>
      <c r="AB21" s="157">
        <f t="shared" ca="1" si="1"/>
        <v>5.0819999999999997E-3</v>
      </c>
      <c r="AC21" s="157">
        <f t="shared" ca="1" si="2"/>
        <v>1.5180000000000003E-3</v>
      </c>
      <c r="AD21" s="95"/>
    </row>
    <row r="22" spans="1:33" s="3" customFormat="1" ht="144" x14ac:dyDescent="0.2">
      <c r="A22" s="66" t="s">
        <v>54</v>
      </c>
      <c r="B22" s="67" t="s">
        <v>115</v>
      </c>
      <c r="C22" s="66" t="s">
        <v>78</v>
      </c>
      <c r="D22" s="66" t="s">
        <v>116</v>
      </c>
      <c r="E22" s="66" t="s">
        <v>58</v>
      </c>
      <c r="F22" s="103" t="s">
        <v>206</v>
      </c>
      <c r="G22" s="69" t="str">
        <f t="shared" si="0"/>
        <v xml:space="preserve">Jefe Oficina Asesora de Planeación </v>
      </c>
      <c r="H22" s="70">
        <v>43648</v>
      </c>
      <c r="I22" s="70">
        <v>43692</v>
      </c>
      <c r="J22" s="155"/>
      <c r="K22" s="155"/>
      <c r="L22" s="155"/>
      <c r="M22" s="155"/>
      <c r="N22" s="155"/>
      <c r="O22" s="155"/>
      <c r="P22" s="155"/>
      <c r="Q22" s="155"/>
      <c r="R22" s="155"/>
      <c r="S22" s="155"/>
      <c r="T22" s="155"/>
      <c r="U22" s="155"/>
      <c r="V22" s="66" t="s">
        <v>155</v>
      </c>
      <c r="W22" s="176">
        <v>6.6E-3</v>
      </c>
      <c r="X22" s="155"/>
      <c r="Y22" s="159" t="s">
        <v>460</v>
      </c>
      <c r="Z22" s="159" t="s">
        <v>453</v>
      </c>
      <c r="AA22" s="66" t="s">
        <v>126</v>
      </c>
      <c r="AB22" s="157">
        <f ca="1">IF(ISERROR(VLOOKUP(AA22,INDIRECT(VLOOKUP(A22,ACTA,2,0)&amp;"A"),2,0))=TRUE,0,W22*(VLOOKUP(AA22,INDIRECT(VLOOKUP(A22,ACTA,2,0)&amp;"A"),2,0)))</f>
        <v>4.0920000000000002E-3</v>
      </c>
      <c r="AC22" s="157">
        <f t="shared" ca="1" si="2"/>
        <v>2.5079999999999998E-3</v>
      </c>
    </row>
    <row r="23" spans="1:33" s="3" customFormat="1" ht="192" x14ac:dyDescent="0.2">
      <c r="A23" s="66" t="s">
        <v>54</v>
      </c>
      <c r="B23" s="67" t="s">
        <v>236</v>
      </c>
      <c r="C23" s="66" t="s">
        <v>92</v>
      </c>
      <c r="D23" s="66" t="s">
        <v>117</v>
      </c>
      <c r="E23" s="66" t="s">
        <v>58</v>
      </c>
      <c r="F23" s="103" t="s">
        <v>51</v>
      </c>
      <c r="G23" s="69" t="str">
        <f t="shared" si="0"/>
        <v>Subdirector Administrativo</v>
      </c>
      <c r="H23" s="70">
        <v>43497</v>
      </c>
      <c r="I23" s="70">
        <v>43646</v>
      </c>
      <c r="J23" s="155"/>
      <c r="K23" s="155"/>
      <c r="L23" s="155"/>
      <c r="M23" s="155"/>
      <c r="N23" s="155"/>
      <c r="O23" s="155"/>
      <c r="P23" s="155"/>
      <c r="Q23" s="155"/>
      <c r="R23" s="155"/>
      <c r="S23" s="155"/>
      <c r="T23" s="155"/>
      <c r="U23" s="155"/>
      <c r="V23" s="66" t="s">
        <v>155</v>
      </c>
      <c r="W23" s="176">
        <v>6.6E-3</v>
      </c>
      <c r="X23" s="70">
        <v>43669</v>
      </c>
      <c r="Y23" s="67" t="s">
        <v>375</v>
      </c>
      <c r="Z23" s="67" t="s">
        <v>374</v>
      </c>
      <c r="AA23" s="66" t="s">
        <v>227</v>
      </c>
      <c r="AB23" s="158">
        <f ca="1">IF(ISERROR(VLOOKUP(AA23,INDIRECT(VLOOKUP(A23,ACTA,2,0)&amp;"A"),2,0))=TRUE,0,W23*(VLOOKUP(AA23,INDIRECT(VLOOKUP(A23,ACTA,2,0)&amp;"A"),2,0)))</f>
        <v>6.6000000000000017E-3</v>
      </c>
      <c r="AC23" s="158">
        <f t="shared" ca="1" si="2"/>
        <v>0</v>
      </c>
    </row>
    <row r="24" spans="1:33" s="3" customFormat="1" ht="144" x14ac:dyDescent="0.2">
      <c r="A24" s="66" t="s">
        <v>54</v>
      </c>
      <c r="B24" s="67" t="s">
        <v>137</v>
      </c>
      <c r="C24" s="66" t="s">
        <v>92</v>
      </c>
      <c r="D24" s="66" t="s">
        <v>117</v>
      </c>
      <c r="E24" s="66" t="s">
        <v>58</v>
      </c>
      <c r="F24" s="103" t="s">
        <v>51</v>
      </c>
      <c r="G24" s="69" t="str">
        <f t="shared" si="0"/>
        <v>Subdirector Administrativo</v>
      </c>
      <c r="H24" s="70">
        <v>43497</v>
      </c>
      <c r="I24" s="70">
        <v>43646</v>
      </c>
      <c r="J24" s="155"/>
      <c r="K24" s="155"/>
      <c r="L24" s="155"/>
      <c r="M24" s="155"/>
      <c r="N24" s="155"/>
      <c r="O24" s="155"/>
      <c r="P24" s="155"/>
      <c r="Q24" s="155"/>
      <c r="R24" s="155"/>
      <c r="S24" s="155"/>
      <c r="T24" s="155"/>
      <c r="U24" s="155"/>
      <c r="V24" s="66" t="s">
        <v>155</v>
      </c>
      <c r="W24" s="176">
        <v>6.6E-3</v>
      </c>
      <c r="X24" s="70">
        <v>43669</v>
      </c>
      <c r="Y24" s="67" t="s">
        <v>368</v>
      </c>
      <c r="Z24" s="67" t="s">
        <v>385</v>
      </c>
      <c r="AA24" s="66" t="s">
        <v>227</v>
      </c>
      <c r="AB24" s="158">
        <f t="shared" ca="1" si="1"/>
        <v>6.6000000000000017E-3</v>
      </c>
      <c r="AC24" s="158">
        <f t="shared" ca="1" si="2"/>
        <v>0</v>
      </c>
    </row>
    <row r="25" spans="1:33" s="3" customFormat="1" ht="48" x14ac:dyDescent="0.2">
      <c r="A25" s="66" t="s">
        <v>54</v>
      </c>
      <c r="B25" s="67" t="s">
        <v>137</v>
      </c>
      <c r="C25" s="66" t="s">
        <v>92</v>
      </c>
      <c r="D25" s="66" t="s">
        <v>117</v>
      </c>
      <c r="E25" s="66" t="s">
        <v>58</v>
      </c>
      <c r="F25" s="103" t="s">
        <v>51</v>
      </c>
      <c r="G25" s="69" t="str">
        <f t="shared" si="0"/>
        <v>Subdirector Administrativo</v>
      </c>
      <c r="H25" s="70">
        <v>43648</v>
      </c>
      <c r="I25" s="70">
        <v>43789</v>
      </c>
      <c r="J25" s="155"/>
      <c r="K25" s="155"/>
      <c r="L25" s="155"/>
      <c r="M25" s="155"/>
      <c r="N25" s="155"/>
      <c r="O25" s="155"/>
      <c r="P25" s="155"/>
      <c r="Q25" s="155"/>
      <c r="R25" s="155"/>
      <c r="S25" s="155"/>
      <c r="T25" s="155"/>
      <c r="U25" s="155"/>
      <c r="V25" s="66" t="s">
        <v>155</v>
      </c>
      <c r="W25" s="176">
        <v>6.6E-3</v>
      </c>
      <c r="X25" s="70"/>
      <c r="Y25" s="67" t="s">
        <v>271</v>
      </c>
      <c r="Z25" s="67" t="s">
        <v>271</v>
      </c>
      <c r="AA25" s="66"/>
      <c r="AB25" s="160">
        <f t="shared" ca="1" si="1"/>
        <v>0</v>
      </c>
      <c r="AC25" s="160">
        <f t="shared" ca="1" si="2"/>
        <v>6.6E-3</v>
      </c>
      <c r="AD25" s="173">
        <f>+I25-H25</f>
        <v>141</v>
      </c>
      <c r="AE25" s="173">
        <f>+$AD$18-H25</f>
        <v>90</v>
      </c>
      <c r="AF25" s="174">
        <f>+AE25/AD25</f>
        <v>0.63829787234042556</v>
      </c>
      <c r="AG25" s="174">
        <f>+AF25*W25</f>
        <v>4.2127659574468087E-3</v>
      </c>
    </row>
    <row r="26" spans="1:33" s="3" customFormat="1" ht="84" x14ac:dyDescent="0.2">
      <c r="A26" s="66" t="s">
        <v>54</v>
      </c>
      <c r="B26" s="67" t="s">
        <v>138</v>
      </c>
      <c r="C26" s="66" t="s">
        <v>94</v>
      </c>
      <c r="D26" s="66" t="s">
        <v>117</v>
      </c>
      <c r="E26" s="66" t="s">
        <v>58</v>
      </c>
      <c r="F26" s="103" t="s">
        <v>51</v>
      </c>
      <c r="G26" s="69" t="str">
        <f t="shared" si="0"/>
        <v>Subdirector Financiero</v>
      </c>
      <c r="H26" s="70">
        <v>43556</v>
      </c>
      <c r="I26" s="70">
        <v>43728</v>
      </c>
      <c r="J26" s="155"/>
      <c r="K26" s="155"/>
      <c r="L26" s="155"/>
      <c r="M26" s="155"/>
      <c r="N26" s="155"/>
      <c r="O26" s="155"/>
      <c r="P26" s="155"/>
      <c r="Q26" s="155"/>
      <c r="R26" s="155"/>
      <c r="S26" s="155"/>
      <c r="T26" s="155"/>
      <c r="U26" s="155"/>
      <c r="V26" s="66" t="s">
        <v>155</v>
      </c>
      <c r="W26" s="176">
        <v>6.6E-3</v>
      </c>
      <c r="X26" s="70"/>
      <c r="Y26" s="67" t="s">
        <v>484</v>
      </c>
      <c r="Z26" s="67" t="s">
        <v>444</v>
      </c>
      <c r="AA26" s="66" t="s">
        <v>128</v>
      </c>
      <c r="AB26" s="157">
        <f t="shared" ca="1" si="1"/>
        <v>5.0819999999999997E-3</v>
      </c>
      <c r="AC26" s="157">
        <f t="shared" ca="1" si="2"/>
        <v>1.5180000000000003E-3</v>
      </c>
      <c r="AE26" s="87"/>
      <c r="AF26" s="88"/>
      <c r="AG26" s="88"/>
    </row>
    <row r="27" spans="1:33" s="3" customFormat="1" ht="228" x14ac:dyDescent="0.2">
      <c r="A27" s="66" t="s">
        <v>54</v>
      </c>
      <c r="B27" s="67" t="s">
        <v>139</v>
      </c>
      <c r="C27" s="66" t="s">
        <v>179</v>
      </c>
      <c r="D27" s="66" t="s">
        <v>117</v>
      </c>
      <c r="E27" s="66" t="s">
        <v>58</v>
      </c>
      <c r="F27" s="103" t="s">
        <v>204</v>
      </c>
      <c r="G27" s="69" t="str">
        <f t="shared" si="0"/>
        <v>Director de Gestión Corporativa y CID</v>
      </c>
      <c r="H27" s="70">
        <v>43587</v>
      </c>
      <c r="I27" s="70">
        <v>43615</v>
      </c>
      <c r="J27" s="155"/>
      <c r="K27" s="155"/>
      <c r="L27" s="155"/>
      <c r="M27" s="155"/>
      <c r="N27" s="155"/>
      <c r="O27" s="155"/>
      <c r="P27" s="155"/>
      <c r="Q27" s="155"/>
      <c r="R27" s="155"/>
      <c r="S27" s="155"/>
      <c r="T27" s="155"/>
      <c r="U27" s="155"/>
      <c r="V27" s="66" t="s">
        <v>155</v>
      </c>
      <c r="W27" s="176">
        <v>6.7000000000000002E-3</v>
      </c>
      <c r="X27" s="70">
        <v>43713</v>
      </c>
      <c r="Y27" s="67" t="s">
        <v>396</v>
      </c>
      <c r="Z27" s="67" t="s">
        <v>397</v>
      </c>
      <c r="AA27" s="66" t="s">
        <v>227</v>
      </c>
      <c r="AB27" s="158">
        <f t="shared" ca="1" si="1"/>
        <v>6.700000000000002E-3</v>
      </c>
      <c r="AC27" s="158">
        <f t="shared" ca="1" si="2"/>
        <v>0</v>
      </c>
    </row>
    <row r="28" spans="1:33" s="3" customFormat="1" ht="192" x14ac:dyDescent="0.2">
      <c r="A28" s="66" t="s">
        <v>54</v>
      </c>
      <c r="B28" s="67" t="s">
        <v>139</v>
      </c>
      <c r="C28" s="66" t="s">
        <v>179</v>
      </c>
      <c r="D28" s="66" t="s">
        <v>117</v>
      </c>
      <c r="E28" s="66" t="s">
        <v>58</v>
      </c>
      <c r="F28" s="103" t="s">
        <v>204</v>
      </c>
      <c r="G28" s="69" t="str">
        <f t="shared" si="0"/>
        <v>Director de Gestión Corporativa y CID</v>
      </c>
      <c r="H28" s="70">
        <v>43648</v>
      </c>
      <c r="I28" s="70">
        <v>43692</v>
      </c>
      <c r="J28" s="155"/>
      <c r="K28" s="155"/>
      <c r="L28" s="155"/>
      <c r="M28" s="155"/>
      <c r="N28" s="155"/>
      <c r="O28" s="155"/>
      <c r="P28" s="155"/>
      <c r="Q28" s="155"/>
      <c r="R28" s="155"/>
      <c r="S28" s="155"/>
      <c r="T28" s="155"/>
      <c r="U28" s="155"/>
      <c r="V28" s="66" t="s">
        <v>155</v>
      </c>
      <c r="W28" s="176">
        <v>6.7000000000000002E-3</v>
      </c>
      <c r="X28" s="70">
        <v>43713</v>
      </c>
      <c r="Y28" s="161" t="s">
        <v>398</v>
      </c>
      <c r="Z28" s="74" t="s">
        <v>399</v>
      </c>
      <c r="AA28" s="66" t="s">
        <v>227</v>
      </c>
      <c r="AB28" s="158">
        <f t="shared" ca="1" si="1"/>
        <v>6.700000000000002E-3</v>
      </c>
      <c r="AC28" s="158">
        <f t="shared" ca="1" si="2"/>
        <v>0</v>
      </c>
    </row>
    <row r="29" spans="1:33" s="3" customFormat="1" ht="48" x14ac:dyDescent="0.2">
      <c r="A29" s="66" t="s">
        <v>54</v>
      </c>
      <c r="B29" s="67" t="s">
        <v>140</v>
      </c>
      <c r="C29" s="66" t="s">
        <v>81</v>
      </c>
      <c r="D29" s="66" t="s">
        <v>116</v>
      </c>
      <c r="E29" s="66" t="s">
        <v>58</v>
      </c>
      <c r="F29" s="162" t="s">
        <v>214</v>
      </c>
      <c r="G29" s="163" t="str">
        <f t="shared" si="0"/>
        <v>Subdirector Administrativo</v>
      </c>
      <c r="H29" s="70">
        <v>43739</v>
      </c>
      <c r="I29" s="70">
        <v>43799</v>
      </c>
      <c r="J29" s="155"/>
      <c r="K29" s="155"/>
      <c r="L29" s="155"/>
      <c r="M29" s="155"/>
      <c r="N29" s="155"/>
      <c r="O29" s="155"/>
      <c r="P29" s="155"/>
      <c r="Q29" s="155"/>
      <c r="R29" s="155"/>
      <c r="S29" s="155"/>
      <c r="T29" s="155"/>
      <c r="U29" s="155"/>
      <c r="V29" s="66" t="s">
        <v>155</v>
      </c>
      <c r="W29" s="156">
        <v>6.7000000000000002E-3</v>
      </c>
      <c r="X29" s="155"/>
      <c r="Y29" s="67" t="s">
        <v>400</v>
      </c>
      <c r="Z29" s="67" t="s">
        <v>400</v>
      </c>
      <c r="AA29" s="66"/>
      <c r="AB29" s="160">
        <f t="shared" ca="1" si="1"/>
        <v>0</v>
      </c>
      <c r="AC29" s="160">
        <f t="shared" ca="1" si="2"/>
        <v>6.7000000000000002E-3</v>
      </c>
    </row>
    <row r="30" spans="1:33" s="3" customFormat="1" ht="228" x14ac:dyDescent="0.2">
      <c r="A30" s="66" t="s">
        <v>54</v>
      </c>
      <c r="B30" s="67" t="s">
        <v>141</v>
      </c>
      <c r="C30" s="66" t="s">
        <v>78</v>
      </c>
      <c r="D30" s="66" t="s">
        <v>116</v>
      </c>
      <c r="E30" s="66" t="s">
        <v>58</v>
      </c>
      <c r="F30" s="103" t="s">
        <v>214</v>
      </c>
      <c r="G30" s="69" t="str">
        <f t="shared" si="0"/>
        <v xml:space="preserve">Jefe Oficina Asesora de Planeación </v>
      </c>
      <c r="H30" s="70">
        <v>43739</v>
      </c>
      <c r="I30" s="70">
        <v>43798</v>
      </c>
      <c r="J30" s="155"/>
      <c r="K30" s="155"/>
      <c r="L30" s="155"/>
      <c r="M30" s="155"/>
      <c r="N30" s="155"/>
      <c r="O30" s="155"/>
      <c r="P30" s="155"/>
      <c r="Q30" s="155"/>
      <c r="R30" s="155"/>
      <c r="S30" s="155"/>
      <c r="T30" s="155"/>
      <c r="U30" s="155"/>
      <c r="V30" s="66" t="s">
        <v>155</v>
      </c>
      <c r="W30" s="156">
        <v>6.7000000000000002E-3</v>
      </c>
      <c r="X30" s="70"/>
      <c r="Y30" s="159" t="s">
        <v>468</v>
      </c>
      <c r="Z30" s="67" t="s">
        <v>401</v>
      </c>
      <c r="AA30" s="66" t="s">
        <v>123</v>
      </c>
      <c r="AB30" s="157">
        <f t="shared" ca="1" si="1"/>
        <v>6.7000000000000002E-4</v>
      </c>
      <c r="AC30" s="157">
        <f t="shared" ca="1" si="2"/>
        <v>6.0300000000000006E-3</v>
      </c>
      <c r="AD30" s="95"/>
    </row>
    <row r="31" spans="1:33" s="3" customFormat="1" ht="216" x14ac:dyDescent="0.2">
      <c r="A31" s="66" t="s">
        <v>54</v>
      </c>
      <c r="B31" s="67" t="s">
        <v>141</v>
      </c>
      <c r="C31" s="66" t="s">
        <v>78</v>
      </c>
      <c r="D31" s="66" t="s">
        <v>116</v>
      </c>
      <c r="E31" s="66" t="s">
        <v>58</v>
      </c>
      <c r="F31" s="103" t="s">
        <v>214</v>
      </c>
      <c r="G31" s="69" t="str">
        <f t="shared" si="0"/>
        <v xml:space="preserve">Jefe Oficina Asesora de Planeación </v>
      </c>
      <c r="H31" s="70">
        <v>43739</v>
      </c>
      <c r="I31" s="70">
        <v>43798</v>
      </c>
      <c r="J31" s="155"/>
      <c r="K31" s="155"/>
      <c r="L31" s="155"/>
      <c r="M31" s="155"/>
      <c r="N31" s="155"/>
      <c r="O31" s="155"/>
      <c r="P31" s="155"/>
      <c r="Q31" s="155"/>
      <c r="R31" s="155"/>
      <c r="S31" s="155"/>
      <c r="T31" s="155"/>
      <c r="U31" s="155"/>
      <c r="V31" s="66" t="s">
        <v>155</v>
      </c>
      <c r="W31" s="156">
        <v>6.7000000000000002E-3</v>
      </c>
      <c r="X31" s="70"/>
      <c r="Y31" s="67" t="s">
        <v>485</v>
      </c>
      <c r="Z31" s="67" t="s">
        <v>486</v>
      </c>
      <c r="AA31" s="66" t="s">
        <v>123</v>
      </c>
      <c r="AB31" s="157">
        <f t="shared" ca="1" si="1"/>
        <v>6.7000000000000002E-4</v>
      </c>
      <c r="AC31" s="157">
        <f t="shared" ca="1" si="2"/>
        <v>6.0300000000000006E-3</v>
      </c>
      <c r="AD31" s="95"/>
    </row>
    <row r="32" spans="1:33" s="3" customFormat="1" ht="48" x14ac:dyDescent="0.2">
      <c r="A32" s="66" t="s">
        <v>54</v>
      </c>
      <c r="B32" s="67" t="s">
        <v>141</v>
      </c>
      <c r="C32" s="66" t="s">
        <v>78</v>
      </c>
      <c r="D32" s="66" t="s">
        <v>116</v>
      </c>
      <c r="E32" s="66" t="s">
        <v>58</v>
      </c>
      <c r="F32" s="103" t="s">
        <v>214</v>
      </c>
      <c r="G32" s="69" t="str">
        <f t="shared" si="0"/>
        <v xml:space="preserve">Jefe Oficina Asesora de Planeación </v>
      </c>
      <c r="H32" s="70">
        <v>43739</v>
      </c>
      <c r="I32" s="70">
        <v>43798</v>
      </c>
      <c r="J32" s="155"/>
      <c r="K32" s="155"/>
      <c r="L32" s="155"/>
      <c r="M32" s="155"/>
      <c r="N32" s="155"/>
      <c r="O32" s="155"/>
      <c r="P32" s="155"/>
      <c r="Q32" s="155"/>
      <c r="R32" s="155"/>
      <c r="S32" s="155"/>
      <c r="T32" s="155"/>
      <c r="U32" s="155"/>
      <c r="V32" s="66" t="s">
        <v>155</v>
      </c>
      <c r="W32" s="156">
        <v>6.7000000000000002E-3</v>
      </c>
      <c r="X32" s="70"/>
      <c r="Y32" s="67" t="s">
        <v>400</v>
      </c>
      <c r="Z32" s="67" t="s">
        <v>400</v>
      </c>
      <c r="AA32" s="66"/>
      <c r="AB32" s="160">
        <f t="shared" ca="1" si="1"/>
        <v>0</v>
      </c>
      <c r="AC32" s="160">
        <f t="shared" ca="1" si="2"/>
        <v>6.7000000000000002E-3</v>
      </c>
    </row>
    <row r="33" spans="1:33" s="3" customFormat="1" ht="240" x14ac:dyDescent="0.2">
      <c r="A33" s="66" t="s">
        <v>54</v>
      </c>
      <c r="B33" s="67" t="s">
        <v>245</v>
      </c>
      <c r="C33" s="66" t="s">
        <v>78</v>
      </c>
      <c r="D33" s="66" t="s">
        <v>116</v>
      </c>
      <c r="E33" s="66" t="s">
        <v>58</v>
      </c>
      <c r="F33" s="103" t="s">
        <v>206</v>
      </c>
      <c r="G33" s="69" t="str">
        <f t="shared" si="0"/>
        <v xml:space="preserve">Jefe Oficina Asesora de Planeación </v>
      </c>
      <c r="H33" s="70">
        <v>43710</v>
      </c>
      <c r="I33" s="70">
        <v>43728</v>
      </c>
      <c r="J33" s="155"/>
      <c r="K33" s="155"/>
      <c r="L33" s="155"/>
      <c r="M33" s="155"/>
      <c r="N33" s="155"/>
      <c r="O33" s="155"/>
      <c r="P33" s="155"/>
      <c r="Q33" s="155"/>
      <c r="R33" s="155"/>
      <c r="S33" s="155"/>
      <c r="T33" s="155"/>
      <c r="U33" s="155"/>
      <c r="V33" s="66" t="s">
        <v>155</v>
      </c>
      <c r="W33" s="176">
        <v>6.7000000000000002E-3</v>
      </c>
      <c r="X33" s="70">
        <v>43740</v>
      </c>
      <c r="Y33" s="67" t="s">
        <v>487</v>
      </c>
      <c r="Z33" s="67" t="s">
        <v>488</v>
      </c>
      <c r="AA33" s="103" t="s">
        <v>227</v>
      </c>
      <c r="AB33" s="164">
        <f t="shared" ca="1" si="1"/>
        <v>6.700000000000002E-3</v>
      </c>
      <c r="AC33" s="158">
        <f t="shared" ca="1" si="2"/>
        <v>0</v>
      </c>
    </row>
    <row r="34" spans="1:33" s="3" customFormat="1" ht="84" x14ac:dyDescent="0.2">
      <c r="A34" s="66" t="s">
        <v>54</v>
      </c>
      <c r="B34" s="67" t="s">
        <v>142</v>
      </c>
      <c r="C34" s="66" t="s">
        <v>81</v>
      </c>
      <c r="D34" s="66" t="s">
        <v>116</v>
      </c>
      <c r="E34" s="66" t="s">
        <v>58</v>
      </c>
      <c r="F34" s="103" t="s">
        <v>204</v>
      </c>
      <c r="G34" s="69" t="str">
        <f t="shared" si="0"/>
        <v>Subdirector Administrativo</v>
      </c>
      <c r="H34" s="70">
        <v>43784</v>
      </c>
      <c r="I34" s="70">
        <v>43814</v>
      </c>
      <c r="J34" s="155"/>
      <c r="K34" s="155"/>
      <c r="L34" s="155"/>
      <c r="M34" s="155"/>
      <c r="N34" s="155"/>
      <c r="O34" s="155"/>
      <c r="P34" s="155"/>
      <c r="Q34" s="155"/>
      <c r="R34" s="155"/>
      <c r="S34" s="155"/>
      <c r="T34" s="155"/>
      <c r="U34" s="155"/>
      <c r="V34" s="66" t="s">
        <v>155</v>
      </c>
      <c r="W34" s="156">
        <v>6.7000000000000002E-3</v>
      </c>
      <c r="X34" s="155"/>
      <c r="Y34" s="67" t="s">
        <v>500</v>
      </c>
      <c r="Z34" s="67" t="s">
        <v>461</v>
      </c>
      <c r="AA34" s="103" t="s">
        <v>124</v>
      </c>
      <c r="AB34" s="178">
        <f t="shared" ca="1" si="1"/>
        <v>4.0200000000000001E-4</v>
      </c>
      <c r="AC34" s="160">
        <f t="shared" ca="1" si="2"/>
        <v>6.2979999999999998E-3</v>
      </c>
      <c r="AD34" s="95"/>
    </row>
    <row r="35" spans="1:33" s="3" customFormat="1" ht="144" x14ac:dyDescent="0.2">
      <c r="A35" s="66" t="s">
        <v>54</v>
      </c>
      <c r="B35" s="67" t="s">
        <v>143</v>
      </c>
      <c r="C35" s="66" t="s">
        <v>93</v>
      </c>
      <c r="D35" s="66" t="s">
        <v>117</v>
      </c>
      <c r="E35" s="66" t="s">
        <v>58</v>
      </c>
      <c r="F35" s="103" t="s">
        <v>212</v>
      </c>
      <c r="G35" s="69" t="str">
        <f t="shared" si="0"/>
        <v>Subdirector Administrativo</v>
      </c>
      <c r="H35" s="70">
        <v>43678</v>
      </c>
      <c r="I35" s="70">
        <v>43697</v>
      </c>
      <c r="J35" s="155"/>
      <c r="K35" s="155"/>
      <c r="L35" s="155"/>
      <c r="M35" s="155"/>
      <c r="N35" s="155"/>
      <c r="O35" s="155"/>
      <c r="P35" s="155"/>
      <c r="Q35" s="155"/>
      <c r="R35" s="155"/>
      <c r="S35" s="155"/>
      <c r="T35" s="155"/>
      <c r="U35" s="155"/>
      <c r="V35" s="66" t="s">
        <v>155</v>
      </c>
      <c r="W35" s="176">
        <v>6.7000000000000002E-3</v>
      </c>
      <c r="X35" s="155"/>
      <c r="Y35" s="67" t="s">
        <v>489</v>
      </c>
      <c r="Z35" s="67" t="s">
        <v>391</v>
      </c>
      <c r="AA35" s="66" t="s">
        <v>126</v>
      </c>
      <c r="AB35" s="157">
        <f t="shared" ca="1" si="1"/>
        <v>4.1539999999999997E-3</v>
      </c>
      <c r="AC35" s="157">
        <f t="shared" ca="1" si="2"/>
        <v>2.5460000000000005E-3</v>
      </c>
    </row>
    <row r="36" spans="1:33" s="3" customFormat="1" ht="72" x14ac:dyDescent="0.2">
      <c r="A36" s="66" t="s">
        <v>46</v>
      </c>
      <c r="B36" s="67" t="s">
        <v>237</v>
      </c>
      <c r="C36" s="66" t="s">
        <v>78</v>
      </c>
      <c r="D36" s="66" t="s">
        <v>116</v>
      </c>
      <c r="E36" s="66" t="s">
        <v>58</v>
      </c>
      <c r="F36" s="103" t="s">
        <v>212</v>
      </c>
      <c r="G36" s="69" t="str">
        <f t="shared" si="0"/>
        <v xml:space="preserve">Jefe Oficina Asesora de Planeación </v>
      </c>
      <c r="H36" s="70">
        <v>43753</v>
      </c>
      <c r="I36" s="70">
        <v>43784</v>
      </c>
      <c r="J36" s="155"/>
      <c r="K36" s="155"/>
      <c r="L36" s="155"/>
      <c r="M36" s="155"/>
      <c r="N36" s="155"/>
      <c r="O36" s="155"/>
      <c r="P36" s="155"/>
      <c r="Q36" s="155"/>
      <c r="R36" s="155"/>
      <c r="S36" s="155"/>
      <c r="T36" s="155"/>
      <c r="U36" s="155"/>
      <c r="V36" s="66" t="s">
        <v>155</v>
      </c>
      <c r="W36" s="156">
        <v>1.34E-2</v>
      </c>
      <c r="X36" s="70">
        <v>43712</v>
      </c>
      <c r="Y36" s="67" t="s">
        <v>490</v>
      </c>
      <c r="Z36" s="67" t="s">
        <v>491</v>
      </c>
      <c r="AA36" s="66" t="s">
        <v>232</v>
      </c>
      <c r="AB36" s="158">
        <f t="shared" ca="1" si="1"/>
        <v>1.34E-2</v>
      </c>
      <c r="AC36" s="158">
        <f t="shared" ca="1" si="2"/>
        <v>0</v>
      </c>
    </row>
    <row r="37" spans="1:33" ht="72" x14ac:dyDescent="0.2">
      <c r="A37" s="66" t="s">
        <v>55</v>
      </c>
      <c r="B37" s="67" t="s">
        <v>109</v>
      </c>
      <c r="C37" s="66" t="s">
        <v>119</v>
      </c>
      <c r="D37" s="66" t="s">
        <v>119</v>
      </c>
      <c r="E37" s="66" t="s">
        <v>58</v>
      </c>
      <c r="F37" s="103" t="s">
        <v>206</v>
      </c>
      <c r="G37" s="69" t="str">
        <f t="shared" si="0"/>
        <v>Líderes de Cada Proceso</v>
      </c>
      <c r="H37" s="70">
        <v>43467</v>
      </c>
      <c r="I37" s="70">
        <v>43481</v>
      </c>
      <c r="J37" s="155"/>
      <c r="K37" s="155"/>
      <c r="L37" s="155"/>
      <c r="M37" s="155"/>
      <c r="N37" s="155"/>
      <c r="O37" s="155"/>
      <c r="P37" s="155"/>
      <c r="Q37" s="155"/>
      <c r="R37" s="155"/>
      <c r="S37" s="155"/>
      <c r="T37" s="155"/>
      <c r="U37" s="155"/>
      <c r="V37" s="66" t="s">
        <v>470</v>
      </c>
      <c r="W37" s="176">
        <v>0.02</v>
      </c>
      <c r="X37" s="70">
        <v>43482</v>
      </c>
      <c r="Y37" s="67" t="s">
        <v>269</v>
      </c>
      <c r="Z37" s="67" t="s">
        <v>268</v>
      </c>
      <c r="AA37" s="66" t="s">
        <v>226</v>
      </c>
      <c r="AB37" s="158">
        <f t="shared" ca="1" si="1"/>
        <v>1.9999999999999997E-2</v>
      </c>
      <c r="AC37" s="158">
        <f t="shared" ca="1" si="2"/>
        <v>0</v>
      </c>
    </row>
    <row r="38" spans="1:33" ht="84" x14ac:dyDescent="0.2">
      <c r="A38" s="66" t="s">
        <v>55</v>
      </c>
      <c r="B38" s="67" t="s">
        <v>109</v>
      </c>
      <c r="C38" s="66" t="s">
        <v>119</v>
      </c>
      <c r="D38" s="66" t="s">
        <v>119</v>
      </c>
      <c r="E38" s="66" t="s">
        <v>58</v>
      </c>
      <c r="F38" s="103" t="s">
        <v>206</v>
      </c>
      <c r="G38" s="69" t="str">
        <f t="shared" si="0"/>
        <v>Líderes de Cada Proceso</v>
      </c>
      <c r="H38" s="70">
        <v>43587</v>
      </c>
      <c r="I38" s="70">
        <v>43600</v>
      </c>
      <c r="J38" s="155"/>
      <c r="K38" s="155"/>
      <c r="L38" s="155"/>
      <c r="M38" s="155"/>
      <c r="N38" s="155"/>
      <c r="O38" s="155"/>
      <c r="P38" s="155"/>
      <c r="Q38" s="155"/>
      <c r="R38" s="155"/>
      <c r="S38" s="155"/>
      <c r="T38" s="155"/>
      <c r="U38" s="155"/>
      <c r="V38" s="66" t="s">
        <v>470</v>
      </c>
      <c r="W38" s="176">
        <v>0.02</v>
      </c>
      <c r="X38" s="70">
        <v>43600</v>
      </c>
      <c r="Y38" s="67" t="s">
        <v>303</v>
      </c>
      <c r="Z38" s="67" t="s">
        <v>272</v>
      </c>
      <c r="AA38" s="66" t="s">
        <v>226</v>
      </c>
      <c r="AB38" s="158">
        <f t="shared" ca="1" si="1"/>
        <v>1.9999999999999997E-2</v>
      </c>
      <c r="AC38" s="158">
        <f t="shared" ca="1" si="2"/>
        <v>0</v>
      </c>
    </row>
    <row r="39" spans="1:33" ht="228" x14ac:dyDescent="0.2">
      <c r="A39" s="166" t="s">
        <v>55</v>
      </c>
      <c r="B39" s="67" t="s">
        <v>109</v>
      </c>
      <c r="C39" s="66" t="s">
        <v>119</v>
      </c>
      <c r="D39" s="66" t="s">
        <v>119</v>
      </c>
      <c r="E39" s="166" t="s">
        <v>58</v>
      </c>
      <c r="F39" s="154" t="s">
        <v>206</v>
      </c>
      <c r="G39" s="69" t="str">
        <f t="shared" si="0"/>
        <v>Líderes de Cada Proceso</v>
      </c>
      <c r="H39" s="70">
        <v>43710</v>
      </c>
      <c r="I39" s="106">
        <v>43721</v>
      </c>
      <c r="J39" s="155"/>
      <c r="K39" s="155"/>
      <c r="L39" s="155"/>
      <c r="M39" s="155"/>
      <c r="N39" s="155"/>
      <c r="O39" s="155"/>
      <c r="P39" s="155"/>
      <c r="Q39" s="155"/>
      <c r="R39" s="155"/>
      <c r="S39" s="155"/>
      <c r="T39" s="155"/>
      <c r="U39" s="155"/>
      <c r="V39" s="66" t="s">
        <v>470</v>
      </c>
      <c r="W39" s="176">
        <v>0.02</v>
      </c>
      <c r="X39" s="70">
        <v>43721</v>
      </c>
      <c r="Y39" s="67" t="s">
        <v>492</v>
      </c>
      <c r="Z39" s="67" t="s">
        <v>492</v>
      </c>
      <c r="AA39" s="66" t="s">
        <v>226</v>
      </c>
      <c r="AB39" s="158">
        <f t="shared" ca="1" si="1"/>
        <v>1.9999999999999997E-2</v>
      </c>
      <c r="AC39" s="158">
        <f t="shared" ca="1" si="2"/>
        <v>0</v>
      </c>
    </row>
    <row r="40" spans="1:33" ht="84" x14ac:dyDescent="0.2">
      <c r="A40" s="66" t="s">
        <v>49</v>
      </c>
      <c r="B40" s="67" t="s">
        <v>160</v>
      </c>
      <c r="C40" s="66" t="s">
        <v>96</v>
      </c>
      <c r="D40" s="66" t="s">
        <v>118</v>
      </c>
      <c r="E40" s="66" t="s">
        <v>58</v>
      </c>
      <c r="F40" s="103" t="s">
        <v>51</v>
      </c>
      <c r="G40" s="69" t="str">
        <f t="shared" si="0"/>
        <v>Asesor de Control Interno</v>
      </c>
      <c r="H40" s="70">
        <v>43644</v>
      </c>
      <c r="I40" s="70">
        <v>43643</v>
      </c>
      <c r="J40" s="155"/>
      <c r="K40" s="155"/>
      <c r="L40" s="155"/>
      <c r="M40" s="155"/>
      <c r="N40" s="155"/>
      <c r="O40" s="155"/>
      <c r="P40" s="155"/>
      <c r="Q40" s="155"/>
      <c r="R40" s="155"/>
      <c r="S40" s="155"/>
      <c r="T40" s="155"/>
      <c r="U40" s="155"/>
      <c r="V40" s="66" t="s">
        <v>155</v>
      </c>
      <c r="W40" s="176">
        <v>0.02</v>
      </c>
      <c r="X40" s="70">
        <v>43650</v>
      </c>
      <c r="Y40" s="67" t="s">
        <v>322</v>
      </c>
      <c r="Z40" s="67" t="s">
        <v>323</v>
      </c>
      <c r="AA40" s="66" t="s">
        <v>194</v>
      </c>
      <c r="AB40" s="158">
        <f t="shared" ca="1" si="1"/>
        <v>0.02</v>
      </c>
      <c r="AC40" s="158">
        <f t="shared" ca="1" si="2"/>
        <v>0</v>
      </c>
    </row>
    <row r="41" spans="1:33" ht="409.5" x14ac:dyDescent="0.2">
      <c r="A41" s="66" t="s">
        <v>49</v>
      </c>
      <c r="B41" s="67" t="s">
        <v>161</v>
      </c>
      <c r="C41" s="66" t="s">
        <v>96</v>
      </c>
      <c r="D41" s="66" t="s">
        <v>118</v>
      </c>
      <c r="E41" s="66" t="s">
        <v>58</v>
      </c>
      <c r="F41" s="103" t="s">
        <v>51</v>
      </c>
      <c r="G41" s="69" t="str">
        <f t="shared" si="0"/>
        <v>Asesor de Control Interno</v>
      </c>
      <c r="H41" s="70">
        <v>43644</v>
      </c>
      <c r="I41" s="70">
        <v>43732</v>
      </c>
      <c r="J41" s="155"/>
      <c r="K41" s="155"/>
      <c r="L41" s="155"/>
      <c r="M41" s="155"/>
      <c r="N41" s="155"/>
      <c r="O41" s="155"/>
      <c r="P41" s="155"/>
      <c r="Q41" s="155"/>
      <c r="R41" s="155"/>
      <c r="S41" s="155"/>
      <c r="T41" s="155"/>
      <c r="U41" s="155"/>
      <c r="V41" s="66" t="s">
        <v>155</v>
      </c>
      <c r="W41" s="176">
        <v>0.02</v>
      </c>
      <c r="X41" s="70">
        <v>43732</v>
      </c>
      <c r="Y41" s="67" t="s">
        <v>446</v>
      </c>
      <c r="Z41" s="67" t="s">
        <v>356</v>
      </c>
      <c r="AA41" s="66" t="s">
        <v>194</v>
      </c>
      <c r="AB41" s="158">
        <f t="shared" ca="1" si="1"/>
        <v>0.02</v>
      </c>
      <c r="AC41" s="158">
        <f t="shared" ca="1" si="2"/>
        <v>0</v>
      </c>
      <c r="AD41" s="87"/>
      <c r="AE41" s="87"/>
      <c r="AF41" s="88"/>
      <c r="AG41" s="88"/>
    </row>
    <row r="42" spans="1:33" ht="240" x14ac:dyDescent="0.2">
      <c r="A42" s="66" t="s">
        <v>49</v>
      </c>
      <c r="B42" s="67" t="s">
        <v>162</v>
      </c>
      <c r="C42" s="66" t="s">
        <v>96</v>
      </c>
      <c r="D42" s="66" t="s">
        <v>118</v>
      </c>
      <c r="E42" s="66" t="s">
        <v>58</v>
      </c>
      <c r="F42" s="103" t="s">
        <v>51</v>
      </c>
      <c r="G42" s="69" t="str">
        <f t="shared" si="0"/>
        <v>Asesor de Control Interno</v>
      </c>
      <c r="H42" s="70">
        <v>43733</v>
      </c>
      <c r="I42" s="70">
        <v>43822</v>
      </c>
      <c r="J42" s="155"/>
      <c r="K42" s="155"/>
      <c r="L42" s="155"/>
      <c r="M42" s="155"/>
      <c r="N42" s="155"/>
      <c r="O42" s="155"/>
      <c r="P42" s="155"/>
      <c r="Q42" s="155"/>
      <c r="R42" s="155"/>
      <c r="S42" s="155"/>
      <c r="T42" s="155"/>
      <c r="U42" s="155"/>
      <c r="V42" s="66" t="s">
        <v>155</v>
      </c>
      <c r="W42" s="176">
        <v>0.02</v>
      </c>
      <c r="X42" s="70"/>
      <c r="Y42" s="67" t="s">
        <v>493</v>
      </c>
      <c r="Z42" s="67" t="s">
        <v>494</v>
      </c>
      <c r="AA42" s="66" t="s">
        <v>191</v>
      </c>
      <c r="AB42" s="160">
        <f t="shared" ca="1" si="1"/>
        <v>2E-3</v>
      </c>
      <c r="AC42" s="160">
        <f t="shared" ca="1" si="2"/>
        <v>1.8000000000000002E-2</v>
      </c>
      <c r="AD42" s="173">
        <f>+I42-H42</f>
        <v>89</v>
      </c>
      <c r="AE42" s="173">
        <f>+$AD$18-H42</f>
        <v>5</v>
      </c>
      <c r="AF42" s="174">
        <f>+AE42/AD42</f>
        <v>5.6179775280898875E-2</v>
      </c>
      <c r="AG42" s="174">
        <f>+AF42*W42</f>
        <v>1.1235955056179776E-3</v>
      </c>
    </row>
    <row r="43" spans="1:33" ht="276" x14ac:dyDescent="0.2">
      <c r="A43" s="66" t="s">
        <v>50</v>
      </c>
      <c r="B43" s="67" t="s">
        <v>246</v>
      </c>
      <c r="C43" s="66" t="s">
        <v>119</v>
      </c>
      <c r="D43" s="66" t="s">
        <v>119</v>
      </c>
      <c r="E43" s="66" t="s">
        <v>58</v>
      </c>
      <c r="F43" s="103" t="s">
        <v>206</v>
      </c>
      <c r="G43" s="69" t="str">
        <f t="shared" si="0"/>
        <v>Líderes de Cada Proceso</v>
      </c>
      <c r="H43" s="70">
        <v>43587</v>
      </c>
      <c r="I43" s="70">
        <v>43607</v>
      </c>
      <c r="J43" s="155"/>
      <c r="K43" s="155"/>
      <c r="L43" s="155"/>
      <c r="M43" s="155"/>
      <c r="N43" s="155"/>
      <c r="O43" s="155"/>
      <c r="P43" s="155"/>
      <c r="Q43" s="155"/>
      <c r="R43" s="155"/>
      <c r="S43" s="155"/>
      <c r="T43" s="155"/>
      <c r="U43" s="155"/>
      <c r="V43" s="66" t="s">
        <v>470</v>
      </c>
      <c r="W43" s="177">
        <v>1.4999999999999999E-2</v>
      </c>
      <c r="X43" s="70">
        <v>43670</v>
      </c>
      <c r="Y43" s="67" t="s">
        <v>372</v>
      </c>
      <c r="Z43" s="67" t="s">
        <v>362</v>
      </c>
      <c r="AA43" s="66" t="s">
        <v>226</v>
      </c>
      <c r="AB43" s="158">
        <f t="shared" ca="1" si="1"/>
        <v>1.4999999999999998E-2</v>
      </c>
      <c r="AC43" s="158">
        <f t="shared" ca="1" si="2"/>
        <v>0</v>
      </c>
    </row>
    <row r="44" spans="1:33" ht="48" x14ac:dyDescent="0.2">
      <c r="A44" s="66" t="s">
        <v>50</v>
      </c>
      <c r="B44" s="67" t="s">
        <v>246</v>
      </c>
      <c r="C44" s="66" t="s">
        <v>119</v>
      </c>
      <c r="D44" s="66" t="s">
        <v>119</v>
      </c>
      <c r="E44" s="66" t="s">
        <v>58</v>
      </c>
      <c r="F44" s="103" t="s">
        <v>206</v>
      </c>
      <c r="G44" s="69" t="str">
        <f t="shared" ref="G44" si="3">IF(LEN(C44)&gt;0,VLOOKUP(C44,PROCESO2,3,0),"")</f>
        <v>Líderes de Cada Proceso</v>
      </c>
      <c r="H44" s="70">
        <v>43739</v>
      </c>
      <c r="I44" s="70">
        <v>43763</v>
      </c>
      <c r="J44" s="155"/>
      <c r="K44" s="155"/>
      <c r="L44" s="155"/>
      <c r="M44" s="155"/>
      <c r="N44" s="155"/>
      <c r="O44" s="155"/>
      <c r="P44" s="155"/>
      <c r="Q44" s="155"/>
      <c r="R44" s="155"/>
      <c r="S44" s="155"/>
      <c r="T44" s="155"/>
      <c r="U44" s="155"/>
      <c r="V44" s="66" t="s">
        <v>470</v>
      </c>
      <c r="W44" s="71">
        <v>1.4999999999999999E-2</v>
      </c>
      <c r="X44" s="70"/>
      <c r="Y44" s="67" t="s">
        <v>455</v>
      </c>
      <c r="Z44" s="67" t="s">
        <v>455</v>
      </c>
      <c r="AA44" s="66"/>
      <c r="AB44" s="160">
        <f t="shared" ref="AB44" ca="1" si="4">IF(ISERROR(VLOOKUP(AA44,INDIRECT(VLOOKUP(A44,ACTA,2,0)&amp;"A"),2,0))=TRUE,0,W44*(VLOOKUP(AA44,INDIRECT(VLOOKUP(A44,ACTA,2,0)&amp;"A"),2,0)))</f>
        <v>0</v>
      </c>
      <c r="AC44" s="160">
        <f t="shared" ref="AC44" ca="1" si="5">+W44-AB44</f>
        <v>1.4999999999999999E-2</v>
      </c>
    </row>
    <row r="45" spans="1:33" ht="48" x14ac:dyDescent="0.2">
      <c r="A45" s="66" t="s">
        <v>50</v>
      </c>
      <c r="B45" s="67" t="s">
        <v>246</v>
      </c>
      <c r="C45" s="66" t="s">
        <v>119</v>
      </c>
      <c r="D45" s="66" t="s">
        <v>119</v>
      </c>
      <c r="E45" s="66" t="s">
        <v>58</v>
      </c>
      <c r="F45" s="103" t="s">
        <v>206</v>
      </c>
      <c r="G45" s="69" t="str">
        <f t="shared" si="0"/>
        <v>Líderes de Cada Proceso</v>
      </c>
      <c r="H45" s="70">
        <v>43800</v>
      </c>
      <c r="I45" s="70">
        <v>43818</v>
      </c>
      <c r="J45" s="155"/>
      <c r="K45" s="155"/>
      <c r="L45" s="155"/>
      <c r="M45" s="155"/>
      <c r="N45" s="155"/>
      <c r="O45" s="155"/>
      <c r="P45" s="155"/>
      <c r="Q45" s="155"/>
      <c r="R45" s="155"/>
      <c r="S45" s="155"/>
      <c r="T45" s="155"/>
      <c r="U45" s="155"/>
      <c r="V45" s="66" t="s">
        <v>470</v>
      </c>
      <c r="W45" s="71">
        <v>1.4999999999999999E-2</v>
      </c>
      <c r="X45" s="70"/>
      <c r="Y45" s="67" t="s">
        <v>455</v>
      </c>
      <c r="Z45" s="67" t="s">
        <v>455</v>
      </c>
      <c r="AA45" s="66"/>
      <c r="AB45" s="160">
        <f t="shared" ca="1" si="1"/>
        <v>0</v>
      </c>
      <c r="AC45" s="160">
        <f t="shared" ca="1" si="2"/>
        <v>1.4999999999999999E-2</v>
      </c>
    </row>
    <row r="46" spans="1:33" ht="180" x14ac:dyDescent="0.2">
      <c r="A46" s="66" t="s">
        <v>50</v>
      </c>
      <c r="B46" s="67" t="s">
        <v>247</v>
      </c>
      <c r="C46" s="66" t="s">
        <v>119</v>
      </c>
      <c r="D46" s="66" t="s">
        <v>119</v>
      </c>
      <c r="E46" s="66" t="s">
        <v>58</v>
      </c>
      <c r="F46" s="103" t="s">
        <v>51</v>
      </c>
      <c r="G46" s="69" t="str">
        <f t="shared" si="0"/>
        <v>Líderes de Cada Proceso</v>
      </c>
      <c r="H46" s="70">
        <v>43467</v>
      </c>
      <c r="I46" s="70">
        <v>43496</v>
      </c>
      <c r="J46" s="155"/>
      <c r="K46" s="155"/>
      <c r="L46" s="155"/>
      <c r="M46" s="155"/>
      <c r="N46" s="155"/>
      <c r="O46" s="155"/>
      <c r="P46" s="155"/>
      <c r="Q46" s="155"/>
      <c r="R46" s="155"/>
      <c r="S46" s="155"/>
      <c r="T46" s="155"/>
      <c r="U46" s="155"/>
      <c r="V46" s="66" t="s">
        <v>155</v>
      </c>
      <c r="W46" s="177">
        <v>1.4999999999999999E-2</v>
      </c>
      <c r="X46" s="70">
        <v>43507</v>
      </c>
      <c r="Y46" s="67" t="s">
        <v>274</v>
      </c>
      <c r="Z46" s="67" t="s">
        <v>273</v>
      </c>
      <c r="AA46" s="66" t="s">
        <v>226</v>
      </c>
      <c r="AB46" s="158">
        <f t="shared" ca="1" si="1"/>
        <v>1.4999999999999998E-2</v>
      </c>
      <c r="AC46" s="158">
        <f t="shared" ca="1" si="2"/>
        <v>0</v>
      </c>
    </row>
    <row r="47" spans="1:33" ht="240" x14ac:dyDescent="0.2">
      <c r="A47" s="66" t="s">
        <v>50</v>
      </c>
      <c r="B47" s="67" t="s">
        <v>247</v>
      </c>
      <c r="C47" s="66" t="s">
        <v>119</v>
      </c>
      <c r="D47" s="66" t="s">
        <v>119</v>
      </c>
      <c r="E47" s="66" t="s">
        <v>58</v>
      </c>
      <c r="F47" s="103" t="s">
        <v>51</v>
      </c>
      <c r="G47" s="69" t="str">
        <f t="shared" si="0"/>
        <v>Líderes de Cada Proceso</v>
      </c>
      <c r="H47" s="70">
        <v>43525</v>
      </c>
      <c r="I47" s="70">
        <v>43554</v>
      </c>
      <c r="J47" s="155"/>
      <c r="K47" s="155"/>
      <c r="L47" s="155"/>
      <c r="M47" s="155"/>
      <c r="N47" s="155"/>
      <c r="O47" s="155"/>
      <c r="P47" s="155"/>
      <c r="Q47" s="155"/>
      <c r="R47" s="155"/>
      <c r="S47" s="155"/>
      <c r="T47" s="155"/>
      <c r="U47" s="155"/>
      <c r="V47" s="66" t="s">
        <v>155</v>
      </c>
      <c r="W47" s="177">
        <v>1.4999999999999999E-2</v>
      </c>
      <c r="X47" s="70">
        <v>43643</v>
      </c>
      <c r="Y47" s="67" t="s">
        <v>324</v>
      </c>
      <c r="Z47" s="67" t="s">
        <v>275</v>
      </c>
      <c r="AA47" s="66" t="s">
        <v>226</v>
      </c>
      <c r="AB47" s="158">
        <f t="shared" ca="1" si="1"/>
        <v>1.4999999999999998E-2</v>
      </c>
      <c r="AC47" s="158">
        <f t="shared" ca="1" si="2"/>
        <v>0</v>
      </c>
    </row>
    <row r="48" spans="1:33" ht="384" x14ac:dyDescent="0.2">
      <c r="A48" s="66" t="s">
        <v>50</v>
      </c>
      <c r="B48" s="67" t="s">
        <v>247</v>
      </c>
      <c r="C48" s="66" t="s">
        <v>119</v>
      </c>
      <c r="D48" s="66" t="s">
        <v>119</v>
      </c>
      <c r="E48" s="66" t="s">
        <v>58</v>
      </c>
      <c r="F48" s="103" t="s">
        <v>51</v>
      </c>
      <c r="G48" s="69" t="str">
        <f t="shared" si="0"/>
        <v>Líderes de Cada Proceso</v>
      </c>
      <c r="H48" s="70">
        <v>43647</v>
      </c>
      <c r="I48" s="70">
        <v>43677</v>
      </c>
      <c r="J48" s="155"/>
      <c r="K48" s="155"/>
      <c r="L48" s="155"/>
      <c r="M48" s="155"/>
      <c r="N48" s="155"/>
      <c r="O48" s="155"/>
      <c r="P48" s="155"/>
      <c r="Q48" s="155"/>
      <c r="R48" s="155"/>
      <c r="S48" s="155"/>
      <c r="T48" s="155"/>
      <c r="U48" s="155"/>
      <c r="V48" s="66" t="s">
        <v>155</v>
      </c>
      <c r="W48" s="177">
        <v>1.4999999999999999E-2</v>
      </c>
      <c r="X48" s="70">
        <v>43669</v>
      </c>
      <c r="Y48" s="67" t="s">
        <v>535</v>
      </c>
      <c r="Z48" s="67" t="s">
        <v>363</v>
      </c>
      <c r="AA48" s="66" t="s">
        <v>226</v>
      </c>
      <c r="AB48" s="158">
        <f t="shared" ca="1" si="1"/>
        <v>1.4999999999999998E-2</v>
      </c>
      <c r="AC48" s="158">
        <f t="shared" ca="1" si="2"/>
        <v>0</v>
      </c>
    </row>
    <row r="49" spans="1:29" ht="48" x14ac:dyDescent="0.2">
      <c r="A49" s="66" t="s">
        <v>50</v>
      </c>
      <c r="B49" s="67" t="s">
        <v>247</v>
      </c>
      <c r="C49" s="66" t="s">
        <v>119</v>
      </c>
      <c r="D49" s="66" t="s">
        <v>119</v>
      </c>
      <c r="E49" s="66" t="s">
        <v>58</v>
      </c>
      <c r="F49" s="103" t="s">
        <v>51</v>
      </c>
      <c r="G49" s="69" t="str">
        <f t="shared" si="0"/>
        <v>Líderes de Cada Proceso</v>
      </c>
      <c r="H49" s="70">
        <v>43770</v>
      </c>
      <c r="I49" s="70">
        <v>43789</v>
      </c>
      <c r="J49" s="155"/>
      <c r="K49" s="155"/>
      <c r="L49" s="155"/>
      <c r="M49" s="155"/>
      <c r="N49" s="155"/>
      <c r="O49" s="155"/>
      <c r="P49" s="155"/>
      <c r="Q49" s="155"/>
      <c r="R49" s="155"/>
      <c r="S49" s="155"/>
      <c r="T49" s="155"/>
      <c r="U49" s="155"/>
      <c r="V49" s="66" t="s">
        <v>155</v>
      </c>
      <c r="W49" s="71">
        <v>1.4999999999999999E-2</v>
      </c>
      <c r="X49" s="70"/>
      <c r="Y49" s="67" t="s">
        <v>402</v>
      </c>
      <c r="Z49" s="67" t="s">
        <v>402</v>
      </c>
      <c r="AA49" s="66"/>
      <c r="AB49" s="160">
        <f t="shared" ca="1" si="1"/>
        <v>0</v>
      </c>
      <c r="AC49" s="160">
        <f t="shared" ca="1" si="2"/>
        <v>1.4999999999999999E-2</v>
      </c>
    </row>
    <row r="50" spans="1:29" ht="72" x14ac:dyDescent="0.2">
      <c r="A50" s="66" t="s">
        <v>47</v>
      </c>
      <c r="B50" s="67" t="s">
        <v>99</v>
      </c>
      <c r="C50" s="66" t="s">
        <v>94</v>
      </c>
      <c r="D50" s="66" t="s">
        <v>117</v>
      </c>
      <c r="E50" s="66" t="s">
        <v>58</v>
      </c>
      <c r="F50" s="103" t="s">
        <v>477</v>
      </c>
      <c r="G50" s="69" t="str">
        <f t="shared" si="0"/>
        <v>Subdirector Financiero</v>
      </c>
      <c r="H50" s="70">
        <v>43467</v>
      </c>
      <c r="I50" s="70">
        <v>43475</v>
      </c>
      <c r="J50" s="155"/>
      <c r="K50" s="155"/>
      <c r="L50" s="155"/>
      <c r="M50" s="155"/>
      <c r="N50" s="155"/>
      <c r="O50" s="155"/>
      <c r="P50" s="155"/>
      <c r="Q50" s="155"/>
      <c r="R50" s="155"/>
      <c r="S50" s="155"/>
      <c r="T50" s="155"/>
      <c r="U50" s="155"/>
      <c r="V50" s="66" t="s">
        <v>155</v>
      </c>
      <c r="W50" s="176">
        <v>3.0000000000000001E-3</v>
      </c>
      <c r="X50" s="70">
        <v>43475</v>
      </c>
      <c r="Y50" s="67" t="s">
        <v>277</v>
      </c>
      <c r="Z50" s="67" t="s">
        <v>276</v>
      </c>
      <c r="AA50" s="66" t="s">
        <v>226</v>
      </c>
      <c r="AB50" s="158">
        <f t="shared" ca="1" si="1"/>
        <v>2.9999999999999996E-3</v>
      </c>
      <c r="AC50" s="158">
        <f t="shared" ca="1" si="2"/>
        <v>0</v>
      </c>
    </row>
    <row r="51" spans="1:29" ht="72" x14ac:dyDescent="0.2">
      <c r="A51" s="66" t="s">
        <v>47</v>
      </c>
      <c r="B51" s="67" t="s">
        <v>99</v>
      </c>
      <c r="C51" s="66" t="s">
        <v>94</v>
      </c>
      <c r="D51" s="66" t="s">
        <v>117</v>
      </c>
      <c r="E51" s="66" t="s">
        <v>58</v>
      </c>
      <c r="F51" s="103" t="s">
        <v>477</v>
      </c>
      <c r="G51" s="69" t="str">
        <f t="shared" ref="G51:G75" si="6">IF(LEN(C51)&gt;0,VLOOKUP(C51,PROCESO2,3,0),"")</f>
        <v>Subdirector Financiero</v>
      </c>
      <c r="H51" s="70">
        <v>43497</v>
      </c>
      <c r="I51" s="70">
        <v>43504</v>
      </c>
      <c r="J51" s="155"/>
      <c r="K51" s="155"/>
      <c r="L51" s="155"/>
      <c r="M51" s="155"/>
      <c r="N51" s="155"/>
      <c r="O51" s="155"/>
      <c r="P51" s="155"/>
      <c r="Q51" s="155"/>
      <c r="R51" s="155"/>
      <c r="S51" s="155"/>
      <c r="T51" s="155"/>
      <c r="U51" s="155"/>
      <c r="V51" s="66" t="s">
        <v>155</v>
      </c>
      <c r="W51" s="176">
        <v>3.0000000000000001E-3</v>
      </c>
      <c r="X51" s="70">
        <v>43507</v>
      </c>
      <c r="Y51" s="67" t="s">
        <v>278</v>
      </c>
      <c r="Z51" s="67" t="s">
        <v>279</v>
      </c>
      <c r="AA51" s="66" t="s">
        <v>226</v>
      </c>
      <c r="AB51" s="158">
        <f t="shared" ca="1" si="1"/>
        <v>2.9999999999999996E-3</v>
      </c>
      <c r="AC51" s="158">
        <f t="shared" ca="1" si="2"/>
        <v>0</v>
      </c>
    </row>
    <row r="52" spans="1:29" ht="72" x14ac:dyDescent="0.2">
      <c r="A52" s="66" t="s">
        <v>47</v>
      </c>
      <c r="B52" s="67" t="s">
        <v>99</v>
      </c>
      <c r="C52" s="66" t="s">
        <v>94</v>
      </c>
      <c r="D52" s="66" t="s">
        <v>117</v>
      </c>
      <c r="E52" s="66" t="s">
        <v>58</v>
      </c>
      <c r="F52" s="103" t="s">
        <v>477</v>
      </c>
      <c r="G52" s="69" t="str">
        <f t="shared" si="6"/>
        <v>Subdirector Financiero</v>
      </c>
      <c r="H52" s="70">
        <v>43525</v>
      </c>
      <c r="I52" s="70">
        <v>43532</v>
      </c>
      <c r="J52" s="155"/>
      <c r="K52" s="155"/>
      <c r="L52" s="155"/>
      <c r="M52" s="155"/>
      <c r="N52" s="155"/>
      <c r="O52" s="155"/>
      <c r="P52" s="155"/>
      <c r="Q52" s="155"/>
      <c r="R52" s="155"/>
      <c r="S52" s="155"/>
      <c r="T52" s="155"/>
      <c r="U52" s="155"/>
      <c r="V52" s="66" t="s">
        <v>155</v>
      </c>
      <c r="W52" s="176">
        <v>3.0000000000000001E-3</v>
      </c>
      <c r="X52" s="70">
        <v>43535</v>
      </c>
      <c r="Y52" s="67" t="s">
        <v>281</v>
      </c>
      <c r="Z52" s="67" t="s">
        <v>280</v>
      </c>
      <c r="AA52" s="66" t="s">
        <v>226</v>
      </c>
      <c r="AB52" s="158">
        <f t="shared" ca="1" si="1"/>
        <v>2.9999999999999996E-3</v>
      </c>
      <c r="AC52" s="158">
        <f t="shared" ca="1" si="2"/>
        <v>0</v>
      </c>
    </row>
    <row r="53" spans="1:29" ht="72" x14ac:dyDescent="0.2">
      <c r="A53" s="66" t="s">
        <v>47</v>
      </c>
      <c r="B53" s="67" t="s">
        <v>99</v>
      </c>
      <c r="C53" s="66" t="s">
        <v>94</v>
      </c>
      <c r="D53" s="66" t="s">
        <v>117</v>
      </c>
      <c r="E53" s="66" t="s">
        <v>58</v>
      </c>
      <c r="F53" s="103" t="s">
        <v>212</v>
      </c>
      <c r="G53" s="69" t="str">
        <f t="shared" si="6"/>
        <v>Subdirector Financiero</v>
      </c>
      <c r="H53" s="70">
        <v>43556</v>
      </c>
      <c r="I53" s="70">
        <v>43563</v>
      </c>
      <c r="J53" s="155"/>
      <c r="K53" s="155"/>
      <c r="L53" s="155"/>
      <c r="M53" s="155"/>
      <c r="N53" s="155"/>
      <c r="O53" s="155"/>
      <c r="P53" s="155"/>
      <c r="Q53" s="155"/>
      <c r="R53" s="155"/>
      <c r="S53" s="155"/>
      <c r="T53" s="155"/>
      <c r="U53" s="155"/>
      <c r="V53" s="66" t="s">
        <v>155</v>
      </c>
      <c r="W53" s="176">
        <v>3.0000000000000001E-3</v>
      </c>
      <c r="X53" s="70">
        <v>43565</v>
      </c>
      <c r="Y53" s="67" t="s">
        <v>283</v>
      </c>
      <c r="Z53" s="67" t="s">
        <v>282</v>
      </c>
      <c r="AA53" s="66" t="s">
        <v>226</v>
      </c>
      <c r="AB53" s="158">
        <f t="shared" ca="1" si="1"/>
        <v>2.9999999999999996E-3</v>
      </c>
      <c r="AC53" s="158">
        <f t="shared" ca="1" si="2"/>
        <v>0</v>
      </c>
    </row>
    <row r="54" spans="1:29" ht="72" x14ac:dyDescent="0.2">
      <c r="A54" s="66" t="s">
        <v>47</v>
      </c>
      <c r="B54" s="67" t="s">
        <v>99</v>
      </c>
      <c r="C54" s="66" t="s">
        <v>94</v>
      </c>
      <c r="D54" s="66" t="s">
        <v>117</v>
      </c>
      <c r="E54" s="66" t="s">
        <v>58</v>
      </c>
      <c r="F54" s="103" t="s">
        <v>477</v>
      </c>
      <c r="G54" s="69" t="str">
        <f t="shared" si="6"/>
        <v>Subdirector Financiero</v>
      </c>
      <c r="H54" s="70">
        <v>43587</v>
      </c>
      <c r="I54" s="70">
        <v>43594</v>
      </c>
      <c r="J54" s="155"/>
      <c r="K54" s="155"/>
      <c r="L54" s="155"/>
      <c r="M54" s="155"/>
      <c r="N54" s="155"/>
      <c r="O54" s="155"/>
      <c r="P54" s="155"/>
      <c r="Q54" s="155"/>
      <c r="R54" s="155"/>
      <c r="S54" s="155"/>
      <c r="T54" s="155"/>
      <c r="U54" s="155"/>
      <c r="V54" s="66" t="s">
        <v>155</v>
      </c>
      <c r="W54" s="176">
        <v>3.0000000000000001E-3</v>
      </c>
      <c r="X54" s="70">
        <v>43594</v>
      </c>
      <c r="Y54" s="67" t="s">
        <v>285</v>
      </c>
      <c r="Z54" s="67" t="s">
        <v>284</v>
      </c>
      <c r="AA54" s="66" t="s">
        <v>226</v>
      </c>
      <c r="AB54" s="158">
        <f t="shared" ca="1" si="1"/>
        <v>2.9999999999999996E-3</v>
      </c>
      <c r="AC54" s="158">
        <f t="shared" ca="1" si="2"/>
        <v>0</v>
      </c>
    </row>
    <row r="55" spans="1:29" ht="72" x14ac:dyDescent="0.2">
      <c r="A55" s="66" t="s">
        <v>47</v>
      </c>
      <c r="B55" s="67" t="s">
        <v>99</v>
      </c>
      <c r="C55" s="66" t="s">
        <v>94</v>
      </c>
      <c r="D55" s="66" t="s">
        <v>117</v>
      </c>
      <c r="E55" s="66" t="s">
        <v>58</v>
      </c>
      <c r="F55" s="103" t="s">
        <v>477</v>
      </c>
      <c r="G55" s="69" t="str">
        <f t="shared" si="6"/>
        <v>Subdirector Financiero</v>
      </c>
      <c r="H55" s="70">
        <v>43620</v>
      </c>
      <c r="I55" s="70">
        <v>43627</v>
      </c>
      <c r="J55" s="155"/>
      <c r="K55" s="155"/>
      <c r="L55" s="155"/>
      <c r="M55" s="155"/>
      <c r="N55" s="155"/>
      <c r="O55" s="155"/>
      <c r="P55" s="155"/>
      <c r="Q55" s="155"/>
      <c r="R55" s="155"/>
      <c r="S55" s="155"/>
      <c r="T55" s="155"/>
      <c r="U55" s="155"/>
      <c r="V55" s="66" t="s">
        <v>155</v>
      </c>
      <c r="W55" s="176">
        <v>3.0000000000000001E-3</v>
      </c>
      <c r="X55" s="70">
        <v>43628</v>
      </c>
      <c r="Y55" s="67" t="s">
        <v>287</v>
      </c>
      <c r="Z55" s="67" t="s">
        <v>286</v>
      </c>
      <c r="AA55" s="66" t="s">
        <v>226</v>
      </c>
      <c r="AB55" s="158">
        <f t="shared" ca="1" si="1"/>
        <v>2.9999999999999996E-3</v>
      </c>
      <c r="AC55" s="158">
        <f t="shared" ca="1" si="2"/>
        <v>0</v>
      </c>
    </row>
    <row r="56" spans="1:29" ht="72" x14ac:dyDescent="0.2">
      <c r="A56" s="66" t="s">
        <v>47</v>
      </c>
      <c r="B56" s="67" t="s">
        <v>99</v>
      </c>
      <c r="C56" s="66" t="s">
        <v>94</v>
      </c>
      <c r="D56" s="66" t="s">
        <v>117</v>
      </c>
      <c r="E56" s="67" t="s">
        <v>58</v>
      </c>
      <c r="F56" s="103" t="s">
        <v>477</v>
      </c>
      <c r="G56" s="69" t="str">
        <f t="shared" si="6"/>
        <v>Subdirector Financiero</v>
      </c>
      <c r="H56" s="70">
        <v>43648</v>
      </c>
      <c r="I56" s="70">
        <v>43655</v>
      </c>
      <c r="J56" s="155"/>
      <c r="K56" s="155"/>
      <c r="L56" s="155"/>
      <c r="M56" s="155"/>
      <c r="N56" s="155"/>
      <c r="O56" s="155"/>
      <c r="P56" s="155"/>
      <c r="Q56" s="155"/>
      <c r="R56" s="155"/>
      <c r="S56" s="155"/>
      <c r="T56" s="155"/>
      <c r="U56" s="155"/>
      <c r="V56" s="66" t="s">
        <v>155</v>
      </c>
      <c r="W56" s="176">
        <v>3.0000000000000001E-3</v>
      </c>
      <c r="X56" s="70">
        <v>43655</v>
      </c>
      <c r="Y56" s="67" t="s">
        <v>360</v>
      </c>
      <c r="Z56" s="67" t="s">
        <v>361</v>
      </c>
      <c r="AA56" s="66" t="s">
        <v>226</v>
      </c>
      <c r="AB56" s="158">
        <f t="shared" ca="1" si="1"/>
        <v>2.9999999999999996E-3</v>
      </c>
      <c r="AC56" s="158">
        <f t="shared" ca="1" si="2"/>
        <v>0</v>
      </c>
    </row>
    <row r="57" spans="1:29" ht="72" x14ac:dyDescent="0.2">
      <c r="A57" s="66" t="s">
        <v>47</v>
      </c>
      <c r="B57" s="67" t="s">
        <v>99</v>
      </c>
      <c r="C57" s="66" t="s">
        <v>94</v>
      </c>
      <c r="D57" s="66" t="s">
        <v>117</v>
      </c>
      <c r="E57" s="66" t="s">
        <v>58</v>
      </c>
      <c r="F57" s="103" t="s">
        <v>477</v>
      </c>
      <c r="G57" s="69" t="str">
        <f t="shared" si="6"/>
        <v>Subdirector Financiero</v>
      </c>
      <c r="H57" s="70">
        <v>43678</v>
      </c>
      <c r="I57" s="70">
        <v>43689</v>
      </c>
      <c r="J57" s="155"/>
      <c r="K57" s="155"/>
      <c r="L57" s="155"/>
      <c r="M57" s="155"/>
      <c r="N57" s="155"/>
      <c r="O57" s="155"/>
      <c r="P57" s="155"/>
      <c r="Q57" s="155"/>
      <c r="R57" s="155"/>
      <c r="S57" s="155"/>
      <c r="T57" s="155"/>
      <c r="U57" s="155"/>
      <c r="V57" s="66" t="s">
        <v>155</v>
      </c>
      <c r="W57" s="176">
        <v>3.0000000000000001E-3</v>
      </c>
      <c r="X57" s="70">
        <v>43689</v>
      </c>
      <c r="Y57" s="67" t="s">
        <v>387</v>
      </c>
      <c r="Z57" s="67" t="s">
        <v>386</v>
      </c>
      <c r="AA57" s="66" t="s">
        <v>226</v>
      </c>
      <c r="AB57" s="158">
        <f t="shared" ca="1" si="1"/>
        <v>2.9999999999999996E-3</v>
      </c>
      <c r="AC57" s="158">
        <f t="shared" ca="1" si="2"/>
        <v>0</v>
      </c>
    </row>
    <row r="58" spans="1:29" ht="72" x14ac:dyDescent="0.2">
      <c r="A58" s="66" t="s">
        <v>47</v>
      </c>
      <c r="B58" s="67" t="s">
        <v>99</v>
      </c>
      <c r="C58" s="66" t="s">
        <v>94</v>
      </c>
      <c r="D58" s="66" t="s">
        <v>117</v>
      </c>
      <c r="E58" s="66" t="s">
        <v>58</v>
      </c>
      <c r="F58" s="103" t="s">
        <v>477</v>
      </c>
      <c r="G58" s="69" t="str">
        <f t="shared" si="6"/>
        <v>Subdirector Financiero</v>
      </c>
      <c r="H58" s="70">
        <v>43710</v>
      </c>
      <c r="I58" s="70">
        <v>43719</v>
      </c>
      <c r="J58" s="155"/>
      <c r="K58" s="155"/>
      <c r="L58" s="155"/>
      <c r="M58" s="155"/>
      <c r="N58" s="155"/>
      <c r="O58" s="155"/>
      <c r="P58" s="155"/>
      <c r="Q58" s="155"/>
      <c r="R58" s="155"/>
      <c r="S58" s="155"/>
      <c r="T58" s="155"/>
      <c r="U58" s="155"/>
      <c r="V58" s="66" t="s">
        <v>155</v>
      </c>
      <c r="W58" s="176">
        <v>3.0000000000000001E-3</v>
      </c>
      <c r="X58" s="70">
        <v>43719</v>
      </c>
      <c r="Y58" s="67" t="s">
        <v>495</v>
      </c>
      <c r="Z58" s="67" t="s">
        <v>496</v>
      </c>
      <c r="AA58" s="66" t="s">
        <v>226</v>
      </c>
      <c r="AB58" s="158">
        <f t="shared" ca="1" si="1"/>
        <v>2.9999999999999996E-3</v>
      </c>
      <c r="AC58" s="158">
        <f t="shared" ca="1" si="2"/>
        <v>0</v>
      </c>
    </row>
    <row r="59" spans="1:29" ht="48" x14ac:dyDescent="0.2">
      <c r="A59" s="66" t="s">
        <v>47</v>
      </c>
      <c r="B59" s="67" t="s">
        <v>99</v>
      </c>
      <c r="C59" s="66" t="s">
        <v>94</v>
      </c>
      <c r="D59" s="66" t="s">
        <v>117</v>
      </c>
      <c r="E59" s="66" t="s">
        <v>58</v>
      </c>
      <c r="F59" s="103" t="s">
        <v>477</v>
      </c>
      <c r="G59" s="69" t="str">
        <f t="shared" si="6"/>
        <v>Subdirector Financiero</v>
      </c>
      <c r="H59" s="70">
        <v>43739</v>
      </c>
      <c r="I59" s="70">
        <v>43746</v>
      </c>
      <c r="J59" s="155"/>
      <c r="K59" s="155"/>
      <c r="L59" s="155"/>
      <c r="M59" s="155"/>
      <c r="N59" s="155"/>
      <c r="O59" s="155"/>
      <c r="P59" s="155"/>
      <c r="Q59" s="155"/>
      <c r="R59" s="155"/>
      <c r="S59" s="155"/>
      <c r="T59" s="155"/>
      <c r="U59" s="155"/>
      <c r="V59" s="66" t="s">
        <v>155</v>
      </c>
      <c r="W59" s="156">
        <v>3.0000000000000001E-3</v>
      </c>
      <c r="X59" s="70"/>
      <c r="Y59" s="67" t="s">
        <v>516</v>
      </c>
      <c r="Z59" s="67"/>
      <c r="AA59" s="66" t="s">
        <v>220</v>
      </c>
      <c r="AB59" s="160">
        <f t="shared" ca="1" si="1"/>
        <v>4.4999999999999999E-4</v>
      </c>
      <c r="AC59" s="160">
        <f t="shared" ca="1" si="2"/>
        <v>2.5500000000000002E-3</v>
      </c>
    </row>
    <row r="60" spans="1:29" ht="48" x14ac:dyDescent="0.2">
      <c r="A60" s="66" t="s">
        <v>47</v>
      </c>
      <c r="B60" s="67" t="s">
        <v>99</v>
      </c>
      <c r="C60" s="66" t="s">
        <v>94</v>
      </c>
      <c r="D60" s="66" t="s">
        <v>117</v>
      </c>
      <c r="E60" s="66" t="s">
        <v>58</v>
      </c>
      <c r="F60" s="103" t="s">
        <v>477</v>
      </c>
      <c r="G60" s="69" t="str">
        <f t="shared" si="6"/>
        <v>Subdirector Financiero</v>
      </c>
      <c r="H60" s="70">
        <v>43770</v>
      </c>
      <c r="I60" s="70">
        <v>43781</v>
      </c>
      <c r="J60" s="155"/>
      <c r="K60" s="155"/>
      <c r="L60" s="155"/>
      <c r="M60" s="155"/>
      <c r="N60" s="155"/>
      <c r="O60" s="155"/>
      <c r="P60" s="155"/>
      <c r="Q60" s="155"/>
      <c r="R60" s="155"/>
      <c r="S60" s="155"/>
      <c r="T60" s="155"/>
      <c r="U60" s="155"/>
      <c r="V60" s="66" t="s">
        <v>155</v>
      </c>
      <c r="W60" s="156">
        <v>3.0000000000000001E-3</v>
      </c>
      <c r="X60" s="70"/>
      <c r="Y60" s="67"/>
      <c r="Z60" s="67"/>
      <c r="AA60" s="66"/>
      <c r="AB60" s="160">
        <f t="shared" ca="1" si="1"/>
        <v>0</v>
      </c>
      <c r="AC60" s="160">
        <f t="shared" ca="1" si="2"/>
        <v>3.0000000000000001E-3</v>
      </c>
    </row>
    <row r="61" spans="1:29" ht="48" x14ac:dyDescent="0.2">
      <c r="A61" s="66" t="s">
        <v>47</v>
      </c>
      <c r="B61" s="67" t="s">
        <v>99</v>
      </c>
      <c r="C61" s="66" t="s">
        <v>94</v>
      </c>
      <c r="D61" s="66" t="s">
        <v>117</v>
      </c>
      <c r="E61" s="66" t="s">
        <v>58</v>
      </c>
      <c r="F61" s="103" t="s">
        <v>477</v>
      </c>
      <c r="G61" s="69" t="str">
        <f t="shared" si="6"/>
        <v>Subdirector Financiero</v>
      </c>
      <c r="H61" s="70">
        <v>43801</v>
      </c>
      <c r="I61" s="70">
        <v>43808</v>
      </c>
      <c r="J61" s="155"/>
      <c r="K61" s="155"/>
      <c r="L61" s="155"/>
      <c r="M61" s="155"/>
      <c r="N61" s="155"/>
      <c r="O61" s="155"/>
      <c r="P61" s="155"/>
      <c r="Q61" s="155"/>
      <c r="R61" s="155"/>
      <c r="S61" s="155"/>
      <c r="T61" s="155"/>
      <c r="U61" s="155"/>
      <c r="V61" s="66" t="s">
        <v>155</v>
      </c>
      <c r="W61" s="156">
        <v>3.0000000000000001E-3</v>
      </c>
      <c r="X61" s="70"/>
      <c r="Y61" s="67"/>
      <c r="Z61" s="67"/>
      <c r="AA61" s="66"/>
      <c r="AB61" s="160">
        <f t="shared" ca="1" si="1"/>
        <v>0</v>
      </c>
      <c r="AC61" s="160">
        <f t="shared" ca="1" si="2"/>
        <v>3.0000000000000001E-3</v>
      </c>
    </row>
    <row r="62" spans="1:29" ht="72" x14ac:dyDescent="0.2">
      <c r="A62" s="66" t="s">
        <v>49</v>
      </c>
      <c r="B62" s="67" t="s">
        <v>100</v>
      </c>
      <c r="C62" s="66" t="s">
        <v>96</v>
      </c>
      <c r="D62" s="66" t="s">
        <v>118</v>
      </c>
      <c r="E62" s="66" t="s">
        <v>58</v>
      </c>
      <c r="F62" s="68" t="s">
        <v>51</v>
      </c>
      <c r="G62" s="69" t="str">
        <f t="shared" si="6"/>
        <v>Asesor de Control Interno</v>
      </c>
      <c r="H62" s="70">
        <v>43467</v>
      </c>
      <c r="I62" s="70">
        <v>43476</v>
      </c>
      <c r="J62" s="155"/>
      <c r="K62" s="155"/>
      <c r="L62" s="155"/>
      <c r="M62" s="155"/>
      <c r="N62" s="155"/>
      <c r="O62" s="155"/>
      <c r="P62" s="155"/>
      <c r="Q62" s="155"/>
      <c r="R62" s="155"/>
      <c r="S62" s="155"/>
      <c r="T62" s="155"/>
      <c r="U62" s="155"/>
      <c r="V62" s="66" t="s">
        <v>155</v>
      </c>
      <c r="W62" s="176">
        <v>3.0000000000000001E-3</v>
      </c>
      <c r="X62" s="70">
        <v>43476</v>
      </c>
      <c r="Y62" s="67" t="s">
        <v>369</v>
      </c>
      <c r="Z62" s="67" t="s">
        <v>258</v>
      </c>
      <c r="AA62" s="66" t="s">
        <v>194</v>
      </c>
      <c r="AB62" s="158">
        <f t="shared" ref="AB62:AB68" ca="1" si="7">IF(ISERROR(VLOOKUP(AA63,INDIRECT(VLOOKUP(A62,ACTA,2,0)&amp;"A"),2,0))=TRUE,0,W62*(VLOOKUP(AA63,INDIRECT(VLOOKUP(A62,ACTA,2,0)&amp;"A"),2,0)))</f>
        <v>3.0000000000000001E-3</v>
      </c>
      <c r="AC62" s="158">
        <f t="shared" ca="1" si="2"/>
        <v>0</v>
      </c>
    </row>
    <row r="63" spans="1:29" ht="96" x14ac:dyDescent="0.2">
      <c r="A63" s="66" t="s">
        <v>49</v>
      </c>
      <c r="B63" s="67" t="s">
        <v>100</v>
      </c>
      <c r="C63" s="66" t="s">
        <v>96</v>
      </c>
      <c r="D63" s="66" t="s">
        <v>118</v>
      </c>
      <c r="E63" s="66" t="s">
        <v>58</v>
      </c>
      <c r="F63" s="68" t="s">
        <v>51</v>
      </c>
      <c r="G63" s="69" t="str">
        <f t="shared" si="6"/>
        <v>Asesor de Control Interno</v>
      </c>
      <c r="H63" s="70">
        <v>43497</v>
      </c>
      <c r="I63" s="70">
        <v>43505</v>
      </c>
      <c r="J63" s="155"/>
      <c r="K63" s="155"/>
      <c r="L63" s="155"/>
      <c r="M63" s="155"/>
      <c r="N63" s="155"/>
      <c r="O63" s="155"/>
      <c r="P63" s="155"/>
      <c r="Q63" s="155"/>
      <c r="R63" s="155"/>
      <c r="S63" s="155"/>
      <c r="T63" s="155"/>
      <c r="U63" s="155"/>
      <c r="V63" s="66" t="s">
        <v>155</v>
      </c>
      <c r="W63" s="176">
        <v>3.0000000000000001E-3</v>
      </c>
      <c r="X63" s="70">
        <v>43507</v>
      </c>
      <c r="Y63" s="67" t="s">
        <v>325</v>
      </c>
      <c r="Z63" s="67" t="s">
        <v>258</v>
      </c>
      <c r="AA63" s="66" t="s">
        <v>194</v>
      </c>
      <c r="AB63" s="158">
        <f t="shared" ca="1" si="7"/>
        <v>3.0000000000000001E-3</v>
      </c>
      <c r="AC63" s="158">
        <f t="shared" ca="1" si="2"/>
        <v>0</v>
      </c>
    </row>
    <row r="64" spans="1:29" ht="96" x14ac:dyDescent="0.2">
      <c r="A64" s="66" t="s">
        <v>49</v>
      </c>
      <c r="B64" s="67" t="s">
        <v>100</v>
      </c>
      <c r="C64" s="66" t="s">
        <v>96</v>
      </c>
      <c r="D64" s="66" t="s">
        <v>118</v>
      </c>
      <c r="E64" s="66" t="s">
        <v>58</v>
      </c>
      <c r="F64" s="68" t="s">
        <v>51</v>
      </c>
      <c r="G64" s="69" t="str">
        <f t="shared" si="6"/>
        <v>Asesor de Control Interno</v>
      </c>
      <c r="H64" s="70">
        <v>43525</v>
      </c>
      <c r="I64" s="70">
        <v>43535</v>
      </c>
      <c r="J64" s="155"/>
      <c r="K64" s="155"/>
      <c r="L64" s="155"/>
      <c r="M64" s="155"/>
      <c r="N64" s="155"/>
      <c r="O64" s="155"/>
      <c r="P64" s="155"/>
      <c r="Q64" s="155"/>
      <c r="R64" s="155"/>
      <c r="S64" s="155"/>
      <c r="T64" s="155"/>
      <c r="U64" s="155"/>
      <c r="V64" s="66" t="s">
        <v>155</v>
      </c>
      <c r="W64" s="176">
        <v>3.0000000000000001E-3</v>
      </c>
      <c r="X64" s="70">
        <v>43536</v>
      </c>
      <c r="Y64" s="67" t="s">
        <v>325</v>
      </c>
      <c r="Z64" s="67" t="s">
        <v>258</v>
      </c>
      <c r="AA64" s="66" t="s">
        <v>194</v>
      </c>
      <c r="AB64" s="158">
        <f t="shared" ca="1" si="7"/>
        <v>3.0000000000000001E-3</v>
      </c>
      <c r="AC64" s="158">
        <f t="shared" ca="1" si="2"/>
        <v>0</v>
      </c>
    </row>
    <row r="65" spans="1:30" ht="96" x14ac:dyDescent="0.2">
      <c r="A65" s="66" t="s">
        <v>49</v>
      </c>
      <c r="B65" s="67" t="s">
        <v>100</v>
      </c>
      <c r="C65" s="66" t="s">
        <v>96</v>
      </c>
      <c r="D65" s="66" t="s">
        <v>118</v>
      </c>
      <c r="E65" s="66" t="s">
        <v>58</v>
      </c>
      <c r="F65" s="68" t="s">
        <v>51</v>
      </c>
      <c r="G65" s="69" t="str">
        <f t="shared" si="6"/>
        <v>Asesor de Control Interno</v>
      </c>
      <c r="H65" s="70">
        <v>43556</v>
      </c>
      <c r="I65" s="70">
        <v>43564</v>
      </c>
      <c r="J65" s="155"/>
      <c r="K65" s="155"/>
      <c r="L65" s="155"/>
      <c r="M65" s="155"/>
      <c r="N65" s="155"/>
      <c r="O65" s="155"/>
      <c r="P65" s="155"/>
      <c r="Q65" s="155"/>
      <c r="R65" s="155"/>
      <c r="S65" s="155"/>
      <c r="T65" s="155"/>
      <c r="U65" s="155"/>
      <c r="V65" s="66" t="s">
        <v>155</v>
      </c>
      <c r="W65" s="176">
        <v>3.0000000000000001E-3</v>
      </c>
      <c r="X65" s="70">
        <v>43564</v>
      </c>
      <c r="Y65" s="67" t="s">
        <v>325</v>
      </c>
      <c r="Z65" s="67" t="s">
        <v>258</v>
      </c>
      <c r="AA65" s="66" t="s">
        <v>194</v>
      </c>
      <c r="AB65" s="158">
        <f t="shared" ca="1" si="7"/>
        <v>3.0000000000000001E-3</v>
      </c>
      <c r="AC65" s="158">
        <f t="shared" ca="1" si="2"/>
        <v>0</v>
      </c>
    </row>
    <row r="66" spans="1:30" ht="96" x14ac:dyDescent="0.2">
      <c r="A66" s="66" t="s">
        <v>49</v>
      </c>
      <c r="B66" s="67" t="s">
        <v>100</v>
      </c>
      <c r="C66" s="66" t="s">
        <v>96</v>
      </c>
      <c r="D66" s="66" t="s">
        <v>118</v>
      </c>
      <c r="E66" s="66" t="s">
        <v>58</v>
      </c>
      <c r="F66" s="68" t="s">
        <v>51</v>
      </c>
      <c r="G66" s="69" t="str">
        <f t="shared" si="6"/>
        <v>Asesor de Control Interno</v>
      </c>
      <c r="H66" s="70">
        <v>43587</v>
      </c>
      <c r="I66" s="70">
        <v>43595</v>
      </c>
      <c r="J66" s="155"/>
      <c r="K66" s="155"/>
      <c r="L66" s="155"/>
      <c r="M66" s="155"/>
      <c r="N66" s="155"/>
      <c r="O66" s="155"/>
      <c r="P66" s="155"/>
      <c r="Q66" s="155"/>
      <c r="R66" s="155"/>
      <c r="S66" s="155"/>
      <c r="T66" s="155"/>
      <c r="U66" s="155"/>
      <c r="V66" s="66" t="s">
        <v>155</v>
      </c>
      <c r="W66" s="176">
        <v>3.0000000000000001E-3</v>
      </c>
      <c r="X66" s="70">
        <v>43595</v>
      </c>
      <c r="Y66" s="67" t="s">
        <v>325</v>
      </c>
      <c r="Z66" s="67" t="s">
        <v>258</v>
      </c>
      <c r="AA66" s="66" t="s">
        <v>194</v>
      </c>
      <c r="AB66" s="158">
        <f t="shared" ca="1" si="7"/>
        <v>3.0000000000000001E-3</v>
      </c>
      <c r="AC66" s="158">
        <f t="shared" ca="1" si="2"/>
        <v>0</v>
      </c>
    </row>
    <row r="67" spans="1:30" ht="96" x14ac:dyDescent="0.2">
      <c r="A67" s="66" t="s">
        <v>49</v>
      </c>
      <c r="B67" s="67" t="s">
        <v>100</v>
      </c>
      <c r="C67" s="66" t="s">
        <v>96</v>
      </c>
      <c r="D67" s="66" t="s">
        <v>118</v>
      </c>
      <c r="E67" s="66" t="s">
        <v>58</v>
      </c>
      <c r="F67" s="68" t="s">
        <v>51</v>
      </c>
      <c r="G67" s="69" t="str">
        <f t="shared" si="6"/>
        <v>Asesor de Control Interno</v>
      </c>
      <c r="H67" s="70">
        <v>43620</v>
      </c>
      <c r="I67" s="70">
        <v>43628</v>
      </c>
      <c r="J67" s="155"/>
      <c r="K67" s="155"/>
      <c r="L67" s="155"/>
      <c r="M67" s="155"/>
      <c r="N67" s="155"/>
      <c r="O67" s="155"/>
      <c r="P67" s="155"/>
      <c r="Q67" s="155"/>
      <c r="R67" s="155"/>
      <c r="S67" s="155"/>
      <c r="T67" s="155"/>
      <c r="U67" s="155"/>
      <c r="V67" s="66" t="s">
        <v>155</v>
      </c>
      <c r="W67" s="176">
        <v>3.0000000000000001E-3</v>
      </c>
      <c r="X67" s="70">
        <v>43628</v>
      </c>
      <c r="Y67" s="67" t="s">
        <v>325</v>
      </c>
      <c r="Z67" s="67" t="s">
        <v>258</v>
      </c>
      <c r="AA67" s="66" t="s">
        <v>194</v>
      </c>
      <c r="AB67" s="158">
        <f t="shared" ca="1" si="7"/>
        <v>3.0000000000000001E-3</v>
      </c>
      <c r="AC67" s="158">
        <f t="shared" ca="1" si="2"/>
        <v>0</v>
      </c>
    </row>
    <row r="68" spans="1:30" ht="96" x14ac:dyDescent="0.2">
      <c r="A68" s="66" t="s">
        <v>49</v>
      </c>
      <c r="B68" s="67" t="s">
        <v>100</v>
      </c>
      <c r="C68" s="66" t="s">
        <v>96</v>
      </c>
      <c r="D68" s="66" t="s">
        <v>118</v>
      </c>
      <c r="E68" s="66" t="s">
        <v>58</v>
      </c>
      <c r="F68" s="103" t="s">
        <v>51</v>
      </c>
      <c r="G68" s="69" t="str">
        <f t="shared" si="6"/>
        <v>Asesor de Control Interno</v>
      </c>
      <c r="H68" s="70">
        <v>43648</v>
      </c>
      <c r="I68" s="70">
        <v>43656</v>
      </c>
      <c r="J68" s="155"/>
      <c r="K68" s="155"/>
      <c r="L68" s="155"/>
      <c r="M68" s="155"/>
      <c r="N68" s="155"/>
      <c r="O68" s="155"/>
      <c r="P68" s="155"/>
      <c r="Q68" s="155"/>
      <c r="R68" s="155"/>
      <c r="S68" s="155"/>
      <c r="T68" s="155"/>
      <c r="U68" s="155"/>
      <c r="V68" s="66" t="s">
        <v>155</v>
      </c>
      <c r="W68" s="176">
        <v>3.0000000000000001E-3</v>
      </c>
      <c r="X68" s="70">
        <v>43656</v>
      </c>
      <c r="Y68" s="67" t="s">
        <v>325</v>
      </c>
      <c r="Z68" s="67" t="s">
        <v>258</v>
      </c>
      <c r="AA68" s="66" t="s">
        <v>194</v>
      </c>
      <c r="AB68" s="158">
        <f t="shared" ca="1" si="7"/>
        <v>3.0000000000000001E-3</v>
      </c>
      <c r="AC68" s="158">
        <f t="shared" ca="1" si="2"/>
        <v>0</v>
      </c>
    </row>
    <row r="69" spans="1:30" ht="84" x14ac:dyDescent="0.2">
      <c r="A69" s="66" t="s">
        <v>49</v>
      </c>
      <c r="B69" s="67" t="s">
        <v>100</v>
      </c>
      <c r="C69" s="66" t="s">
        <v>96</v>
      </c>
      <c r="D69" s="66" t="s">
        <v>118</v>
      </c>
      <c r="E69" s="66" t="s">
        <v>58</v>
      </c>
      <c r="F69" s="103" t="s">
        <v>51</v>
      </c>
      <c r="G69" s="69" t="str">
        <f t="shared" si="6"/>
        <v>Asesor de Control Interno</v>
      </c>
      <c r="H69" s="70">
        <v>43678</v>
      </c>
      <c r="I69" s="70">
        <v>43690</v>
      </c>
      <c r="J69" s="155"/>
      <c r="K69" s="155"/>
      <c r="L69" s="155"/>
      <c r="M69" s="155"/>
      <c r="N69" s="155"/>
      <c r="O69" s="155"/>
      <c r="P69" s="155"/>
      <c r="Q69" s="155"/>
      <c r="R69" s="155"/>
      <c r="S69" s="155"/>
      <c r="T69" s="155"/>
      <c r="U69" s="155"/>
      <c r="V69" s="66" t="s">
        <v>155</v>
      </c>
      <c r="W69" s="176">
        <v>3.0000000000000001E-3</v>
      </c>
      <c r="X69" s="70">
        <v>43679</v>
      </c>
      <c r="Y69" s="67" t="s">
        <v>390</v>
      </c>
      <c r="Z69" s="67" t="s">
        <v>258</v>
      </c>
      <c r="AA69" s="66" t="s">
        <v>194</v>
      </c>
      <c r="AB69" s="158">
        <f ca="1">IF(ISERROR(VLOOKUP(AA70,INDIRECT(VLOOKUP(A69,ACTA,2,0)&amp;"A"),2,0))=TRUE,0,W69*(VLOOKUP(AA70,INDIRECT(VLOOKUP(A69,ACTA,2,0)&amp;"A"),2,0)))</f>
        <v>3.0000000000000001E-3</v>
      </c>
      <c r="AC69" s="158">
        <f ca="1">+W69-AB69</f>
        <v>0</v>
      </c>
    </row>
    <row r="70" spans="1:30" ht="192" x14ac:dyDescent="0.2">
      <c r="A70" s="66" t="s">
        <v>49</v>
      </c>
      <c r="B70" s="67" t="s">
        <v>100</v>
      </c>
      <c r="C70" s="66" t="s">
        <v>96</v>
      </c>
      <c r="D70" s="66" t="s">
        <v>118</v>
      </c>
      <c r="E70" s="66" t="s">
        <v>58</v>
      </c>
      <c r="F70" s="103" t="s">
        <v>51</v>
      </c>
      <c r="G70" s="69" t="str">
        <f t="shared" si="6"/>
        <v>Asesor de Control Interno</v>
      </c>
      <c r="H70" s="70">
        <v>43710</v>
      </c>
      <c r="I70" s="70">
        <v>43718</v>
      </c>
      <c r="J70" s="155"/>
      <c r="K70" s="155"/>
      <c r="L70" s="155"/>
      <c r="M70" s="155"/>
      <c r="N70" s="155"/>
      <c r="O70" s="155"/>
      <c r="P70" s="155"/>
      <c r="Q70" s="155"/>
      <c r="R70" s="155"/>
      <c r="S70" s="155"/>
      <c r="T70" s="155"/>
      <c r="U70" s="155"/>
      <c r="V70" s="66" t="s">
        <v>155</v>
      </c>
      <c r="W70" s="176">
        <v>3.0000000000000001E-3</v>
      </c>
      <c r="X70" s="70">
        <v>43717</v>
      </c>
      <c r="Y70" s="67" t="s">
        <v>445</v>
      </c>
      <c r="Z70" s="67" t="s">
        <v>258</v>
      </c>
      <c r="AA70" s="66" t="s">
        <v>194</v>
      </c>
      <c r="AB70" s="158">
        <v>3.0000000000000001E-3</v>
      </c>
      <c r="AC70" s="158">
        <f t="shared" si="2"/>
        <v>0</v>
      </c>
      <c r="AD70" s="172"/>
    </row>
    <row r="71" spans="1:30" ht="48" x14ac:dyDescent="0.2">
      <c r="A71" s="66" t="s">
        <v>49</v>
      </c>
      <c r="B71" s="67" t="s">
        <v>100</v>
      </c>
      <c r="C71" s="66" t="s">
        <v>96</v>
      </c>
      <c r="D71" s="66" t="s">
        <v>118</v>
      </c>
      <c r="E71" s="66" t="s">
        <v>58</v>
      </c>
      <c r="F71" s="103" t="s">
        <v>51</v>
      </c>
      <c r="G71" s="69" t="str">
        <f t="shared" si="6"/>
        <v>Asesor de Control Interno</v>
      </c>
      <c r="H71" s="70">
        <v>43739</v>
      </c>
      <c r="I71" s="70">
        <v>43747</v>
      </c>
      <c r="J71" s="155"/>
      <c r="K71" s="155"/>
      <c r="L71" s="155"/>
      <c r="M71" s="155"/>
      <c r="N71" s="155"/>
      <c r="O71" s="155"/>
      <c r="P71" s="155"/>
      <c r="Q71" s="155"/>
      <c r="R71" s="155"/>
      <c r="S71" s="155"/>
      <c r="T71" s="155"/>
      <c r="U71" s="155"/>
      <c r="V71" s="66" t="s">
        <v>155</v>
      </c>
      <c r="W71" s="156">
        <v>3.0000000000000001E-3</v>
      </c>
      <c r="X71" s="70"/>
      <c r="Y71" s="67"/>
      <c r="Z71" s="67"/>
      <c r="AA71" s="66"/>
      <c r="AB71" s="160">
        <f ca="1">IF(ISERROR(VLOOKUP(AA72,INDIRECT(VLOOKUP(A71,ACTA,2,0)&amp;"A"),2,0))=TRUE,0,W71*(VLOOKUP(AA72,INDIRECT(VLOOKUP(A71,ACTA,2,0)&amp;"A"),2,0)))</f>
        <v>0</v>
      </c>
      <c r="AC71" s="160">
        <f t="shared" ca="1" si="2"/>
        <v>3.0000000000000001E-3</v>
      </c>
    </row>
    <row r="72" spans="1:30" ht="48" x14ac:dyDescent="0.2">
      <c r="A72" s="66" t="s">
        <v>49</v>
      </c>
      <c r="B72" s="67" t="s">
        <v>100</v>
      </c>
      <c r="C72" s="66" t="s">
        <v>96</v>
      </c>
      <c r="D72" s="66" t="s">
        <v>118</v>
      </c>
      <c r="E72" s="66" t="s">
        <v>58</v>
      </c>
      <c r="F72" s="103" t="s">
        <v>51</v>
      </c>
      <c r="G72" s="69" t="str">
        <f t="shared" si="6"/>
        <v>Asesor de Control Interno</v>
      </c>
      <c r="H72" s="70">
        <v>43770</v>
      </c>
      <c r="I72" s="70">
        <v>43782</v>
      </c>
      <c r="J72" s="155"/>
      <c r="K72" s="155"/>
      <c r="L72" s="155"/>
      <c r="M72" s="155"/>
      <c r="N72" s="155"/>
      <c r="O72" s="155"/>
      <c r="P72" s="155"/>
      <c r="Q72" s="155"/>
      <c r="R72" s="155"/>
      <c r="S72" s="155"/>
      <c r="T72" s="155"/>
      <c r="U72" s="155"/>
      <c r="V72" s="66" t="s">
        <v>155</v>
      </c>
      <c r="W72" s="156">
        <v>3.0000000000000001E-3</v>
      </c>
      <c r="X72" s="70"/>
      <c r="Y72" s="67"/>
      <c r="Z72" s="67"/>
      <c r="AA72" s="66"/>
      <c r="AB72" s="160">
        <f t="shared" ref="AB72:AB103" ca="1" si="8">IF(ISERROR(VLOOKUP(AA72,INDIRECT(VLOOKUP(A72,ACTA,2,0)&amp;"A"),2,0))=TRUE,0,W72*(VLOOKUP(AA72,INDIRECT(VLOOKUP(A72,ACTA,2,0)&amp;"A"),2,0)))</f>
        <v>0</v>
      </c>
      <c r="AC72" s="160">
        <f t="shared" ca="1" si="2"/>
        <v>3.0000000000000001E-3</v>
      </c>
    </row>
    <row r="73" spans="1:30" ht="48" x14ac:dyDescent="0.2">
      <c r="A73" s="66" t="s">
        <v>49</v>
      </c>
      <c r="B73" s="67" t="s">
        <v>100</v>
      </c>
      <c r="C73" s="66" t="s">
        <v>96</v>
      </c>
      <c r="D73" s="66" t="s">
        <v>118</v>
      </c>
      <c r="E73" s="66" t="s">
        <v>58</v>
      </c>
      <c r="F73" s="103" t="s">
        <v>51</v>
      </c>
      <c r="G73" s="69" t="str">
        <f t="shared" si="6"/>
        <v>Asesor de Control Interno</v>
      </c>
      <c r="H73" s="70">
        <v>43801</v>
      </c>
      <c r="I73" s="70">
        <v>43809</v>
      </c>
      <c r="J73" s="155"/>
      <c r="K73" s="155"/>
      <c r="L73" s="155"/>
      <c r="M73" s="155"/>
      <c r="N73" s="155"/>
      <c r="O73" s="155"/>
      <c r="P73" s="155"/>
      <c r="Q73" s="155"/>
      <c r="R73" s="155"/>
      <c r="S73" s="155"/>
      <c r="T73" s="155"/>
      <c r="U73" s="155"/>
      <c r="V73" s="66" t="s">
        <v>155</v>
      </c>
      <c r="W73" s="156">
        <v>3.0000000000000001E-3</v>
      </c>
      <c r="X73" s="70"/>
      <c r="Y73" s="67"/>
      <c r="Z73" s="67"/>
      <c r="AA73" s="66"/>
      <c r="AB73" s="160">
        <f t="shared" ca="1" si="8"/>
        <v>0</v>
      </c>
      <c r="AC73" s="160">
        <f t="shared" ca="1" si="2"/>
        <v>3.0000000000000001E-3</v>
      </c>
    </row>
    <row r="74" spans="1:30" ht="132" x14ac:dyDescent="0.2">
      <c r="A74" s="66" t="s">
        <v>49</v>
      </c>
      <c r="B74" s="67" t="s">
        <v>101</v>
      </c>
      <c r="C74" s="66" t="s">
        <v>96</v>
      </c>
      <c r="D74" s="66" t="s">
        <v>118</v>
      </c>
      <c r="E74" s="66" t="s">
        <v>58</v>
      </c>
      <c r="F74" s="68" t="s">
        <v>51</v>
      </c>
      <c r="G74" s="69" t="str">
        <f t="shared" si="6"/>
        <v>Asesor de Control Interno</v>
      </c>
      <c r="H74" s="70">
        <v>43497</v>
      </c>
      <c r="I74" s="70">
        <v>43511</v>
      </c>
      <c r="J74" s="155"/>
      <c r="K74" s="155"/>
      <c r="L74" s="155"/>
      <c r="M74" s="155"/>
      <c r="N74" s="155"/>
      <c r="O74" s="155"/>
      <c r="P74" s="155"/>
      <c r="Q74" s="155"/>
      <c r="R74" s="155"/>
      <c r="S74" s="155"/>
      <c r="T74" s="155"/>
      <c r="U74" s="155"/>
      <c r="V74" s="66" t="s">
        <v>155</v>
      </c>
      <c r="W74" s="176">
        <v>8.0000000000000002E-3</v>
      </c>
      <c r="X74" s="70">
        <v>43511</v>
      </c>
      <c r="Y74" s="67" t="s">
        <v>288</v>
      </c>
      <c r="Z74" s="67" t="s">
        <v>326</v>
      </c>
      <c r="AA74" s="66" t="s">
        <v>194</v>
      </c>
      <c r="AB74" s="158">
        <f t="shared" ca="1" si="8"/>
        <v>8.0000000000000002E-3</v>
      </c>
      <c r="AC74" s="158">
        <f t="shared" ca="1" si="2"/>
        <v>0</v>
      </c>
    </row>
    <row r="75" spans="1:30" ht="180" x14ac:dyDescent="0.2">
      <c r="A75" s="66" t="s">
        <v>47</v>
      </c>
      <c r="B75" s="67" t="s">
        <v>290</v>
      </c>
      <c r="C75" s="66" t="s">
        <v>119</v>
      </c>
      <c r="D75" s="66" t="s">
        <v>119</v>
      </c>
      <c r="E75" s="66" t="s">
        <v>58</v>
      </c>
      <c r="F75" s="68" t="s">
        <v>205</v>
      </c>
      <c r="G75" s="69" t="str">
        <f t="shared" si="6"/>
        <v>Líderes de Cada Proceso</v>
      </c>
      <c r="H75" s="70">
        <v>43475</v>
      </c>
      <c r="I75" s="70">
        <v>43518</v>
      </c>
      <c r="J75" s="155"/>
      <c r="K75" s="155"/>
      <c r="L75" s="155"/>
      <c r="M75" s="155"/>
      <c r="N75" s="155"/>
      <c r="O75" s="155"/>
      <c r="P75" s="155"/>
      <c r="Q75" s="155"/>
      <c r="R75" s="155"/>
      <c r="S75" s="155"/>
      <c r="T75" s="155"/>
      <c r="U75" s="155"/>
      <c r="V75" s="66" t="s">
        <v>155</v>
      </c>
      <c r="W75" s="176">
        <v>3.0000000000000001E-3</v>
      </c>
      <c r="X75" s="70">
        <v>43524</v>
      </c>
      <c r="Y75" s="67" t="s">
        <v>327</v>
      </c>
      <c r="Z75" s="67" t="s">
        <v>289</v>
      </c>
      <c r="AA75" s="66" t="s">
        <v>226</v>
      </c>
      <c r="AB75" s="158">
        <f t="shared" ca="1" si="8"/>
        <v>2.9999999999999996E-3</v>
      </c>
      <c r="AC75" s="158">
        <f t="shared" ca="1" si="2"/>
        <v>0</v>
      </c>
    </row>
    <row r="76" spans="1:30" ht="120" x14ac:dyDescent="0.2">
      <c r="A76" s="66" t="s">
        <v>47</v>
      </c>
      <c r="B76" s="67" t="s">
        <v>248</v>
      </c>
      <c r="C76" s="66" t="s">
        <v>94</v>
      </c>
      <c r="D76" s="66" t="s">
        <v>117</v>
      </c>
      <c r="E76" s="66" t="s">
        <v>58</v>
      </c>
      <c r="F76" s="68" t="s">
        <v>51</v>
      </c>
      <c r="G76" s="69" t="s">
        <v>97</v>
      </c>
      <c r="H76" s="70">
        <v>43467</v>
      </c>
      <c r="I76" s="70">
        <v>43524</v>
      </c>
      <c r="J76" s="155"/>
      <c r="K76" s="155"/>
      <c r="L76" s="155"/>
      <c r="M76" s="155"/>
      <c r="N76" s="155"/>
      <c r="O76" s="155"/>
      <c r="P76" s="155"/>
      <c r="Q76" s="155"/>
      <c r="R76" s="155"/>
      <c r="S76" s="155"/>
      <c r="T76" s="155"/>
      <c r="U76" s="155"/>
      <c r="V76" s="66" t="s">
        <v>155</v>
      </c>
      <c r="W76" s="176">
        <v>3.0000000000000001E-3</v>
      </c>
      <c r="X76" s="70">
        <v>43524</v>
      </c>
      <c r="Y76" s="67" t="s">
        <v>292</v>
      </c>
      <c r="Z76" s="67" t="s">
        <v>291</v>
      </c>
      <c r="AA76" s="66" t="s">
        <v>226</v>
      </c>
      <c r="AB76" s="158">
        <f t="shared" ca="1" si="8"/>
        <v>2.9999999999999996E-3</v>
      </c>
      <c r="AC76" s="158">
        <f t="shared" ca="1" si="2"/>
        <v>0</v>
      </c>
    </row>
    <row r="77" spans="1:30" ht="96" x14ac:dyDescent="0.2">
      <c r="A77" s="66" t="s">
        <v>47</v>
      </c>
      <c r="B77" s="67" t="s">
        <v>102</v>
      </c>
      <c r="C77" s="66" t="s">
        <v>94</v>
      </c>
      <c r="D77" s="66" t="s">
        <v>117</v>
      </c>
      <c r="E77" s="66" t="s">
        <v>58</v>
      </c>
      <c r="F77" s="68" t="s">
        <v>51</v>
      </c>
      <c r="G77" s="69" t="str">
        <f t="shared" ref="G77:G108" si="9">IF(LEN(C77)&gt;0,VLOOKUP(C77,PROCESO2,3,0),"")</f>
        <v>Subdirector Financiero</v>
      </c>
      <c r="H77" s="70">
        <v>43467</v>
      </c>
      <c r="I77" s="70">
        <v>43496</v>
      </c>
      <c r="J77" s="155"/>
      <c r="K77" s="155"/>
      <c r="L77" s="155"/>
      <c r="M77" s="155"/>
      <c r="N77" s="155"/>
      <c r="O77" s="155"/>
      <c r="P77" s="155"/>
      <c r="Q77" s="155"/>
      <c r="R77" s="155"/>
      <c r="S77" s="155"/>
      <c r="T77" s="155"/>
      <c r="U77" s="155"/>
      <c r="V77" s="66" t="s">
        <v>155</v>
      </c>
      <c r="W77" s="176">
        <v>3.0000000000000001E-3</v>
      </c>
      <c r="X77" s="70">
        <v>43497</v>
      </c>
      <c r="Y77" s="67" t="s">
        <v>294</v>
      </c>
      <c r="Z77" s="67" t="s">
        <v>293</v>
      </c>
      <c r="AA77" s="66" t="s">
        <v>226</v>
      </c>
      <c r="AB77" s="158">
        <f t="shared" ca="1" si="8"/>
        <v>2.9999999999999996E-3</v>
      </c>
      <c r="AC77" s="158">
        <f t="shared" ca="1" si="2"/>
        <v>0</v>
      </c>
    </row>
    <row r="78" spans="1:30" ht="60" x14ac:dyDescent="0.2">
      <c r="A78" s="66" t="s">
        <v>47</v>
      </c>
      <c r="B78" s="67" t="s">
        <v>102</v>
      </c>
      <c r="C78" s="66" t="s">
        <v>94</v>
      </c>
      <c r="D78" s="66" t="s">
        <v>117</v>
      </c>
      <c r="E78" s="66" t="s">
        <v>58</v>
      </c>
      <c r="F78" s="68" t="s">
        <v>51</v>
      </c>
      <c r="G78" s="69" t="str">
        <f t="shared" si="9"/>
        <v>Subdirector Financiero</v>
      </c>
      <c r="H78" s="70">
        <v>43556</v>
      </c>
      <c r="I78" s="70">
        <v>43585</v>
      </c>
      <c r="J78" s="155"/>
      <c r="K78" s="155"/>
      <c r="L78" s="155"/>
      <c r="M78" s="155"/>
      <c r="N78" s="155"/>
      <c r="O78" s="155"/>
      <c r="P78" s="155"/>
      <c r="Q78" s="155"/>
      <c r="R78" s="155"/>
      <c r="S78" s="155"/>
      <c r="T78" s="155"/>
      <c r="U78" s="155"/>
      <c r="V78" s="66" t="s">
        <v>155</v>
      </c>
      <c r="W78" s="176">
        <v>3.0000000000000001E-3</v>
      </c>
      <c r="X78" s="70">
        <v>43585</v>
      </c>
      <c r="Y78" s="67" t="s">
        <v>328</v>
      </c>
      <c r="Z78" s="67" t="s">
        <v>376</v>
      </c>
      <c r="AA78" s="66" t="s">
        <v>226</v>
      </c>
      <c r="AB78" s="158">
        <f t="shared" ref="AB78" ca="1" si="10">IF(ISERROR(VLOOKUP(AA78,INDIRECT(VLOOKUP(A78,ACTA,2,0)&amp;"A"),2,0))=TRUE,0,W78*(VLOOKUP(AA78,INDIRECT(VLOOKUP(A78,ACTA,2,0)&amp;"A"),2,0)))</f>
        <v>2.9999999999999996E-3</v>
      </c>
      <c r="AC78" s="158">
        <f t="shared" ca="1" si="2"/>
        <v>0</v>
      </c>
    </row>
    <row r="79" spans="1:30" ht="168" x14ac:dyDescent="0.2">
      <c r="A79" s="66" t="s">
        <v>47</v>
      </c>
      <c r="B79" s="67" t="s">
        <v>102</v>
      </c>
      <c r="C79" s="66" t="s">
        <v>94</v>
      </c>
      <c r="D79" s="66" t="s">
        <v>117</v>
      </c>
      <c r="E79" s="66" t="s">
        <v>58</v>
      </c>
      <c r="F79" s="103" t="s">
        <v>51</v>
      </c>
      <c r="G79" s="69" t="str">
        <f t="shared" si="9"/>
        <v>Subdirector Financiero</v>
      </c>
      <c r="H79" s="70">
        <v>43648</v>
      </c>
      <c r="I79" s="70">
        <v>43677</v>
      </c>
      <c r="J79" s="155"/>
      <c r="K79" s="155"/>
      <c r="L79" s="155"/>
      <c r="M79" s="155"/>
      <c r="N79" s="155"/>
      <c r="O79" s="155"/>
      <c r="P79" s="155"/>
      <c r="Q79" s="155"/>
      <c r="R79" s="155"/>
      <c r="S79" s="155"/>
      <c r="T79" s="155"/>
      <c r="U79" s="155"/>
      <c r="V79" s="66" t="s">
        <v>155</v>
      </c>
      <c r="W79" s="176">
        <v>3.0000000000000001E-3</v>
      </c>
      <c r="X79" s="70">
        <v>43676</v>
      </c>
      <c r="Y79" s="67" t="s">
        <v>373</v>
      </c>
      <c r="Z79" s="67" t="s">
        <v>376</v>
      </c>
      <c r="AA79" s="66" t="s">
        <v>226</v>
      </c>
      <c r="AB79" s="158">
        <f t="shared" ca="1" si="8"/>
        <v>2.9999999999999996E-3</v>
      </c>
      <c r="AC79" s="158">
        <f t="shared" ca="1" si="2"/>
        <v>0</v>
      </c>
    </row>
    <row r="80" spans="1:30" ht="48" x14ac:dyDescent="0.2">
      <c r="A80" s="66" t="s">
        <v>47</v>
      </c>
      <c r="B80" s="67" t="s">
        <v>102</v>
      </c>
      <c r="C80" s="66" t="s">
        <v>94</v>
      </c>
      <c r="D80" s="66" t="s">
        <v>117</v>
      </c>
      <c r="E80" s="66" t="s">
        <v>58</v>
      </c>
      <c r="F80" s="103" t="s">
        <v>51</v>
      </c>
      <c r="G80" s="69" t="str">
        <f t="shared" si="9"/>
        <v>Subdirector Financiero</v>
      </c>
      <c r="H80" s="70">
        <v>43739</v>
      </c>
      <c r="I80" s="70">
        <v>43768</v>
      </c>
      <c r="J80" s="155"/>
      <c r="K80" s="155"/>
      <c r="L80" s="155"/>
      <c r="M80" s="155"/>
      <c r="N80" s="155"/>
      <c r="O80" s="155"/>
      <c r="P80" s="155"/>
      <c r="Q80" s="155"/>
      <c r="R80" s="155"/>
      <c r="S80" s="155"/>
      <c r="T80" s="155"/>
      <c r="U80" s="155"/>
      <c r="V80" s="66" t="s">
        <v>155</v>
      </c>
      <c r="W80" s="156">
        <v>3.0000000000000001E-3</v>
      </c>
      <c r="X80" s="70"/>
      <c r="Y80" s="67" t="s">
        <v>403</v>
      </c>
      <c r="Z80" s="67" t="s">
        <v>403</v>
      </c>
      <c r="AA80" s="66"/>
      <c r="AB80" s="160">
        <f t="shared" ca="1" si="8"/>
        <v>0</v>
      </c>
      <c r="AC80" s="160">
        <f t="shared" ca="1" si="2"/>
        <v>3.0000000000000001E-3</v>
      </c>
    </row>
    <row r="81" spans="1:29" ht="108" x14ac:dyDescent="0.2">
      <c r="A81" s="66" t="s">
        <v>47</v>
      </c>
      <c r="B81" s="67" t="s">
        <v>103</v>
      </c>
      <c r="C81" s="66" t="s">
        <v>119</v>
      </c>
      <c r="D81" s="66" t="s">
        <v>119</v>
      </c>
      <c r="E81" s="66" t="s">
        <v>58</v>
      </c>
      <c r="F81" s="103" t="s">
        <v>206</v>
      </c>
      <c r="G81" s="69" t="str">
        <f t="shared" si="9"/>
        <v>Líderes de Cada Proceso</v>
      </c>
      <c r="H81" s="70">
        <v>43497</v>
      </c>
      <c r="I81" s="70">
        <v>43554</v>
      </c>
      <c r="J81" s="155"/>
      <c r="K81" s="155"/>
      <c r="L81" s="155"/>
      <c r="M81" s="155"/>
      <c r="N81" s="155"/>
      <c r="O81" s="155"/>
      <c r="P81" s="155"/>
      <c r="Q81" s="155"/>
      <c r="R81" s="155"/>
      <c r="S81" s="155"/>
      <c r="T81" s="155"/>
      <c r="U81" s="155"/>
      <c r="V81" s="66" t="s">
        <v>471</v>
      </c>
      <c r="W81" s="176">
        <v>3.0000000000000001E-3</v>
      </c>
      <c r="X81" s="70">
        <v>43539</v>
      </c>
      <c r="Y81" s="67" t="s">
        <v>296</v>
      </c>
      <c r="Z81" s="67" t="s">
        <v>329</v>
      </c>
      <c r="AA81" s="66" t="s">
        <v>226</v>
      </c>
      <c r="AB81" s="158">
        <f t="shared" ca="1" si="8"/>
        <v>2.9999999999999996E-3</v>
      </c>
      <c r="AC81" s="158">
        <f t="shared" ca="1" si="2"/>
        <v>0</v>
      </c>
    </row>
    <row r="82" spans="1:29" ht="180" x14ac:dyDescent="0.2">
      <c r="A82" s="66" t="s">
        <v>47</v>
      </c>
      <c r="B82" s="67" t="s">
        <v>104</v>
      </c>
      <c r="C82" s="66" t="s">
        <v>119</v>
      </c>
      <c r="D82" s="66" t="s">
        <v>119</v>
      </c>
      <c r="E82" s="66" t="s">
        <v>58</v>
      </c>
      <c r="F82" s="103" t="s">
        <v>206</v>
      </c>
      <c r="G82" s="69" t="str">
        <f t="shared" si="9"/>
        <v>Líderes de Cada Proceso</v>
      </c>
      <c r="H82" s="70">
        <v>43497</v>
      </c>
      <c r="I82" s="70">
        <v>43538</v>
      </c>
      <c r="J82" s="155"/>
      <c r="K82" s="155"/>
      <c r="L82" s="155"/>
      <c r="M82" s="155"/>
      <c r="N82" s="155"/>
      <c r="O82" s="155"/>
      <c r="P82" s="155"/>
      <c r="Q82" s="155"/>
      <c r="R82" s="155"/>
      <c r="S82" s="155"/>
      <c r="T82" s="155"/>
      <c r="U82" s="155"/>
      <c r="V82" s="66" t="s">
        <v>155</v>
      </c>
      <c r="W82" s="176">
        <v>3.0000000000000001E-3</v>
      </c>
      <c r="X82" s="70">
        <v>43538</v>
      </c>
      <c r="Y82" s="67" t="s">
        <v>297</v>
      </c>
      <c r="Z82" s="67" t="s">
        <v>295</v>
      </c>
      <c r="AA82" s="66" t="s">
        <v>226</v>
      </c>
      <c r="AB82" s="158">
        <f t="shared" ca="1" si="8"/>
        <v>2.9999999999999996E-3</v>
      </c>
      <c r="AC82" s="158">
        <f t="shared" ca="1" si="2"/>
        <v>0</v>
      </c>
    </row>
    <row r="83" spans="1:29" ht="132" x14ac:dyDescent="0.2">
      <c r="A83" s="66" t="s">
        <v>47</v>
      </c>
      <c r="B83" s="67" t="s">
        <v>104</v>
      </c>
      <c r="C83" s="66" t="s">
        <v>119</v>
      </c>
      <c r="D83" s="66" t="s">
        <v>119</v>
      </c>
      <c r="E83" s="66" t="s">
        <v>58</v>
      </c>
      <c r="F83" s="103" t="s">
        <v>206</v>
      </c>
      <c r="G83" s="69" t="str">
        <f t="shared" si="9"/>
        <v>Líderes de Cada Proceso</v>
      </c>
      <c r="H83" s="70">
        <v>43620</v>
      </c>
      <c r="I83" s="70">
        <v>43657</v>
      </c>
      <c r="J83" s="155"/>
      <c r="K83" s="155"/>
      <c r="L83" s="155"/>
      <c r="M83" s="155"/>
      <c r="N83" s="155"/>
      <c r="O83" s="155"/>
      <c r="P83" s="155"/>
      <c r="Q83" s="155"/>
      <c r="R83" s="155"/>
      <c r="S83" s="155"/>
      <c r="T83" s="155"/>
      <c r="U83" s="155"/>
      <c r="V83" s="66" t="s">
        <v>155</v>
      </c>
      <c r="W83" s="176">
        <v>3.0000000000000001E-3</v>
      </c>
      <c r="X83" s="70">
        <v>43658</v>
      </c>
      <c r="Y83" s="67" t="s">
        <v>364</v>
      </c>
      <c r="Z83" s="67" t="s">
        <v>359</v>
      </c>
      <c r="AA83" s="66" t="s">
        <v>226</v>
      </c>
      <c r="AB83" s="158">
        <f t="shared" ca="1" si="8"/>
        <v>2.9999999999999996E-3</v>
      </c>
      <c r="AC83" s="158">
        <f t="shared" ref="AC83:AC145" ca="1" si="11">+W83-AB83</f>
        <v>0</v>
      </c>
    </row>
    <row r="84" spans="1:29" ht="48" x14ac:dyDescent="0.2">
      <c r="A84" s="66" t="s">
        <v>47</v>
      </c>
      <c r="B84" s="67" t="s">
        <v>104</v>
      </c>
      <c r="C84" s="66" t="s">
        <v>119</v>
      </c>
      <c r="D84" s="66" t="s">
        <v>119</v>
      </c>
      <c r="E84" s="66" t="s">
        <v>58</v>
      </c>
      <c r="F84" s="103" t="s">
        <v>206</v>
      </c>
      <c r="G84" s="69" t="str">
        <f t="shared" si="9"/>
        <v>Líderes de Cada Proceso</v>
      </c>
      <c r="H84" s="70">
        <v>43739</v>
      </c>
      <c r="I84" s="70">
        <v>43781</v>
      </c>
      <c r="J84" s="155"/>
      <c r="K84" s="155"/>
      <c r="L84" s="155"/>
      <c r="M84" s="155"/>
      <c r="N84" s="155"/>
      <c r="O84" s="155"/>
      <c r="P84" s="155"/>
      <c r="Q84" s="155"/>
      <c r="R84" s="155"/>
      <c r="S84" s="155"/>
      <c r="T84" s="155"/>
      <c r="U84" s="155"/>
      <c r="V84" s="66" t="s">
        <v>155</v>
      </c>
      <c r="W84" s="156">
        <v>3.0000000000000001E-3</v>
      </c>
      <c r="X84" s="70"/>
      <c r="Y84" s="67" t="s">
        <v>403</v>
      </c>
      <c r="Z84" s="67" t="s">
        <v>403</v>
      </c>
      <c r="AA84" s="66"/>
      <c r="AB84" s="160">
        <f t="shared" ca="1" si="8"/>
        <v>0</v>
      </c>
      <c r="AC84" s="160">
        <f t="shared" ca="1" si="11"/>
        <v>3.0000000000000001E-3</v>
      </c>
    </row>
    <row r="85" spans="1:29" ht="216" x14ac:dyDescent="0.2">
      <c r="A85" s="66" t="s">
        <v>47</v>
      </c>
      <c r="B85" s="67" t="s">
        <v>105</v>
      </c>
      <c r="C85" s="66" t="s">
        <v>96</v>
      </c>
      <c r="D85" s="66" t="s">
        <v>118</v>
      </c>
      <c r="E85" s="66" t="s">
        <v>58</v>
      </c>
      <c r="F85" s="103" t="s">
        <v>206</v>
      </c>
      <c r="G85" s="69" t="str">
        <f t="shared" si="9"/>
        <v>Asesor de Control Interno</v>
      </c>
      <c r="H85" s="70">
        <v>43467</v>
      </c>
      <c r="I85" s="70">
        <v>43507</v>
      </c>
      <c r="J85" s="155"/>
      <c r="K85" s="155"/>
      <c r="L85" s="155"/>
      <c r="M85" s="155"/>
      <c r="N85" s="155"/>
      <c r="O85" s="155"/>
      <c r="P85" s="155"/>
      <c r="Q85" s="155"/>
      <c r="R85" s="155"/>
      <c r="S85" s="155"/>
      <c r="T85" s="155"/>
      <c r="U85" s="155"/>
      <c r="V85" s="66" t="s">
        <v>472</v>
      </c>
      <c r="W85" s="176">
        <v>3.0000000000000001E-3</v>
      </c>
      <c r="X85" s="70">
        <v>43507</v>
      </c>
      <c r="Y85" s="67" t="s">
        <v>330</v>
      </c>
      <c r="Z85" s="67" t="s">
        <v>331</v>
      </c>
      <c r="AA85" s="66" t="s">
        <v>226</v>
      </c>
      <c r="AB85" s="158">
        <f t="shared" ca="1" si="8"/>
        <v>2.9999999999999996E-3</v>
      </c>
      <c r="AC85" s="158">
        <f t="shared" ca="1" si="11"/>
        <v>0</v>
      </c>
    </row>
    <row r="86" spans="1:29" ht="72" x14ac:dyDescent="0.2">
      <c r="A86" s="66" t="s">
        <v>47</v>
      </c>
      <c r="B86" s="67" t="s">
        <v>106</v>
      </c>
      <c r="C86" s="66" t="s">
        <v>96</v>
      </c>
      <c r="D86" s="66" t="s">
        <v>118</v>
      </c>
      <c r="E86" s="66" t="s">
        <v>58</v>
      </c>
      <c r="F86" s="103" t="s">
        <v>206</v>
      </c>
      <c r="G86" s="69" t="str">
        <f t="shared" si="9"/>
        <v>Asesor de Control Interno</v>
      </c>
      <c r="H86" s="70">
        <v>43467</v>
      </c>
      <c r="I86" s="70">
        <v>43474</v>
      </c>
      <c r="J86" s="155"/>
      <c r="K86" s="155"/>
      <c r="L86" s="155"/>
      <c r="M86" s="155"/>
      <c r="N86" s="155"/>
      <c r="O86" s="155"/>
      <c r="P86" s="155"/>
      <c r="Q86" s="155"/>
      <c r="R86" s="155"/>
      <c r="S86" s="155"/>
      <c r="T86" s="155"/>
      <c r="U86" s="155"/>
      <c r="V86" s="66" t="s">
        <v>470</v>
      </c>
      <c r="W86" s="176">
        <v>3.0000000000000001E-3</v>
      </c>
      <c r="X86" s="70">
        <v>43493</v>
      </c>
      <c r="Y86" s="67" t="s">
        <v>300</v>
      </c>
      <c r="Z86" s="67" t="s">
        <v>298</v>
      </c>
      <c r="AA86" s="66" t="s">
        <v>226</v>
      </c>
      <c r="AB86" s="158">
        <f t="shared" ca="1" si="8"/>
        <v>2.9999999999999996E-3</v>
      </c>
      <c r="AC86" s="158">
        <f t="shared" ca="1" si="11"/>
        <v>0</v>
      </c>
    </row>
    <row r="87" spans="1:29" ht="72" x14ac:dyDescent="0.2">
      <c r="A87" s="66" t="s">
        <v>47</v>
      </c>
      <c r="B87" s="67" t="s">
        <v>106</v>
      </c>
      <c r="C87" s="66" t="s">
        <v>96</v>
      </c>
      <c r="D87" s="66" t="s">
        <v>118</v>
      </c>
      <c r="E87" s="66" t="s">
        <v>58</v>
      </c>
      <c r="F87" s="103" t="s">
        <v>212</v>
      </c>
      <c r="G87" s="69" t="str">
        <f t="shared" si="9"/>
        <v>Asesor de Control Interno</v>
      </c>
      <c r="H87" s="70">
        <v>43556</v>
      </c>
      <c r="I87" s="70">
        <v>43560</v>
      </c>
      <c r="J87" s="155"/>
      <c r="K87" s="155"/>
      <c r="L87" s="155"/>
      <c r="M87" s="155"/>
      <c r="N87" s="155"/>
      <c r="O87" s="155"/>
      <c r="P87" s="155"/>
      <c r="Q87" s="155"/>
      <c r="R87" s="155"/>
      <c r="S87" s="155"/>
      <c r="T87" s="155"/>
      <c r="U87" s="155"/>
      <c r="V87" s="66" t="s">
        <v>155</v>
      </c>
      <c r="W87" s="176">
        <v>3.0000000000000001E-3</v>
      </c>
      <c r="X87" s="70">
        <v>43584</v>
      </c>
      <c r="Y87" s="67" t="s">
        <v>299</v>
      </c>
      <c r="Z87" s="67" t="s">
        <v>332</v>
      </c>
      <c r="AA87" s="66" t="s">
        <v>226</v>
      </c>
      <c r="AB87" s="158">
        <f t="shared" ca="1" si="8"/>
        <v>2.9999999999999996E-3</v>
      </c>
      <c r="AC87" s="158">
        <f t="shared" ca="1" si="11"/>
        <v>0</v>
      </c>
    </row>
    <row r="88" spans="1:29" ht="204" x14ac:dyDescent="0.2">
      <c r="A88" s="66" t="s">
        <v>47</v>
      </c>
      <c r="B88" s="67" t="s">
        <v>106</v>
      </c>
      <c r="C88" s="66" t="s">
        <v>96</v>
      </c>
      <c r="D88" s="66" t="s">
        <v>118</v>
      </c>
      <c r="E88" s="66" t="s">
        <v>58</v>
      </c>
      <c r="F88" s="103" t="s">
        <v>212</v>
      </c>
      <c r="G88" s="69" t="str">
        <f t="shared" si="9"/>
        <v>Asesor de Control Interno</v>
      </c>
      <c r="H88" s="70">
        <v>43648</v>
      </c>
      <c r="I88" s="70">
        <v>43654</v>
      </c>
      <c r="J88" s="155"/>
      <c r="K88" s="155"/>
      <c r="L88" s="155"/>
      <c r="M88" s="155"/>
      <c r="N88" s="155"/>
      <c r="O88" s="155"/>
      <c r="P88" s="155"/>
      <c r="Q88" s="155"/>
      <c r="R88" s="155"/>
      <c r="S88" s="155"/>
      <c r="T88" s="155"/>
      <c r="U88" s="155"/>
      <c r="V88" s="66" t="s">
        <v>155</v>
      </c>
      <c r="W88" s="176">
        <v>3.0000000000000001E-3</v>
      </c>
      <c r="X88" s="70">
        <v>43655</v>
      </c>
      <c r="Y88" s="67" t="s">
        <v>366</v>
      </c>
      <c r="Z88" s="67" t="s">
        <v>365</v>
      </c>
      <c r="AA88" s="66" t="s">
        <v>226</v>
      </c>
      <c r="AB88" s="158">
        <f t="shared" ca="1" si="8"/>
        <v>2.9999999999999996E-3</v>
      </c>
      <c r="AC88" s="158">
        <f t="shared" ca="1" si="11"/>
        <v>0</v>
      </c>
    </row>
    <row r="89" spans="1:29" ht="48" x14ac:dyDescent="0.2">
      <c r="A89" s="66" t="s">
        <v>47</v>
      </c>
      <c r="B89" s="67" t="s">
        <v>106</v>
      </c>
      <c r="C89" s="66" t="s">
        <v>96</v>
      </c>
      <c r="D89" s="66" t="s">
        <v>118</v>
      </c>
      <c r="E89" s="66" t="s">
        <v>58</v>
      </c>
      <c r="F89" s="103" t="s">
        <v>212</v>
      </c>
      <c r="G89" s="69" t="str">
        <f t="shared" si="9"/>
        <v>Asesor de Control Interno</v>
      </c>
      <c r="H89" s="70">
        <v>43739</v>
      </c>
      <c r="I89" s="70">
        <v>43745</v>
      </c>
      <c r="J89" s="155"/>
      <c r="K89" s="155"/>
      <c r="L89" s="155"/>
      <c r="M89" s="155"/>
      <c r="N89" s="155"/>
      <c r="O89" s="155"/>
      <c r="P89" s="155"/>
      <c r="Q89" s="155"/>
      <c r="R89" s="155"/>
      <c r="S89" s="155"/>
      <c r="T89" s="155"/>
      <c r="U89" s="155"/>
      <c r="V89" s="66" t="s">
        <v>155</v>
      </c>
      <c r="W89" s="156">
        <v>3.0000000000000001E-3</v>
      </c>
      <c r="X89" s="70"/>
      <c r="Y89" s="67" t="s">
        <v>517</v>
      </c>
      <c r="Z89" s="67" t="s">
        <v>517</v>
      </c>
      <c r="AA89" s="66" t="s">
        <v>222</v>
      </c>
      <c r="AB89" s="160">
        <f t="shared" ca="1" si="8"/>
        <v>1.47E-3</v>
      </c>
      <c r="AC89" s="160">
        <f t="shared" ca="1" si="11"/>
        <v>1.5300000000000001E-3</v>
      </c>
    </row>
    <row r="90" spans="1:29" ht="96" x14ac:dyDescent="0.2">
      <c r="A90" s="66" t="s">
        <v>47</v>
      </c>
      <c r="B90" s="67" t="s">
        <v>107</v>
      </c>
      <c r="C90" s="66" t="s">
        <v>78</v>
      </c>
      <c r="D90" s="66" t="s">
        <v>116</v>
      </c>
      <c r="E90" s="66" t="s">
        <v>58</v>
      </c>
      <c r="F90" s="103" t="s">
        <v>206</v>
      </c>
      <c r="G90" s="69" t="str">
        <f t="shared" si="9"/>
        <v xml:space="preserve">Jefe Oficina Asesora de Planeación </v>
      </c>
      <c r="H90" s="70">
        <v>43467</v>
      </c>
      <c r="I90" s="70">
        <v>43500</v>
      </c>
      <c r="J90" s="155"/>
      <c r="K90" s="155"/>
      <c r="L90" s="155"/>
      <c r="M90" s="155"/>
      <c r="N90" s="155"/>
      <c r="O90" s="155"/>
      <c r="P90" s="155"/>
      <c r="Q90" s="155"/>
      <c r="R90" s="155"/>
      <c r="S90" s="155"/>
      <c r="T90" s="155"/>
      <c r="U90" s="155"/>
      <c r="V90" s="66" t="s">
        <v>473</v>
      </c>
      <c r="W90" s="176">
        <v>3.0000000000000001E-3</v>
      </c>
      <c r="X90" s="70">
        <v>43500</v>
      </c>
      <c r="Y90" s="67" t="s">
        <v>302</v>
      </c>
      <c r="Z90" s="67" t="s">
        <v>301</v>
      </c>
      <c r="AA90" s="66" t="s">
        <v>226</v>
      </c>
      <c r="AB90" s="158">
        <f t="shared" ca="1" si="8"/>
        <v>2.9999999999999996E-3</v>
      </c>
      <c r="AC90" s="158">
        <f t="shared" ca="1" si="11"/>
        <v>0</v>
      </c>
    </row>
    <row r="91" spans="1:29" ht="156" x14ac:dyDescent="0.2">
      <c r="A91" s="66" t="s">
        <v>47</v>
      </c>
      <c r="B91" s="67" t="s">
        <v>107</v>
      </c>
      <c r="C91" s="66" t="s">
        <v>78</v>
      </c>
      <c r="D91" s="66" t="s">
        <v>116</v>
      </c>
      <c r="E91" s="66" t="s">
        <v>58</v>
      </c>
      <c r="F91" s="103" t="s">
        <v>214</v>
      </c>
      <c r="G91" s="69" t="str">
        <f t="shared" si="9"/>
        <v xml:space="preserve">Jefe Oficina Asesora de Planeación </v>
      </c>
      <c r="H91" s="70">
        <v>43556</v>
      </c>
      <c r="I91" s="70">
        <v>43585</v>
      </c>
      <c r="J91" s="155"/>
      <c r="K91" s="155"/>
      <c r="L91" s="155"/>
      <c r="M91" s="155"/>
      <c r="N91" s="155"/>
      <c r="O91" s="155"/>
      <c r="P91" s="155"/>
      <c r="Q91" s="155"/>
      <c r="R91" s="155"/>
      <c r="S91" s="155"/>
      <c r="T91" s="155"/>
      <c r="U91" s="155"/>
      <c r="V91" s="66" t="s">
        <v>473</v>
      </c>
      <c r="W91" s="176">
        <v>3.0000000000000001E-3</v>
      </c>
      <c r="X91" s="70">
        <v>43588</v>
      </c>
      <c r="Y91" s="67" t="s">
        <v>333</v>
      </c>
      <c r="Z91" s="67" t="s">
        <v>334</v>
      </c>
      <c r="AA91" s="66" t="s">
        <v>226</v>
      </c>
      <c r="AB91" s="158">
        <f t="shared" ca="1" si="8"/>
        <v>2.9999999999999996E-3</v>
      </c>
      <c r="AC91" s="158">
        <f t="shared" ca="1" si="11"/>
        <v>0</v>
      </c>
    </row>
    <row r="92" spans="1:29" ht="192" x14ac:dyDescent="0.2">
      <c r="A92" s="66" t="s">
        <v>47</v>
      </c>
      <c r="B92" s="67" t="s">
        <v>107</v>
      </c>
      <c r="C92" s="66" t="s">
        <v>78</v>
      </c>
      <c r="D92" s="66" t="s">
        <v>116</v>
      </c>
      <c r="E92" s="66" t="s">
        <v>58</v>
      </c>
      <c r="F92" s="103" t="s">
        <v>214</v>
      </c>
      <c r="G92" s="69" t="str">
        <f t="shared" si="9"/>
        <v xml:space="preserve">Jefe Oficina Asesora de Planeación </v>
      </c>
      <c r="H92" s="70">
        <v>43648</v>
      </c>
      <c r="I92" s="70">
        <v>43677</v>
      </c>
      <c r="J92" s="155"/>
      <c r="K92" s="155"/>
      <c r="L92" s="155"/>
      <c r="M92" s="155"/>
      <c r="N92" s="155"/>
      <c r="O92" s="155"/>
      <c r="P92" s="155"/>
      <c r="Q92" s="155"/>
      <c r="R92" s="155"/>
      <c r="S92" s="155"/>
      <c r="T92" s="155"/>
      <c r="U92" s="155"/>
      <c r="V92" s="66" t="s">
        <v>473</v>
      </c>
      <c r="W92" s="176">
        <v>3.0000000000000001E-3</v>
      </c>
      <c r="X92" s="70">
        <v>43677</v>
      </c>
      <c r="Y92" s="67" t="s">
        <v>377</v>
      </c>
      <c r="Z92" s="67" t="s">
        <v>378</v>
      </c>
      <c r="AA92" s="66" t="s">
        <v>226</v>
      </c>
      <c r="AB92" s="158">
        <f t="shared" ca="1" si="8"/>
        <v>2.9999999999999996E-3</v>
      </c>
      <c r="AC92" s="158">
        <f t="shared" ca="1" si="11"/>
        <v>0</v>
      </c>
    </row>
    <row r="93" spans="1:29" ht="72" x14ac:dyDescent="0.2">
      <c r="A93" s="66" t="s">
        <v>47</v>
      </c>
      <c r="B93" s="67" t="s">
        <v>107</v>
      </c>
      <c r="C93" s="66" t="s">
        <v>78</v>
      </c>
      <c r="D93" s="66" t="s">
        <v>116</v>
      </c>
      <c r="E93" s="66" t="s">
        <v>58</v>
      </c>
      <c r="F93" s="103" t="s">
        <v>214</v>
      </c>
      <c r="G93" s="69" t="str">
        <f t="shared" si="9"/>
        <v xml:space="preserve">Jefe Oficina Asesora de Planeación </v>
      </c>
      <c r="H93" s="70">
        <v>43739</v>
      </c>
      <c r="I93" s="70">
        <v>43768</v>
      </c>
      <c r="J93" s="155"/>
      <c r="K93" s="155"/>
      <c r="L93" s="155"/>
      <c r="M93" s="155"/>
      <c r="N93" s="155"/>
      <c r="O93" s="155"/>
      <c r="P93" s="155"/>
      <c r="Q93" s="155"/>
      <c r="R93" s="155"/>
      <c r="S93" s="155"/>
      <c r="T93" s="155"/>
      <c r="U93" s="155"/>
      <c r="V93" s="66" t="s">
        <v>473</v>
      </c>
      <c r="W93" s="156">
        <v>3.0000000000000001E-3</v>
      </c>
      <c r="X93" s="70"/>
      <c r="Y93" s="67" t="s">
        <v>497</v>
      </c>
      <c r="Z93" s="67" t="s">
        <v>391</v>
      </c>
      <c r="AA93" s="66" t="s">
        <v>122</v>
      </c>
      <c r="AB93" s="160">
        <f t="shared" ca="1" si="8"/>
        <v>9.3000000000000005E-4</v>
      </c>
      <c r="AC93" s="160">
        <f t="shared" ca="1" si="11"/>
        <v>2.0699999999999998E-3</v>
      </c>
    </row>
    <row r="94" spans="1:29" ht="72" x14ac:dyDescent="0.2">
      <c r="A94" s="66" t="s">
        <v>55</v>
      </c>
      <c r="B94" s="67" t="s">
        <v>108</v>
      </c>
      <c r="C94" s="66" t="s">
        <v>119</v>
      </c>
      <c r="D94" s="66" t="s">
        <v>119</v>
      </c>
      <c r="E94" s="66" t="s">
        <v>58</v>
      </c>
      <c r="F94" s="103" t="s">
        <v>206</v>
      </c>
      <c r="G94" s="69" t="str">
        <f t="shared" si="9"/>
        <v>Líderes de Cada Proceso</v>
      </c>
      <c r="H94" s="70">
        <v>43467</v>
      </c>
      <c r="I94" s="70">
        <v>43481</v>
      </c>
      <c r="J94" s="155"/>
      <c r="K94" s="155"/>
      <c r="L94" s="155"/>
      <c r="M94" s="155"/>
      <c r="N94" s="155"/>
      <c r="O94" s="155"/>
      <c r="P94" s="155"/>
      <c r="Q94" s="155"/>
      <c r="R94" s="155"/>
      <c r="S94" s="155"/>
      <c r="T94" s="155"/>
      <c r="U94" s="155"/>
      <c r="V94" s="66" t="s">
        <v>155</v>
      </c>
      <c r="W94" s="176">
        <v>0.02</v>
      </c>
      <c r="X94" s="70">
        <v>43481</v>
      </c>
      <c r="Y94" s="67" t="s">
        <v>269</v>
      </c>
      <c r="Z94" s="67" t="s">
        <v>268</v>
      </c>
      <c r="AA94" s="66" t="s">
        <v>226</v>
      </c>
      <c r="AB94" s="158">
        <f t="shared" ca="1" si="8"/>
        <v>1.9999999999999997E-2</v>
      </c>
      <c r="AC94" s="158">
        <f t="shared" ca="1" si="11"/>
        <v>0</v>
      </c>
    </row>
    <row r="95" spans="1:29" ht="84" x14ac:dyDescent="0.2">
      <c r="A95" s="66" t="s">
        <v>55</v>
      </c>
      <c r="B95" s="67" t="s">
        <v>108</v>
      </c>
      <c r="C95" s="66" t="s">
        <v>119</v>
      </c>
      <c r="D95" s="66" t="s">
        <v>119</v>
      </c>
      <c r="E95" s="66" t="s">
        <v>58</v>
      </c>
      <c r="F95" s="103" t="s">
        <v>206</v>
      </c>
      <c r="G95" s="69" t="str">
        <f t="shared" si="9"/>
        <v>Líderes de Cada Proceso</v>
      </c>
      <c r="H95" s="70">
        <v>43587</v>
      </c>
      <c r="I95" s="70">
        <v>43600</v>
      </c>
      <c r="J95" s="155"/>
      <c r="K95" s="155"/>
      <c r="L95" s="155"/>
      <c r="M95" s="155"/>
      <c r="N95" s="155"/>
      <c r="O95" s="155"/>
      <c r="P95" s="155"/>
      <c r="Q95" s="155"/>
      <c r="R95" s="155"/>
      <c r="S95" s="155"/>
      <c r="T95" s="155"/>
      <c r="U95" s="155"/>
      <c r="V95" s="66" t="s">
        <v>155</v>
      </c>
      <c r="W95" s="176">
        <v>0.02</v>
      </c>
      <c r="X95" s="70">
        <v>43600</v>
      </c>
      <c r="Y95" s="67" t="s">
        <v>303</v>
      </c>
      <c r="Z95" s="67" t="s">
        <v>272</v>
      </c>
      <c r="AA95" s="66" t="s">
        <v>226</v>
      </c>
      <c r="AB95" s="158">
        <f t="shared" ca="1" si="8"/>
        <v>1.9999999999999997E-2</v>
      </c>
      <c r="AC95" s="158">
        <f t="shared" ca="1" si="11"/>
        <v>0</v>
      </c>
    </row>
    <row r="96" spans="1:29" ht="84" x14ac:dyDescent="0.2">
      <c r="A96" s="66" t="s">
        <v>55</v>
      </c>
      <c r="B96" s="67" t="s">
        <v>108</v>
      </c>
      <c r="C96" s="66" t="s">
        <v>119</v>
      </c>
      <c r="D96" s="66" t="s">
        <v>119</v>
      </c>
      <c r="E96" s="66" t="s">
        <v>58</v>
      </c>
      <c r="F96" s="154" t="s">
        <v>206</v>
      </c>
      <c r="G96" s="69" t="str">
        <f t="shared" si="9"/>
        <v>Líderes de Cada Proceso</v>
      </c>
      <c r="H96" s="70">
        <v>43710</v>
      </c>
      <c r="I96" s="70">
        <v>43721</v>
      </c>
      <c r="J96" s="155"/>
      <c r="K96" s="155"/>
      <c r="L96" s="155"/>
      <c r="M96" s="155"/>
      <c r="N96" s="155"/>
      <c r="O96" s="155"/>
      <c r="P96" s="155"/>
      <c r="Q96" s="155"/>
      <c r="R96" s="155"/>
      <c r="S96" s="155"/>
      <c r="T96" s="155"/>
      <c r="U96" s="155"/>
      <c r="V96" s="66" t="s">
        <v>155</v>
      </c>
      <c r="W96" s="176">
        <v>0.02</v>
      </c>
      <c r="X96" s="70">
        <v>43721</v>
      </c>
      <c r="Y96" s="67" t="s">
        <v>443</v>
      </c>
      <c r="Z96" s="67" t="s">
        <v>442</v>
      </c>
      <c r="AA96" s="66" t="s">
        <v>226</v>
      </c>
      <c r="AB96" s="158">
        <f t="shared" ca="1" si="8"/>
        <v>1.9999999999999997E-2</v>
      </c>
      <c r="AC96" s="158">
        <f t="shared" ca="1" si="11"/>
        <v>0</v>
      </c>
    </row>
    <row r="97" spans="1:30" ht="72" x14ac:dyDescent="0.2">
      <c r="A97" s="66" t="s">
        <v>47</v>
      </c>
      <c r="B97" s="67" t="s">
        <v>249</v>
      </c>
      <c r="C97" s="66" t="s">
        <v>78</v>
      </c>
      <c r="D97" s="66" t="s">
        <v>116</v>
      </c>
      <c r="E97" s="66" t="s">
        <v>58</v>
      </c>
      <c r="F97" s="103" t="s">
        <v>206</v>
      </c>
      <c r="G97" s="69" t="str">
        <f t="shared" si="9"/>
        <v xml:space="preserve">Jefe Oficina Asesora de Planeación </v>
      </c>
      <c r="H97" s="70">
        <v>43587</v>
      </c>
      <c r="I97" s="70">
        <v>43615</v>
      </c>
      <c r="J97" s="155"/>
      <c r="K97" s="155"/>
      <c r="L97" s="155"/>
      <c r="M97" s="155"/>
      <c r="N97" s="155"/>
      <c r="O97" s="155"/>
      <c r="P97" s="155"/>
      <c r="Q97" s="155"/>
      <c r="R97" s="155"/>
      <c r="S97" s="155"/>
      <c r="T97" s="155"/>
      <c r="U97" s="155"/>
      <c r="V97" s="66" t="s">
        <v>474</v>
      </c>
      <c r="W97" s="176">
        <v>3.0000000000000001E-3</v>
      </c>
      <c r="X97" s="70">
        <v>43605</v>
      </c>
      <c r="Y97" s="67" t="s">
        <v>304</v>
      </c>
      <c r="Z97" s="67" t="s">
        <v>335</v>
      </c>
      <c r="AA97" s="66" t="s">
        <v>226</v>
      </c>
      <c r="AB97" s="158">
        <f t="shared" ca="1" si="8"/>
        <v>2.9999999999999996E-3</v>
      </c>
      <c r="AC97" s="158">
        <f t="shared" ca="1" si="11"/>
        <v>0</v>
      </c>
    </row>
    <row r="98" spans="1:30" ht="132" x14ac:dyDescent="0.2">
      <c r="A98" s="66" t="s">
        <v>47</v>
      </c>
      <c r="B98" s="67" t="s">
        <v>110</v>
      </c>
      <c r="C98" s="66" t="s">
        <v>98</v>
      </c>
      <c r="D98" s="66" t="s">
        <v>118</v>
      </c>
      <c r="E98" s="66" t="s">
        <v>58</v>
      </c>
      <c r="F98" s="68" t="s">
        <v>204</v>
      </c>
      <c r="G98" s="69" t="str">
        <f t="shared" si="9"/>
        <v>Director de Gestión Corporativa y CID</v>
      </c>
      <c r="H98" s="70">
        <v>43556</v>
      </c>
      <c r="I98" s="70">
        <v>43600</v>
      </c>
      <c r="J98" s="155"/>
      <c r="K98" s="155"/>
      <c r="L98" s="155"/>
      <c r="M98" s="155"/>
      <c r="N98" s="155"/>
      <c r="O98" s="155"/>
      <c r="P98" s="155"/>
      <c r="Q98" s="155"/>
      <c r="R98" s="155"/>
      <c r="S98" s="155"/>
      <c r="T98" s="155"/>
      <c r="U98" s="155"/>
      <c r="V98" s="66" t="s">
        <v>155</v>
      </c>
      <c r="W98" s="176">
        <v>3.0000000000000001E-3</v>
      </c>
      <c r="X98" s="70">
        <v>43600</v>
      </c>
      <c r="Y98" s="67" t="s">
        <v>305</v>
      </c>
      <c r="Z98" s="67" t="s">
        <v>336</v>
      </c>
      <c r="AA98" s="66" t="s">
        <v>226</v>
      </c>
      <c r="AB98" s="158">
        <f t="shared" ca="1" si="8"/>
        <v>2.9999999999999996E-3</v>
      </c>
      <c r="AC98" s="158">
        <f t="shared" ca="1" si="11"/>
        <v>0</v>
      </c>
    </row>
    <row r="99" spans="1:30" ht="48" x14ac:dyDescent="0.2">
      <c r="A99" s="66" t="s">
        <v>47</v>
      </c>
      <c r="B99" s="67" t="s">
        <v>110</v>
      </c>
      <c r="C99" s="66" t="s">
        <v>98</v>
      </c>
      <c r="D99" s="66" t="s">
        <v>118</v>
      </c>
      <c r="E99" s="66" t="s">
        <v>58</v>
      </c>
      <c r="F99" s="103" t="s">
        <v>204</v>
      </c>
      <c r="G99" s="69" t="str">
        <f t="shared" si="9"/>
        <v>Director de Gestión Corporativa y CID</v>
      </c>
      <c r="H99" s="70">
        <v>43739</v>
      </c>
      <c r="I99" s="70">
        <v>43784</v>
      </c>
      <c r="J99" s="155"/>
      <c r="K99" s="155"/>
      <c r="L99" s="155"/>
      <c r="M99" s="155"/>
      <c r="N99" s="155"/>
      <c r="O99" s="155"/>
      <c r="P99" s="155"/>
      <c r="Q99" s="155"/>
      <c r="R99" s="155"/>
      <c r="S99" s="155"/>
      <c r="T99" s="155"/>
      <c r="U99" s="155"/>
      <c r="V99" s="66" t="s">
        <v>155</v>
      </c>
      <c r="W99" s="156">
        <v>3.0000000000000001E-3</v>
      </c>
      <c r="X99" s="70"/>
      <c r="Y99" s="67" t="s">
        <v>403</v>
      </c>
      <c r="Z99" s="67" t="s">
        <v>403</v>
      </c>
      <c r="AA99" s="66"/>
      <c r="AB99" s="160">
        <f t="shared" ca="1" si="8"/>
        <v>0</v>
      </c>
      <c r="AC99" s="160">
        <f t="shared" ca="1" si="11"/>
        <v>3.0000000000000001E-3</v>
      </c>
      <c r="AD99" s="94"/>
    </row>
    <row r="100" spans="1:30" ht="72" x14ac:dyDescent="0.2">
      <c r="A100" s="66" t="s">
        <v>47</v>
      </c>
      <c r="B100" s="67" t="s">
        <v>111</v>
      </c>
      <c r="C100" s="66" t="s">
        <v>84</v>
      </c>
      <c r="D100" s="66" t="s">
        <v>116</v>
      </c>
      <c r="E100" s="66" t="s">
        <v>58</v>
      </c>
      <c r="F100" s="103" t="s">
        <v>206</v>
      </c>
      <c r="G100" s="69" t="str">
        <f t="shared" si="9"/>
        <v>Jefe Oficina de Tecnologías de la Información y las Comunicaciones</v>
      </c>
      <c r="H100" s="70">
        <v>43497</v>
      </c>
      <c r="I100" s="70">
        <v>43539</v>
      </c>
      <c r="J100" s="155"/>
      <c r="K100" s="155"/>
      <c r="L100" s="155"/>
      <c r="M100" s="155"/>
      <c r="N100" s="155"/>
      <c r="O100" s="155"/>
      <c r="P100" s="155"/>
      <c r="Q100" s="155"/>
      <c r="R100" s="155"/>
      <c r="S100" s="155"/>
      <c r="T100" s="155"/>
      <c r="U100" s="155"/>
      <c r="V100" s="66" t="s">
        <v>473</v>
      </c>
      <c r="W100" s="176">
        <v>3.0000000000000001E-3</v>
      </c>
      <c r="X100" s="70">
        <v>43539</v>
      </c>
      <c r="Y100" s="67" t="s">
        <v>307</v>
      </c>
      <c r="Z100" s="67" t="s">
        <v>306</v>
      </c>
      <c r="AA100" s="66" t="s">
        <v>226</v>
      </c>
      <c r="AB100" s="158">
        <f t="shared" ca="1" si="8"/>
        <v>2.9999999999999996E-3</v>
      </c>
      <c r="AC100" s="158">
        <f t="shared" ca="1" si="11"/>
        <v>0</v>
      </c>
    </row>
    <row r="101" spans="1:30" ht="108" x14ac:dyDescent="0.2">
      <c r="A101" s="66" t="s">
        <v>47</v>
      </c>
      <c r="B101" s="67" t="s">
        <v>355</v>
      </c>
      <c r="C101" s="66" t="s">
        <v>94</v>
      </c>
      <c r="D101" s="66" t="s">
        <v>117</v>
      </c>
      <c r="E101" s="66" t="s">
        <v>58</v>
      </c>
      <c r="F101" s="68" t="s">
        <v>51</v>
      </c>
      <c r="G101" s="69" t="str">
        <f t="shared" si="9"/>
        <v>Subdirector Financiero</v>
      </c>
      <c r="H101" s="70">
        <v>43467</v>
      </c>
      <c r="I101" s="70">
        <v>43496</v>
      </c>
      <c r="J101" s="155"/>
      <c r="K101" s="155"/>
      <c r="L101" s="155"/>
      <c r="M101" s="155"/>
      <c r="N101" s="155"/>
      <c r="O101" s="155"/>
      <c r="P101" s="155"/>
      <c r="Q101" s="155"/>
      <c r="R101" s="155"/>
      <c r="S101" s="155"/>
      <c r="T101" s="155"/>
      <c r="U101" s="155"/>
      <c r="V101" s="66" t="s">
        <v>155</v>
      </c>
      <c r="W101" s="176">
        <v>3.0000000000000001E-3</v>
      </c>
      <c r="X101" s="70">
        <v>43497</v>
      </c>
      <c r="Y101" s="67" t="s">
        <v>309</v>
      </c>
      <c r="Z101" s="67" t="s">
        <v>308</v>
      </c>
      <c r="AA101" s="66" t="s">
        <v>226</v>
      </c>
      <c r="AB101" s="158">
        <f t="shared" ca="1" si="8"/>
        <v>2.9999999999999996E-3</v>
      </c>
      <c r="AC101" s="158">
        <f t="shared" ca="1" si="11"/>
        <v>0</v>
      </c>
    </row>
    <row r="102" spans="1:30" ht="108" x14ac:dyDescent="0.2">
      <c r="A102" s="66" t="s">
        <v>47</v>
      </c>
      <c r="B102" s="67" t="s">
        <v>355</v>
      </c>
      <c r="C102" s="66" t="s">
        <v>94</v>
      </c>
      <c r="D102" s="66" t="s">
        <v>117</v>
      </c>
      <c r="E102" s="66" t="s">
        <v>58</v>
      </c>
      <c r="F102" s="103" t="s">
        <v>204</v>
      </c>
      <c r="G102" s="69" t="str">
        <f t="shared" si="9"/>
        <v>Subdirector Financiero</v>
      </c>
      <c r="H102" s="70">
        <v>43556</v>
      </c>
      <c r="I102" s="70">
        <v>43585</v>
      </c>
      <c r="J102" s="155"/>
      <c r="K102" s="155"/>
      <c r="L102" s="155"/>
      <c r="M102" s="155"/>
      <c r="N102" s="155"/>
      <c r="O102" s="155"/>
      <c r="P102" s="155"/>
      <c r="Q102" s="155"/>
      <c r="R102" s="155"/>
      <c r="S102" s="155"/>
      <c r="T102" s="155"/>
      <c r="U102" s="155"/>
      <c r="V102" s="66" t="s">
        <v>155</v>
      </c>
      <c r="W102" s="176">
        <v>4.0000000000000001E-3</v>
      </c>
      <c r="X102" s="70">
        <v>43591</v>
      </c>
      <c r="Y102" s="67" t="s">
        <v>310</v>
      </c>
      <c r="Z102" s="67" t="s">
        <v>337</v>
      </c>
      <c r="AA102" s="66" t="s">
        <v>226</v>
      </c>
      <c r="AB102" s="158">
        <f t="shared" ca="1" si="8"/>
        <v>3.9999999999999992E-3</v>
      </c>
      <c r="AC102" s="158">
        <f t="shared" ca="1" si="11"/>
        <v>0</v>
      </c>
    </row>
    <row r="103" spans="1:30" ht="132" x14ac:dyDescent="0.2">
      <c r="A103" s="66" t="s">
        <v>47</v>
      </c>
      <c r="B103" s="67" t="s">
        <v>355</v>
      </c>
      <c r="C103" s="66" t="s">
        <v>94</v>
      </c>
      <c r="D103" s="66" t="s">
        <v>117</v>
      </c>
      <c r="E103" s="66" t="s">
        <v>58</v>
      </c>
      <c r="F103" s="103" t="s">
        <v>204</v>
      </c>
      <c r="G103" s="69" t="str">
        <f t="shared" si="9"/>
        <v>Subdirector Financiero</v>
      </c>
      <c r="H103" s="70">
        <v>43648</v>
      </c>
      <c r="I103" s="70">
        <v>43677</v>
      </c>
      <c r="J103" s="155"/>
      <c r="K103" s="155"/>
      <c r="L103" s="155"/>
      <c r="M103" s="155"/>
      <c r="N103" s="155"/>
      <c r="O103" s="155"/>
      <c r="P103" s="155"/>
      <c r="Q103" s="155"/>
      <c r="R103" s="155"/>
      <c r="S103" s="155"/>
      <c r="T103" s="155"/>
      <c r="U103" s="155"/>
      <c r="V103" s="66" t="s">
        <v>155</v>
      </c>
      <c r="W103" s="176">
        <v>4.0000000000000001E-3</v>
      </c>
      <c r="X103" s="70">
        <v>43677</v>
      </c>
      <c r="Y103" s="67" t="s">
        <v>379</v>
      </c>
      <c r="Z103" s="67" t="s">
        <v>380</v>
      </c>
      <c r="AA103" s="66" t="s">
        <v>226</v>
      </c>
      <c r="AB103" s="158">
        <f t="shared" ca="1" si="8"/>
        <v>3.9999999999999992E-3</v>
      </c>
      <c r="AC103" s="158">
        <f t="shared" ca="1" si="11"/>
        <v>0</v>
      </c>
    </row>
    <row r="104" spans="1:30" ht="48" x14ac:dyDescent="0.2">
      <c r="A104" s="66" t="s">
        <v>47</v>
      </c>
      <c r="B104" s="67" t="s">
        <v>355</v>
      </c>
      <c r="C104" s="66" t="s">
        <v>94</v>
      </c>
      <c r="D104" s="66" t="s">
        <v>117</v>
      </c>
      <c r="E104" s="66" t="s">
        <v>58</v>
      </c>
      <c r="F104" s="167" t="s">
        <v>204</v>
      </c>
      <c r="G104" s="69" t="str">
        <f t="shared" si="9"/>
        <v>Subdirector Financiero</v>
      </c>
      <c r="H104" s="70">
        <v>43739</v>
      </c>
      <c r="I104" s="70">
        <v>43768</v>
      </c>
      <c r="J104" s="155"/>
      <c r="K104" s="155"/>
      <c r="L104" s="155"/>
      <c r="M104" s="155"/>
      <c r="N104" s="155"/>
      <c r="O104" s="155"/>
      <c r="P104" s="155"/>
      <c r="Q104" s="155"/>
      <c r="R104" s="155"/>
      <c r="S104" s="155"/>
      <c r="T104" s="155"/>
      <c r="U104" s="155"/>
      <c r="V104" s="66" t="s">
        <v>155</v>
      </c>
      <c r="W104" s="156">
        <v>4.0000000000000001E-3</v>
      </c>
      <c r="X104" s="70"/>
      <c r="Y104" s="67" t="s">
        <v>455</v>
      </c>
      <c r="Z104" s="67" t="s">
        <v>455</v>
      </c>
      <c r="AA104" s="66"/>
      <c r="AB104" s="160">
        <f t="shared" ref="AB104:AB135" ca="1" si="12">IF(ISERROR(VLOOKUP(AA104,INDIRECT(VLOOKUP(A104,ACTA,2,0)&amp;"A"),2,0))=TRUE,0,W104*(VLOOKUP(AA104,INDIRECT(VLOOKUP(A104,ACTA,2,0)&amp;"A"),2,0)))</f>
        <v>0</v>
      </c>
      <c r="AC104" s="160">
        <f t="shared" ca="1" si="11"/>
        <v>4.0000000000000001E-3</v>
      </c>
      <c r="AD104" s="94"/>
    </row>
    <row r="105" spans="1:30" ht="48" x14ac:dyDescent="0.2">
      <c r="A105" s="66" t="s">
        <v>48</v>
      </c>
      <c r="B105" s="67" t="s">
        <v>250</v>
      </c>
      <c r="C105" s="66" t="s">
        <v>96</v>
      </c>
      <c r="D105" s="66" t="s">
        <v>118</v>
      </c>
      <c r="E105" s="66" t="s">
        <v>58</v>
      </c>
      <c r="F105" s="68" t="s">
        <v>205</v>
      </c>
      <c r="G105" s="69" t="str">
        <f t="shared" si="9"/>
        <v>Asesor de Control Interno</v>
      </c>
      <c r="H105" s="70">
        <v>43467</v>
      </c>
      <c r="I105" s="70">
        <v>43474</v>
      </c>
      <c r="J105" s="155"/>
      <c r="K105" s="155"/>
      <c r="L105" s="155"/>
      <c r="M105" s="155"/>
      <c r="N105" s="155"/>
      <c r="O105" s="155"/>
      <c r="P105" s="155"/>
      <c r="Q105" s="155"/>
      <c r="R105" s="155"/>
      <c r="S105" s="155"/>
      <c r="T105" s="155"/>
      <c r="U105" s="155"/>
      <c r="V105" s="66" t="s">
        <v>254</v>
      </c>
      <c r="W105" s="176">
        <v>2E-3</v>
      </c>
      <c r="X105" s="70"/>
      <c r="Y105" s="168" t="s">
        <v>311</v>
      </c>
      <c r="Z105" s="168" t="s">
        <v>311</v>
      </c>
      <c r="AA105" s="157"/>
      <c r="AB105" s="157">
        <f t="shared" ca="1" si="12"/>
        <v>0</v>
      </c>
      <c r="AC105" s="157">
        <f t="shared" ca="1" si="11"/>
        <v>2E-3</v>
      </c>
    </row>
    <row r="106" spans="1:30" ht="48" x14ac:dyDescent="0.2">
      <c r="A106" s="66" t="s">
        <v>48</v>
      </c>
      <c r="B106" s="67" t="s">
        <v>250</v>
      </c>
      <c r="C106" s="66" t="s">
        <v>96</v>
      </c>
      <c r="D106" s="66" t="s">
        <v>118</v>
      </c>
      <c r="E106" s="66" t="s">
        <v>58</v>
      </c>
      <c r="F106" s="68" t="s">
        <v>205</v>
      </c>
      <c r="G106" s="69" t="str">
        <f t="shared" si="9"/>
        <v>Asesor de Control Interno</v>
      </c>
      <c r="H106" s="70">
        <v>43497</v>
      </c>
      <c r="I106" s="70">
        <v>43503</v>
      </c>
      <c r="J106" s="155"/>
      <c r="K106" s="155"/>
      <c r="L106" s="155"/>
      <c r="M106" s="155"/>
      <c r="N106" s="155"/>
      <c r="O106" s="155"/>
      <c r="P106" s="155"/>
      <c r="Q106" s="155"/>
      <c r="R106" s="155"/>
      <c r="S106" s="155"/>
      <c r="T106" s="155"/>
      <c r="U106" s="155"/>
      <c r="V106" s="66" t="s">
        <v>254</v>
      </c>
      <c r="W106" s="176">
        <v>2E-3</v>
      </c>
      <c r="X106" s="70">
        <v>43497</v>
      </c>
      <c r="Y106" s="67" t="s">
        <v>312</v>
      </c>
      <c r="Z106" s="67" t="s">
        <v>263</v>
      </c>
      <c r="AA106" s="66" t="s">
        <v>62</v>
      </c>
      <c r="AB106" s="158">
        <f t="shared" ca="1" si="12"/>
        <v>2E-3</v>
      </c>
      <c r="AC106" s="158">
        <f t="shared" ca="1" si="11"/>
        <v>0</v>
      </c>
    </row>
    <row r="107" spans="1:30" ht="48" x14ac:dyDescent="0.2">
      <c r="A107" s="66" t="s">
        <v>48</v>
      </c>
      <c r="B107" s="67" t="s">
        <v>250</v>
      </c>
      <c r="C107" s="66" t="s">
        <v>96</v>
      </c>
      <c r="D107" s="66" t="s">
        <v>118</v>
      </c>
      <c r="E107" s="66" t="s">
        <v>58</v>
      </c>
      <c r="F107" s="68" t="s">
        <v>205</v>
      </c>
      <c r="G107" s="69" t="str">
        <f t="shared" si="9"/>
        <v>Asesor de Control Interno</v>
      </c>
      <c r="H107" s="70">
        <v>43525</v>
      </c>
      <c r="I107" s="70">
        <v>43531</v>
      </c>
      <c r="J107" s="155"/>
      <c r="K107" s="155"/>
      <c r="L107" s="155"/>
      <c r="M107" s="155"/>
      <c r="N107" s="155"/>
      <c r="O107" s="155"/>
      <c r="P107" s="155"/>
      <c r="Q107" s="155"/>
      <c r="R107" s="155"/>
      <c r="S107" s="155"/>
      <c r="T107" s="155"/>
      <c r="U107" s="155"/>
      <c r="V107" s="66" t="s">
        <v>254</v>
      </c>
      <c r="W107" s="176">
        <v>2E-3</v>
      </c>
      <c r="X107" s="70">
        <v>43532</v>
      </c>
      <c r="Y107" s="67" t="s">
        <v>353</v>
      </c>
      <c r="Z107" s="67" t="s">
        <v>354</v>
      </c>
      <c r="AA107" s="66" t="s">
        <v>62</v>
      </c>
      <c r="AB107" s="158">
        <f t="shared" ca="1" si="12"/>
        <v>2E-3</v>
      </c>
      <c r="AC107" s="158">
        <f t="shared" ca="1" si="11"/>
        <v>0</v>
      </c>
    </row>
    <row r="108" spans="1:30" ht="48" x14ac:dyDescent="0.2">
      <c r="A108" s="66" t="s">
        <v>48</v>
      </c>
      <c r="B108" s="67" t="s">
        <v>250</v>
      </c>
      <c r="C108" s="66" t="s">
        <v>96</v>
      </c>
      <c r="D108" s="66" t="s">
        <v>118</v>
      </c>
      <c r="E108" s="66" t="s">
        <v>58</v>
      </c>
      <c r="F108" s="68" t="s">
        <v>205</v>
      </c>
      <c r="G108" s="69" t="str">
        <f t="shared" si="9"/>
        <v>Asesor de Control Interno</v>
      </c>
      <c r="H108" s="70">
        <v>43556</v>
      </c>
      <c r="I108" s="70">
        <v>43560</v>
      </c>
      <c r="J108" s="155"/>
      <c r="K108" s="155"/>
      <c r="L108" s="155"/>
      <c r="M108" s="155"/>
      <c r="N108" s="155"/>
      <c r="O108" s="155"/>
      <c r="P108" s="155"/>
      <c r="Q108" s="155"/>
      <c r="R108" s="155"/>
      <c r="S108" s="155"/>
      <c r="T108" s="155"/>
      <c r="U108" s="155"/>
      <c r="V108" s="66" t="s">
        <v>254</v>
      </c>
      <c r="W108" s="176">
        <v>2E-3</v>
      </c>
      <c r="X108" s="70">
        <v>43577</v>
      </c>
      <c r="Y108" s="67" t="s">
        <v>313</v>
      </c>
      <c r="Z108" s="67" t="s">
        <v>263</v>
      </c>
      <c r="AA108" s="66" t="s">
        <v>62</v>
      </c>
      <c r="AB108" s="158">
        <f t="shared" ca="1" si="12"/>
        <v>2E-3</v>
      </c>
      <c r="AC108" s="158">
        <f t="shared" ca="1" si="11"/>
        <v>0</v>
      </c>
    </row>
    <row r="109" spans="1:30" ht="48" x14ac:dyDescent="0.2">
      <c r="A109" s="66" t="s">
        <v>48</v>
      </c>
      <c r="B109" s="67" t="s">
        <v>250</v>
      </c>
      <c r="C109" s="66" t="s">
        <v>96</v>
      </c>
      <c r="D109" s="66" t="s">
        <v>118</v>
      </c>
      <c r="E109" s="66" t="s">
        <v>58</v>
      </c>
      <c r="F109" s="68" t="s">
        <v>205</v>
      </c>
      <c r="G109" s="69" t="str">
        <f t="shared" ref="G109:G140" si="13">IF(LEN(C109)&gt;0,VLOOKUP(C109,PROCESO2,3,0),"")</f>
        <v>Asesor de Control Interno</v>
      </c>
      <c r="H109" s="70">
        <v>43587</v>
      </c>
      <c r="I109" s="70">
        <v>43593</v>
      </c>
      <c r="J109" s="155"/>
      <c r="K109" s="155"/>
      <c r="L109" s="155"/>
      <c r="M109" s="155"/>
      <c r="N109" s="155"/>
      <c r="O109" s="155"/>
      <c r="P109" s="155"/>
      <c r="Q109" s="155"/>
      <c r="R109" s="155"/>
      <c r="S109" s="155"/>
      <c r="T109" s="155"/>
      <c r="U109" s="155"/>
      <c r="V109" s="66" t="s">
        <v>254</v>
      </c>
      <c r="W109" s="176">
        <v>2E-3</v>
      </c>
      <c r="X109" s="70">
        <v>43592</v>
      </c>
      <c r="Y109" s="67" t="s">
        <v>314</v>
      </c>
      <c r="Z109" s="67" t="s">
        <v>263</v>
      </c>
      <c r="AA109" s="66" t="s">
        <v>62</v>
      </c>
      <c r="AB109" s="158">
        <f t="shared" ca="1" si="12"/>
        <v>2E-3</v>
      </c>
      <c r="AC109" s="158">
        <f t="shared" ca="1" si="11"/>
        <v>0</v>
      </c>
    </row>
    <row r="110" spans="1:30" ht="48" x14ac:dyDescent="0.2">
      <c r="A110" s="66" t="s">
        <v>48</v>
      </c>
      <c r="B110" s="67" t="s">
        <v>250</v>
      </c>
      <c r="C110" s="66" t="s">
        <v>96</v>
      </c>
      <c r="D110" s="66" t="s">
        <v>118</v>
      </c>
      <c r="E110" s="66" t="s">
        <v>58</v>
      </c>
      <c r="F110" s="169" t="s">
        <v>205</v>
      </c>
      <c r="G110" s="69" t="str">
        <f t="shared" si="13"/>
        <v>Asesor de Control Interno</v>
      </c>
      <c r="H110" s="70">
        <v>43620</v>
      </c>
      <c r="I110" s="70">
        <v>43626</v>
      </c>
      <c r="J110" s="155"/>
      <c r="K110" s="155"/>
      <c r="L110" s="155"/>
      <c r="M110" s="155"/>
      <c r="N110" s="155"/>
      <c r="O110" s="155"/>
      <c r="P110" s="155"/>
      <c r="Q110" s="155"/>
      <c r="R110" s="155"/>
      <c r="S110" s="155"/>
      <c r="T110" s="155"/>
      <c r="U110" s="155"/>
      <c r="V110" s="66" t="s">
        <v>254</v>
      </c>
      <c r="W110" s="176">
        <v>2E-3</v>
      </c>
      <c r="X110" s="70">
        <v>43626</v>
      </c>
      <c r="Y110" s="67" t="s">
        <v>381</v>
      </c>
      <c r="Z110" s="67" t="s">
        <v>354</v>
      </c>
      <c r="AA110" s="66" t="s">
        <v>62</v>
      </c>
      <c r="AB110" s="158">
        <f t="shared" ca="1" si="12"/>
        <v>2E-3</v>
      </c>
      <c r="AC110" s="158">
        <f t="shared" ca="1" si="11"/>
        <v>0</v>
      </c>
    </row>
    <row r="111" spans="1:30" ht="48" x14ac:dyDescent="0.2">
      <c r="A111" s="66" t="s">
        <v>48</v>
      </c>
      <c r="B111" s="67" t="s">
        <v>250</v>
      </c>
      <c r="C111" s="66" t="s">
        <v>96</v>
      </c>
      <c r="D111" s="66" t="s">
        <v>118</v>
      </c>
      <c r="E111" s="66" t="s">
        <v>58</v>
      </c>
      <c r="F111" s="103" t="s">
        <v>205</v>
      </c>
      <c r="G111" s="69" t="str">
        <f t="shared" si="13"/>
        <v>Asesor de Control Interno</v>
      </c>
      <c r="H111" s="70">
        <v>43648</v>
      </c>
      <c r="I111" s="70">
        <v>43654</v>
      </c>
      <c r="J111" s="155"/>
      <c r="K111" s="155"/>
      <c r="L111" s="155"/>
      <c r="M111" s="155"/>
      <c r="N111" s="155"/>
      <c r="O111" s="155"/>
      <c r="P111" s="155"/>
      <c r="Q111" s="155"/>
      <c r="R111" s="155"/>
      <c r="S111" s="155"/>
      <c r="T111" s="155"/>
      <c r="U111" s="155"/>
      <c r="V111" s="66" t="s">
        <v>254</v>
      </c>
      <c r="W111" s="176">
        <v>2E-3</v>
      </c>
      <c r="X111" s="70">
        <v>43654</v>
      </c>
      <c r="Y111" s="67" t="s">
        <v>367</v>
      </c>
      <c r="Z111" s="67" t="s">
        <v>354</v>
      </c>
      <c r="AA111" s="66" t="s">
        <v>62</v>
      </c>
      <c r="AB111" s="158">
        <f t="shared" ca="1" si="12"/>
        <v>2E-3</v>
      </c>
      <c r="AC111" s="158">
        <f t="shared" ca="1" si="11"/>
        <v>0</v>
      </c>
    </row>
    <row r="112" spans="1:30" ht="156" x14ac:dyDescent="0.2">
      <c r="A112" s="66" t="s">
        <v>48</v>
      </c>
      <c r="B112" s="67" t="s">
        <v>250</v>
      </c>
      <c r="C112" s="66" t="s">
        <v>96</v>
      </c>
      <c r="D112" s="66" t="s">
        <v>118</v>
      </c>
      <c r="E112" s="66" t="s">
        <v>58</v>
      </c>
      <c r="F112" s="103" t="s">
        <v>205</v>
      </c>
      <c r="G112" s="69" t="str">
        <f t="shared" si="13"/>
        <v>Asesor de Control Interno</v>
      </c>
      <c r="H112" s="70">
        <v>43678</v>
      </c>
      <c r="I112" s="70">
        <v>43686</v>
      </c>
      <c r="J112" s="155"/>
      <c r="K112" s="155"/>
      <c r="L112" s="155"/>
      <c r="M112" s="155"/>
      <c r="N112" s="155"/>
      <c r="O112" s="155"/>
      <c r="P112" s="155"/>
      <c r="Q112" s="155"/>
      <c r="R112" s="155"/>
      <c r="S112" s="155"/>
      <c r="T112" s="155"/>
      <c r="U112" s="155"/>
      <c r="V112" s="66" t="s">
        <v>254</v>
      </c>
      <c r="W112" s="176">
        <v>2E-3</v>
      </c>
      <c r="X112" s="70">
        <v>43683</v>
      </c>
      <c r="Y112" s="67" t="s">
        <v>441</v>
      </c>
      <c r="Z112" s="67" t="s">
        <v>388</v>
      </c>
      <c r="AA112" s="66" t="s">
        <v>62</v>
      </c>
      <c r="AB112" s="158">
        <f t="shared" ca="1" si="12"/>
        <v>2E-3</v>
      </c>
      <c r="AC112" s="158">
        <f t="shared" ca="1" si="11"/>
        <v>0</v>
      </c>
    </row>
    <row r="113" spans="1:29" ht="228" x14ac:dyDescent="0.2">
      <c r="A113" s="66" t="s">
        <v>48</v>
      </c>
      <c r="B113" s="67" t="s">
        <v>250</v>
      </c>
      <c r="C113" s="66" t="s">
        <v>96</v>
      </c>
      <c r="D113" s="66" t="s">
        <v>118</v>
      </c>
      <c r="E113" s="66" t="s">
        <v>58</v>
      </c>
      <c r="F113" s="103" t="s">
        <v>205</v>
      </c>
      <c r="G113" s="69" t="str">
        <f t="shared" si="13"/>
        <v>Asesor de Control Interno</v>
      </c>
      <c r="H113" s="70">
        <v>43710</v>
      </c>
      <c r="I113" s="70">
        <v>43714</v>
      </c>
      <c r="J113" s="155"/>
      <c r="K113" s="155"/>
      <c r="L113" s="155"/>
      <c r="M113" s="155"/>
      <c r="N113" s="155"/>
      <c r="O113" s="155"/>
      <c r="P113" s="155"/>
      <c r="Q113" s="155"/>
      <c r="R113" s="155"/>
      <c r="S113" s="155"/>
      <c r="T113" s="155"/>
      <c r="U113" s="155"/>
      <c r="V113" s="66" t="s">
        <v>254</v>
      </c>
      <c r="W113" s="176">
        <v>2E-3</v>
      </c>
      <c r="X113" s="70">
        <v>43714</v>
      </c>
      <c r="Y113" s="67" t="s">
        <v>440</v>
      </c>
      <c r="Z113" s="67" t="s">
        <v>439</v>
      </c>
      <c r="AA113" s="66" t="s">
        <v>62</v>
      </c>
      <c r="AB113" s="158">
        <f t="shared" ca="1" si="12"/>
        <v>2E-3</v>
      </c>
      <c r="AC113" s="158">
        <f t="shared" ca="1" si="11"/>
        <v>0</v>
      </c>
    </row>
    <row r="114" spans="1:29" ht="360" x14ac:dyDescent="0.2">
      <c r="A114" s="66" t="s">
        <v>48</v>
      </c>
      <c r="B114" s="67" t="s">
        <v>250</v>
      </c>
      <c r="C114" s="66" t="s">
        <v>96</v>
      </c>
      <c r="D114" s="66" t="s">
        <v>118</v>
      </c>
      <c r="E114" s="66" t="s">
        <v>58</v>
      </c>
      <c r="F114" s="103" t="s">
        <v>205</v>
      </c>
      <c r="G114" s="69" t="str">
        <f t="shared" si="13"/>
        <v>Asesor de Control Interno</v>
      </c>
      <c r="H114" s="70">
        <v>43739</v>
      </c>
      <c r="I114" s="70">
        <v>43745</v>
      </c>
      <c r="J114" s="155"/>
      <c r="K114" s="155"/>
      <c r="L114" s="155"/>
      <c r="M114" s="155"/>
      <c r="N114" s="155"/>
      <c r="O114" s="155"/>
      <c r="P114" s="155"/>
      <c r="Q114" s="155"/>
      <c r="R114" s="155"/>
      <c r="S114" s="155"/>
      <c r="T114" s="155"/>
      <c r="U114" s="155"/>
      <c r="V114" s="66" t="s">
        <v>254</v>
      </c>
      <c r="W114" s="156">
        <v>2E-3</v>
      </c>
      <c r="X114" s="70">
        <v>43741</v>
      </c>
      <c r="Y114" s="67" t="s">
        <v>518</v>
      </c>
      <c r="Z114" s="67" t="s">
        <v>519</v>
      </c>
      <c r="AA114" s="66"/>
      <c r="AB114" s="160">
        <f t="shared" ca="1" si="12"/>
        <v>0</v>
      </c>
      <c r="AC114" s="160">
        <f t="shared" ca="1" si="11"/>
        <v>2E-3</v>
      </c>
    </row>
    <row r="115" spans="1:29" ht="48" x14ac:dyDescent="0.2">
      <c r="A115" s="66" t="s">
        <v>48</v>
      </c>
      <c r="B115" s="67" t="s">
        <v>250</v>
      </c>
      <c r="C115" s="66" t="s">
        <v>96</v>
      </c>
      <c r="D115" s="66" t="s">
        <v>118</v>
      </c>
      <c r="E115" s="66" t="s">
        <v>58</v>
      </c>
      <c r="F115" s="103" t="s">
        <v>205</v>
      </c>
      <c r="G115" s="69" t="str">
        <f t="shared" si="13"/>
        <v>Asesor de Control Interno</v>
      </c>
      <c r="H115" s="70">
        <v>43770</v>
      </c>
      <c r="I115" s="70">
        <v>43777</v>
      </c>
      <c r="J115" s="155"/>
      <c r="K115" s="155"/>
      <c r="L115" s="155"/>
      <c r="M115" s="155"/>
      <c r="N115" s="155"/>
      <c r="O115" s="155"/>
      <c r="P115" s="155"/>
      <c r="Q115" s="155"/>
      <c r="R115" s="155"/>
      <c r="S115" s="155"/>
      <c r="T115" s="155"/>
      <c r="U115" s="155"/>
      <c r="V115" s="66" t="s">
        <v>254</v>
      </c>
      <c r="W115" s="156">
        <v>2E-3</v>
      </c>
      <c r="X115" s="70"/>
      <c r="Y115" s="67"/>
      <c r="Z115" s="67"/>
      <c r="AA115" s="66"/>
      <c r="AB115" s="160">
        <f t="shared" ca="1" si="12"/>
        <v>0</v>
      </c>
      <c r="AC115" s="160">
        <f t="shared" ca="1" si="11"/>
        <v>2E-3</v>
      </c>
    </row>
    <row r="116" spans="1:29" ht="48" x14ac:dyDescent="0.2">
      <c r="A116" s="66" t="s">
        <v>48</v>
      </c>
      <c r="B116" s="67" t="s">
        <v>250</v>
      </c>
      <c r="C116" s="66" t="s">
        <v>96</v>
      </c>
      <c r="D116" s="66" t="s">
        <v>118</v>
      </c>
      <c r="E116" s="66" t="s">
        <v>58</v>
      </c>
      <c r="F116" s="103" t="s">
        <v>205</v>
      </c>
      <c r="G116" s="69" t="str">
        <f t="shared" si="13"/>
        <v>Asesor de Control Interno</v>
      </c>
      <c r="H116" s="70">
        <v>43801</v>
      </c>
      <c r="I116" s="70">
        <v>43805</v>
      </c>
      <c r="J116" s="155"/>
      <c r="K116" s="155"/>
      <c r="L116" s="155"/>
      <c r="M116" s="155"/>
      <c r="N116" s="155"/>
      <c r="O116" s="155"/>
      <c r="P116" s="155"/>
      <c r="Q116" s="155"/>
      <c r="R116" s="155"/>
      <c r="S116" s="155"/>
      <c r="T116" s="155"/>
      <c r="U116" s="155"/>
      <c r="V116" s="66" t="s">
        <v>254</v>
      </c>
      <c r="W116" s="156">
        <v>2E-3</v>
      </c>
      <c r="X116" s="70"/>
      <c r="Y116" s="67"/>
      <c r="Z116" s="67"/>
      <c r="AA116" s="66"/>
      <c r="AB116" s="160">
        <f t="shared" ca="1" si="12"/>
        <v>0</v>
      </c>
      <c r="AC116" s="160">
        <f t="shared" ca="1" si="11"/>
        <v>2E-3</v>
      </c>
    </row>
    <row r="117" spans="1:29" ht="192" x14ac:dyDescent="0.2">
      <c r="A117" s="66" t="s">
        <v>48</v>
      </c>
      <c r="B117" s="67" t="s">
        <v>113</v>
      </c>
      <c r="C117" s="66" t="s">
        <v>96</v>
      </c>
      <c r="D117" s="66" t="s">
        <v>118</v>
      </c>
      <c r="E117" s="66" t="s">
        <v>58</v>
      </c>
      <c r="F117" s="103" t="s">
        <v>212</v>
      </c>
      <c r="G117" s="69" t="str">
        <f t="shared" si="13"/>
        <v>Asesor de Control Interno</v>
      </c>
      <c r="H117" s="70">
        <v>43556</v>
      </c>
      <c r="I117" s="70">
        <v>43646</v>
      </c>
      <c r="J117" s="155"/>
      <c r="K117" s="155"/>
      <c r="L117" s="155"/>
      <c r="M117" s="155"/>
      <c r="N117" s="155"/>
      <c r="O117" s="155"/>
      <c r="P117" s="155"/>
      <c r="Q117" s="155"/>
      <c r="R117" s="155"/>
      <c r="S117" s="155"/>
      <c r="T117" s="155"/>
      <c r="U117" s="155"/>
      <c r="V117" s="66" t="s">
        <v>255</v>
      </c>
      <c r="W117" s="176">
        <v>1.0999999999999999E-2</v>
      </c>
      <c r="X117" s="70"/>
      <c r="Y117" s="67" t="s">
        <v>392</v>
      </c>
      <c r="Z117" s="67" t="s">
        <v>407</v>
      </c>
      <c r="AA117" s="66" t="s">
        <v>62</v>
      </c>
      <c r="AB117" s="158">
        <f t="shared" ca="1" si="12"/>
        <v>1.0999999999999999E-2</v>
      </c>
      <c r="AC117" s="158">
        <f t="shared" ca="1" si="11"/>
        <v>0</v>
      </c>
    </row>
    <row r="118" spans="1:29" ht="60" x14ac:dyDescent="0.2">
      <c r="A118" s="66" t="s">
        <v>48</v>
      </c>
      <c r="B118" s="67" t="s">
        <v>114</v>
      </c>
      <c r="C118" s="66" t="s">
        <v>96</v>
      </c>
      <c r="D118" s="66" t="s">
        <v>118</v>
      </c>
      <c r="E118" s="66" t="s">
        <v>58</v>
      </c>
      <c r="F118" s="103" t="s">
        <v>206</v>
      </c>
      <c r="G118" s="69" t="str">
        <f t="shared" si="13"/>
        <v>Asesor de Control Interno</v>
      </c>
      <c r="H118" s="70">
        <v>43467</v>
      </c>
      <c r="I118" s="70">
        <v>43480</v>
      </c>
      <c r="J118" s="155"/>
      <c r="K118" s="155"/>
      <c r="L118" s="155"/>
      <c r="M118" s="155"/>
      <c r="N118" s="155"/>
      <c r="O118" s="155"/>
      <c r="P118" s="155"/>
      <c r="Q118" s="155"/>
      <c r="R118" s="155"/>
      <c r="S118" s="155"/>
      <c r="T118" s="155"/>
      <c r="U118" s="155"/>
      <c r="V118" s="66" t="s">
        <v>256</v>
      </c>
      <c r="W118" s="176">
        <v>8.0000000000000002E-3</v>
      </c>
      <c r="X118" s="70">
        <v>43479</v>
      </c>
      <c r="Y118" s="67" t="s">
        <v>338</v>
      </c>
      <c r="Z118" s="67" t="s">
        <v>257</v>
      </c>
      <c r="AA118" s="66" t="s">
        <v>62</v>
      </c>
      <c r="AB118" s="158">
        <f t="shared" ca="1" si="12"/>
        <v>8.0000000000000002E-3</v>
      </c>
      <c r="AC118" s="158">
        <f t="shared" ca="1" si="11"/>
        <v>0</v>
      </c>
    </row>
    <row r="119" spans="1:29" ht="60" x14ac:dyDescent="0.2">
      <c r="A119" s="66" t="s">
        <v>48</v>
      </c>
      <c r="B119" s="67" t="s">
        <v>114</v>
      </c>
      <c r="C119" s="66" t="s">
        <v>96</v>
      </c>
      <c r="D119" s="66" t="s">
        <v>118</v>
      </c>
      <c r="E119" s="66" t="s">
        <v>58</v>
      </c>
      <c r="F119" s="68" t="s">
        <v>205</v>
      </c>
      <c r="G119" s="69" t="str">
        <f t="shared" si="13"/>
        <v>Asesor de Control Interno</v>
      </c>
      <c r="H119" s="70">
        <v>43497</v>
      </c>
      <c r="I119" s="70">
        <v>43539</v>
      </c>
      <c r="J119" s="155"/>
      <c r="K119" s="155"/>
      <c r="L119" s="155"/>
      <c r="M119" s="155"/>
      <c r="N119" s="155"/>
      <c r="O119" s="155"/>
      <c r="P119" s="155"/>
      <c r="Q119" s="155"/>
      <c r="R119" s="155"/>
      <c r="S119" s="155"/>
      <c r="T119" s="155"/>
      <c r="U119" s="155"/>
      <c r="V119" s="66" t="s">
        <v>256</v>
      </c>
      <c r="W119" s="176">
        <v>8.0000000000000002E-3</v>
      </c>
      <c r="X119" s="70">
        <v>43554</v>
      </c>
      <c r="Y119" s="67" t="s">
        <v>317</v>
      </c>
      <c r="Z119" s="67" t="s">
        <v>257</v>
      </c>
      <c r="AA119" s="66" t="s">
        <v>62</v>
      </c>
      <c r="AB119" s="158">
        <f t="shared" ca="1" si="12"/>
        <v>8.0000000000000002E-3</v>
      </c>
      <c r="AC119" s="158">
        <f t="shared" ca="1" si="11"/>
        <v>0</v>
      </c>
    </row>
    <row r="120" spans="1:29" ht="96" x14ac:dyDescent="0.2">
      <c r="A120" s="66" t="s">
        <v>48</v>
      </c>
      <c r="B120" s="67" t="s">
        <v>135</v>
      </c>
      <c r="C120" s="66" t="s">
        <v>96</v>
      </c>
      <c r="D120" s="66" t="s">
        <v>118</v>
      </c>
      <c r="E120" s="66" t="s">
        <v>58</v>
      </c>
      <c r="F120" s="103" t="s">
        <v>206</v>
      </c>
      <c r="G120" s="69" t="str">
        <f t="shared" si="13"/>
        <v>Asesor de Control Interno</v>
      </c>
      <c r="H120" s="70">
        <v>43467</v>
      </c>
      <c r="I120" s="70">
        <v>43474</v>
      </c>
      <c r="J120" s="155"/>
      <c r="K120" s="155"/>
      <c r="L120" s="155"/>
      <c r="M120" s="155"/>
      <c r="N120" s="155"/>
      <c r="O120" s="155"/>
      <c r="P120" s="155"/>
      <c r="Q120" s="155"/>
      <c r="R120" s="155"/>
      <c r="S120" s="155"/>
      <c r="T120" s="155"/>
      <c r="U120" s="155"/>
      <c r="V120" s="66" t="s">
        <v>157</v>
      </c>
      <c r="W120" s="176">
        <v>2E-3</v>
      </c>
      <c r="X120" s="70">
        <v>43479</v>
      </c>
      <c r="Y120" s="67" t="s">
        <v>316</v>
      </c>
      <c r="Z120" s="67" t="s">
        <v>339</v>
      </c>
      <c r="AA120" s="66" t="s">
        <v>62</v>
      </c>
      <c r="AB120" s="158">
        <f t="shared" ca="1" si="12"/>
        <v>2E-3</v>
      </c>
      <c r="AC120" s="158">
        <f t="shared" ca="1" si="11"/>
        <v>0</v>
      </c>
    </row>
    <row r="121" spans="1:29" ht="96" x14ac:dyDescent="0.2">
      <c r="A121" s="66" t="s">
        <v>48</v>
      </c>
      <c r="B121" s="67" t="s">
        <v>135</v>
      </c>
      <c r="C121" s="66" t="s">
        <v>96</v>
      </c>
      <c r="D121" s="66" t="s">
        <v>118</v>
      </c>
      <c r="E121" s="66" t="s">
        <v>58</v>
      </c>
      <c r="F121" s="103" t="s">
        <v>206</v>
      </c>
      <c r="G121" s="69" t="str">
        <f t="shared" si="13"/>
        <v>Asesor de Control Interno</v>
      </c>
      <c r="H121" s="70">
        <v>43497</v>
      </c>
      <c r="I121" s="70">
        <v>43503</v>
      </c>
      <c r="J121" s="155"/>
      <c r="K121" s="155"/>
      <c r="L121" s="155"/>
      <c r="M121" s="155"/>
      <c r="N121" s="155"/>
      <c r="O121" s="155"/>
      <c r="P121" s="155"/>
      <c r="Q121" s="155"/>
      <c r="R121" s="155"/>
      <c r="S121" s="155"/>
      <c r="T121" s="155"/>
      <c r="U121" s="155"/>
      <c r="V121" s="66" t="s">
        <v>157</v>
      </c>
      <c r="W121" s="176">
        <v>2E-3</v>
      </c>
      <c r="X121" s="70">
        <v>43510</v>
      </c>
      <c r="Y121" s="67" t="s">
        <v>316</v>
      </c>
      <c r="Z121" s="67" t="s">
        <v>318</v>
      </c>
      <c r="AA121" s="66" t="s">
        <v>62</v>
      </c>
      <c r="AB121" s="158">
        <f t="shared" ca="1" si="12"/>
        <v>2E-3</v>
      </c>
      <c r="AC121" s="158">
        <f t="shared" ca="1" si="11"/>
        <v>0</v>
      </c>
    </row>
    <row r="122" spans="1:29" ht="96" x14ac:dyDescent="0.2">
      <c r="A122" s="66" t="s">
        <v>48</v>
      </c>
      <c r="B122" s="67" t="s">
        <v>135</v>
      </c>
      <c r="C122" s="66" t="s">
        <v>96</v>
      </c>
      <c r="D122" s="66" t="s">
        <v>118</v>
      </c>
      <c r="E122" s="66" t="s">
        <v>58</v>
      </c>
      <c r="F122" s="68" t="s">
        <v>205</v>
      </c>
      <c r="G122" s="69" t="str">
        <f t="shared" si="13"/>
        <v>Asesor de Control Interno</v>
      </c>
      <c r="H122" s="70">
        <v>43525</v>
      </c>
      <c r="I122" s="70">
        <v>43531</v>
      </c>
      <c r="J122" s="155"/>
      <c r="K122" s="155"/>
      <c r="L122" s="155"/>
      <c r="M122" s="155"/>
      <c r="N122" s="155"/>
      <c r="O122" s="155"/>
      <c r="P122" s="155"/>
      <c r="Q122" s="155"/>
      <c r="R122" s="155"/>
      <c r="S122" s="155"/>
      <c r="T122" s="155"/>
      <c r="U122" s="155"/>
      <c r="V122" s="66" t="s">
        <v>157</v>
      </c>
      <c r="W122" s="176">
        <v>2E-3</v>
      </c>
      <c r="X122" s="70">
        <v>43538</v>
      </c>
      <c r="Y122" s="67" t="s">
        <v>316</v>
      </c>
      <c r="Z122" s="67" t="s">
        <v>315</v>
      </c>
      <c r="AA122" s="66" t="s">
        <v>62</v>
      </c>
      <c r="AB122" s="158">
        <f t="shared" ca="1" si="12"/>
        <v>2E-3</v>
      </c>
      <c r="AC122" s="158">
        <f t="shared" ca="1" si="11"/>
        <v>0</v>
      </c>
    </row>
    <row r="123" spans="1:29" ht="180" x14ac:dyDescent="0.2">
      <c r="A123" s="66" t="s">
        <v>48</v>
      </c>
      <c r="B123" s="67" t="s">
        <v>135</v>
      </c>
      <c r="C123" s="66" t="s">
        <v>96</v>
      </c>
      <c r="D123" s="66" t="s">
        <v>118</v>
      </c>
      <c r="E123" s="66" t="s">
        <v>58</v>
      </c>
      <c r="F123" s="103" t="s">
        <v>212</v>
      </c>
      <c r="G123" s="69" t="str">
        <f t="shared" si="13"/>
        <v>Asesor de Control Interno</v>
      </c>
      <c r="H123" s="70">
        <v>43556</v>
      </c>
      <c r="I123" s="70">
        <v>43560</v>
      </c>
      <c r="J123" s="155"/>
      <c r="K123" s="155"/>
      <c r="L123" s="155"/>
      <c r="M123" s="155"/>
      <c r="N123" s="155"/>
      <c r="O123" s="155"/>
      <c r="P123" s="155"/>
      <c r="Q123" s="155"/>
      <c r="R123" s="155"/>
      <c r="S123" s="155"/>
      <c r="T123" s="155"/>
      <c r="U123" s="155"/>
      <c r="V123" s="66" t="s">
        <v>157</v>
      </c>
      <c r="W123" s="176">
        <v>2E-3</v>
      </c>
      <c r="X123" s="70">
        <v>43567</v>
      </c>
      <c r="Y123" s="67" t="s">
        <v>340</v>
      </c>
      <c r="Z123" s="67" t="s">
        <v>341</v>
      </c>
      <c r="AA123" s="66" t="s">
        <v>62</v>
      </c>
      <c r="AB123" s="158">
        <f t="shared" ca="1" si="12"/>
        <v>2E-3</v>
      </c>
      <c r="AC123" s="158">
        <f t="shared" ca="1" si="11"/>
        <v>0</v>
      </c>
    </row>
    <row r="124" spans="1:29" ht="180" x14ac:dyDescent="0.2">
      <c r="A124" s="66" t="s">
        <v>48</v>
      </c>
      <c r="B124" s="67" t="s">
        <v>135</v>
      </c>
      <c r="C124" s="66" t="s">
        <v>96</v>
      </c>
      <c r="D124" s="66" t="s">
        <v>118</v>
      </c>
      <c r="E124" s="66" t="s">
        <v>58</v>
      </c>
      <c r="F124" s="103" t="s">
        <v>212</v>
      </c>
      <c r="G124" s="69" t="str">
        <f t="shared" si="13"/>
        <v>Asesor de Control Interno</v>
      </c>
      <c r="H124" s="70">
        <v>43587</v>
      </c>
      <c r="I124" s="70">
        <v>43593</v>
      </c>
      <c r="J124" s="155"/>
      <c r="K124" s="155"/>
      <c r="L124" s="155"/>
      <c r="M124" s="155"/>
      <c r="N124" s="155"/>
      <c r="O124" s="155"/>
      <c r="P124" s="155"/>
      <c r="Q124" s="155"/>
      <c r="R124" s="155"/>
      <c r="S124" s="155"/>
      <c r="T124" s="155"/>
      <c r="U124" s="155"/>
      <c r="V124" s="66" t="s">
        <v>157</v>
      </c>
      <c r="W124" s="176">
        <v>2E-3</v>
      </c>
      <c r="X124" s="70">
        <v>43600</v>
      </c>
      <c r="Y124" s="67" t="s">
        <v>340</v>
      </c>
      <c r="Z124" s="67" t="s">
        <v>342</v>
      </c>
      <c r="AA124" s="66" t="s">
        <v>62</v>
      </c>
      <c r="AB124" s="158">
        <f t="shared" ca="1" si="12"/>
        <v>2E-3</v>
      </c>
      <c r="AC124" s="158">
        <f t="shared" ca="1" si="11"/>
        <v>0</v>
      </c>
    </row>
    <row r="125" spans="1:29" ht="204" x14ac:dyDescent="0.2">
      <c r="A125" s="66" t="s">
        <v>48</v>
      </c>
      <c r="B125" s="67" t="s">
        <v>135</v>
      </c>
      <c r="C125" s="66" t="s">
        <v>96</v>
      </c>
      <c r="D125" s="66" t="s">
        <v>118</v>
      </c>
      <c r="E125" s="66" t="s">
        <v>58</v>
      </c>
      <c r="F125" s="103" t="s">
        <v>212</v>
      </c>
      <c r="G125" s="69" t="str">
        <f t="shared" si="13"/>
        <v>Asesor de Control Interno</v>
      </c>
      <c r="H125" s="70">
        <v>43620</v>
      </c>
      <c r="I125" s="70">
        <v>43626</v>
      </c>
      <c r="J125" s="155"/>
      <c r="K125" s="155"/>
      <c r="L125" s="155"/>
      <c r="M125" s="155"/>
      <c r="N125" s="155"/>
      <c r="O125" s="155"/>
      <c r="P125" s="155"/>
      <c r="Q125" s="155"/>
      <c r="R125" s="155"/>
      <c r="S125" s="155"/>
      <c r="T125" s="155"/>
      <c r="U125" s="155"/>
      <c r="V125" s="66" t="s">
        <v>157</v>
      </c>
      <c r="W125" s="176">
        <v>2E-3</v>
      </c>
      <c r="X125" s="70">
        <v>43633</v>
      </c>
      <c r="Y125" s="67" t="s">
        <v>343</v>
      </c>
      <c r="Z125" s="67" t="s">
        <v>344</v>
      </c>
      <c r="AA125" s="66" t="s">
        <v>62</v>
      </c>
      <c r="AB125" s="158">
        <f t="shared" ca="1" si="12"/>
        <v>2E-3</v>
      </c>
      <c r="AC125" s="158">
        <f t="shared" ca="1" si="11"/>
        <v>0</v>
      </c>
    </row>
    <row r="126" spans="1:29" ht="180" x14ac:dyDescent="0.2">
      <c r="A126" s="66" t="s">
        <v>48</v>
      </c>
      <c r="B126" s="67" t="s">
        <v>135</v>
      </c>
      <c r="C126" s="66" t="s">
        <v>96</v>
      </c>
      <c r="D126" s="66" t="s">
        <v>118</v>
      </c>
      <c r="E126" s="66" t="s">
        <v>58</v>
      </c>
      <c r="F126" s="103" t="s">
        <v>212</v>
      </c>
      <c r="G126" s="69" t="str">
        <f t="shared" si="13"/>
        <v>Asesor de Control Interno</v>
      </c>
      <c r="H126" s="70">
        <v>43648</v>
      </c>
      <c r="I126" s="70">
        <v>43654</v>
      </c>
      <c r="J126" s="155"/>
      <c r="K126" s="155"/>
      <c r="L126" s="155"/>
      <c r="M126" s="155"/>
      <c r="N126" s="155"/>
      <c r="O126" s="155"/>
      <c r="P126" s="155"/>
      <c r="Q126" s="155"/>
      <c r="R126" s="155"/>
      <c r="S126" s="155"/>
      <c r="T126" s="155"/>
      <c r="U126" s="155"/>
      <c r="V126" s="66" t="s">
        <v>157</v>
      </c>
      <c r="W126" s="176">
        <v>2E-3</v>
      </c>
      <c r="X126" s="70">
        <v>43648</v>
      </c>
      <c r="Y126" s="67" t="s">
        <v>340</v>
      </c>
      <c r="Z126" s="67" t="s">
        <v>342</v>
      </c>
      <c r="AA126" s="66" t="s">
        <v>62</v>
      </c>
      <c r="AB126" s="158">
        <f t="shared" ca="1" si="12"/>
        <v>2E-3</v>
      </c>
      <c r="AC126" s="158">
        <f t="shared" ca="1" si="11"/>
        <v>0</v>
      </c>
    </row>
    <row r="127" spans="1:29" ht="180" x14ac:dyDescent="0.2">
      <c r="A127" s="66" t="s">
        <v>48</v>
      </c>
      <c r="B127" s="67" t="s">
        <v>135</v>
      </c>
      <c r="C127" s="66" t="s">
        <v>96</v>
      </c>
      <c r="D127" s="66" t="s">
        <v>118</v>
      </c>
      <c r="E127" s="66" t="s">
        <v>58</v>
      </c>
      <c r="F127" s="103" t="s">
        <v>212</v>
      </c>
      <c r="G127" s="69" t="str">
        <f t="shared" si="13"/>
        <v>Asesor de Control Interno</v>
      </c>
      <c r="H127" s="70">
        <v>43678</v>
      </c>
      <c r="I127" s="70">
        <v>43686</v>
      </c>
      <c r="J127" s="155"/>
      <c r="K127" s="155"/>
      <c r="L127" s="155"/>
      <c r="M127" s="155"/>
      <c r="N127" s="155"/>
      <c r="O127" s="155"/>
      <c r="P127" s="155"/>
      <c r="Q127" s="155"/>
      <c r="R127" s="155"/>
      <c r="S127" s="155"/>
      <c r="T127" s="155"/>
      <c r="U127" s="155"/>
      <c r="V127" s="66" t="s">
        <v>157</v>
      </c>
      <c r="W127" s="176">
        <v>2E-3</v>
      </c>
      <c r="X127" s="70">
        <v>43686</v>
      </c>
      <c r="Y127" s="67" t="s">
        <v>340</v>
      </c>
      <c r="Z127" s="67" t="s">
        <v>342</v>
      </c>
      <c r="AA127" s="66" t="s">
        <v>62</v>
      </c>
      <c r="AB127" s="158">
        <f t="shared" ca="1" si="12"/>
        <v>2E-3</v>
      </c>
      <c r="AC127" s="158">
        <f t="shared" ca="1" si="11"/>
        <v>0</v>
      </c>
    </row>
    <row r="128" spans="1:29" ht="180" x14ac:dyDescent="0.2">
      <c r="A128" s="66" t="s">
        <v>48</v>
      </c>
      <c r="B128" s="67" t="s">
        <v>135</v>
      </c>
      <c r="C128" s="66" t="s">
        <v>96</v>
      </c>
      <c r="D128" s="66" t="s">
        <v>118</v>
      </c>
      <c r="E128" s="66" t="s">
        <v>58</v>
      </c>
      <c r="F128" s="103" t="s">
        <v>212</v>
      </c>
      <c r="G128" s="69" t="str">
        <f t="shared" si="13"/>
        <v>Asesor de Control Interno</v>
      </c>
      <c r="H128" s="70">
        <v>43710</v>
      </c>
      <c r="I128" s="70">
        <v>43714</v>
      </c>
      <c r="J128" s="155"/>
      <c r="K128" s="155"/>
      <c r="L128" s="155"/>
      <c r="M128" s="155"/>
      <c r="N128" s="155"/>
      <c r="O128" s="155"/>
      <c r="P128" s="155"/>
      <c r="Q128" s="155"/>
      <c r="R128" s="155"/>
      <c r="S128" s="155"/>
      <c r="T128" s="155"/>
      <c r="U128" s="155"/>
      <c r="V128" s="66" t="s">
        <v>157</v>
      </c>
      <c r="W128" s="176">
        <v>2E-3</v>
      </c>
      <c r="X128" s="70">
        <v>43710</v>
      </c>
      <c r="Y128" s="67" t="s">
        <v>340</v>
      </c>
      <c r="Z128" s="67" t="s">
        <v>342</v>
      </c>
      <c r="AA128" s="66" t="s">
        <v>62</v>
      </c>
      <c r="AB128" s="158">
        <f t="shared" ca="1" si="12"/>
        <v>2E-3</v>
      </c>
      <c r="AC128" s="158">
        <f t="shared" ca="1" si="11"/>
        <v>0</v>
      </c>
    </row>
    <row r="129" spans="1:33" ht="48" x14ac:dyDescent="0.2">
      <c r="A129" s="66" t="s">
        <v>48</v>
      </c>
      <c r="B129" s="67" t="s">
        <v>135</v>
      </c>
      <c r="C129" s="66" t="s">
        <v>96</v>
      </c>
      <c r="D129" s="66" t="s">
        <v>118</v>
      </c>
      <c r="E129" s="66" t="s">
        <v>58</v>
      </c>
      <c r="F129" s="103" t="s">
        <v>212</v>
      </c>
      <c r="G129" s="69" t="str">
        <f t="shared" si="13"/>
        <v>Asesor de Control Interno</v>
      </c>
      <c r="H129" s="70">
        <v>43739</v>
      </c>
      <c r="I129" s="70">
        <v>43745</v>
      </c>
      <c r="J129" s="155"/>
      <c r="K129" s="155"/>
      <c r="L129" s="155"/>
      <c r="M129" s="155"/>
      <c r="N129" s="155"/>
      <c r="O129" s="155"/>
      <c r="P129" s="155"/>
      <c r="Q129" s="155"/>
      <c r="R129" s="155"/>
      <c r="S129" s="155"/>
      <c r="T129" s="155"/>
      <c r="U129" s="155"/>
      <c r="V129" s="66" t="s">
        <v>157</v>
      </c>
      <c r="W129" s="156">
        <v>2E-3</v>
      </c>
      <c r="X129" s="70"/>
      <c r="Y129" s="67"/>
      <c r="Z129" s="67"/>
      <c r="AA129" s="66"/>
      <c r="AB129" s="160">
        <f t="shared" ca="1" si="12"/>
        <v>0</v>
      </c>
      <c r="AC129" s="160">
        <f t="shared" ca="1" si="11"/>
        <v>2E-3</v>
      </c>
    </row>
    <row r="130" spans="1:33" ht="48" x14ac:dyDescent="0.2">
      <c r="A130" s="66" t="s">
        <v>48</v>
      </c>
      <c r="B130" s="67" t="s">
        <v>135</v>
      </c>
      <c r="C130" s="66" t="s">
        <v>96</v>
      </c>
      <c r="D130" s="66" t="s">
        <v>118</v>
      </c>
      <c r="E130" s="66" t="s">
        <v>58</v>
      </c>
      <c r="F130" s="103" t="s">
        <v>212</v>
      </c>
      <c r="G130" s="69" t="str">
        <f t="shared" si="13"/>
        <v>Asesor de Control Interno</v>
      </c>
      <c r="H130" s="70">
        <v>43770</v>
      </c>
      <c r="I130" s="70">
        <v>43777</v>
      </c>
      <c r="J130" s="155"/>
      <c r="K130" s="155"/>
      <c r="L130" s="155"/>
      <c r="M130" s="155"/>
      <c r="N130" s="155"/>
      <c r="O130" s="155"/>
      <c r="P130" s="155"/>
      <c r="Q130" s="155"/>
      <c r="R130" s="155"/>
      <c r="S130" s="155"/>
      <c r="T130" s="155"/>
      <c r="U130" s="155"/>
      <c r="V130" s="66" t="s">
        <v>157</v>
      </c>
      <c r="W130" s="156">
        <v>2E-3</v>
      </c>
      <c r="X130" s="70"/>
      <c r="Y130" s="67"/>
      <c r="Z130" s="67"/>
      <c r="AA130" s="66"/>
      <c r="AB130" s="160">
        <f t="shared" ca="1" si="12"/>
        <v>0</v>
      </c>
      <c r="AC130" s="160">
        <f t="shared" ca="1" si="11"/>
        <v>2E-3</v>
      </c>
    </row>
    <row r="131" spans="1:33" ht="48" x14ac:dyDescent="0.2">
      <c r="A131" s="66" t="s">
        <v>48</v>
      </c>
      <c r="B131" s="67" t="s">
        <v>135</v>
      </c>
      <c r="C131" s="66" t="s">
        <v>96</v>
      </c>
      <c r="D131" s="66" t="s">
        <v>118</v>
      </c>
      <c r="E131" s="66" t="s">
        <v>58</v>
      </c>
      <c r="F131" s="103" t="s">
        <v>212</v>
      </c>
      <c r="G131" s="69" t="str">
        <f t="shared" si="13"/>
        <v>Asesor de Control Interno</v>
      </c>
      <c r="H131" s="70">
        <v>43801</v>
      </c>
      <c r="I131" s="70">
        <v>43805</v>
      </c>
      <c r="J131" s="155"/>
      <c r="K131" s="155"/>
      <c r="L131" s="155"/>
      <c r="M131" s="155"/>
      <c r="N131" s="155"/>
      <c r="O131" s="155"/>
      <c r="P131" s="155"/>
      <c r="Q131" s="155"/>
      <c r="R131" s="155"/>
      <c r="S131" s="155"/>
      <c r="T131" s="155"/>
      <c r="U131" s="155"/>
      <c r="V131" s="66" t="s">
        <v>157</v>
      </c>
      <c r="W131" s="156">
        <v>2E-3</v>
      </c>
      <c r="X131" s="70"/>
      <c r="Y131" s="67"/>
      <c r="Z131" s="67"/>
      <c r="AA131" s="66"/>
      <c r="AB131" s="160">
        <f t="shared" ca="1" si="12"/>
        <v>0</v>
      </c>
      <c r="AC131" s="160">
        <f t="shared" ca="1" si="11"/>
        <v>2E-3</v>
      </c>
    </row>
    <row r="132" spans="1:33" ht="84" x14ac:dyDescent="0.2">
      <c r="A132" s="66" t="s">
        <v>48</v>
      </c>
      <c r="B132" s="67" t="s">
        <v>158</v>
      </c>
      <c r="C132" s="66" t="s">
        <v>96</v>
      </c>
      <c r="D132" s="66" t="s">
        <v>118</v>
      </c>
      <c r="E132" s="66" t="s">
        <v>58</v>
      </c>
      <c r="F132" s="103" t="s">
        <v>206</v>
      </c>
      <c r="G132" s="69" t="str">
        <f t="shared" si="13"/>
        <v>Asesor de Control Interno</v>
      </c>
      <c r="H132" s="70">
        <v>43497</v>
      </c>
      <c r="I132" s="70">
        <v>43795</v>
      </c>
      <c r="J132" s="155"/>
      <c r="K132" s="155"/>
      <c r="L132" s="155"/>
      <c r="M132" s="155"/>
      <c r="N132" s="155"/>
      <c r="O132" s="155"/>
      <c r="P132" s="155"/>
      <c r="Q132" s="155"/>
      <c r="R132" s="155"/>
      <c r="S132" s="155"/>
      <c r="T132" s="155"/>
      <c r="U132" s="155"/>
      <c r="V132" s="66" t="s">
        <v>156</v>
      </c>
      <c r="W132" s="176">
        <v>0.01</v>
      </c>
      <c r="X132" s="70"/>
      <c r="Y132" s="67" t="s">
        <v>358</v>
      </c>
      <c r="Z132" s="67" t="s">
        <v>345</v>
      </c>
      <c r="AA132" s="66" t="s">
        <v>64</v>
      </c>
      <c r="AB132" s="165">
        <f t="shared" ca="1" si="12"/>
        <v>1E-3</v>
      </c>
      <c r="AC132" s="165">
        <f t="shared" ca="1" si="11"/>
        <v>9.0000000000000011E-3</v>
      </c>
      <c r="AD132" s="173">
        <f>+I132-H132</f>
        <v>298</v>
      </c>
      <c r="AE132" s="173">
        <f>+$AD$18-H132</f>
        <v>241</v>
      </c>
      <c r="AF132" s="174">
        <f>+AE132/AD132</f>
        <v>0.8087248322147651</v>
      </c>
      <c r="AG132" s="174">
        <f>+AF132*W132</f>
        <v>8.0872483221476506E-3</v>
      </c>
    </row>
    <row r="133" spans="1:33" ht="372" x14ac:dyDescent="0.2">
      <c r="A133" s="66" t="s">
        <v>54</v>
      </c>
      <c r="B133" s="67" t="s">
        <v>185</v>
      </c>
      <c r="C133" s="66" t="s">
        <v>92</v>
      </c>
      <c r="D133" s="66" t="s">
        <v>117</v>
      </c>
      <c r="E133" s="66" t="s">
        <v>58</v>
      </c>
      <c r="F133" s="68" t="s">
        <v>204</v>
      </c>
      <c r="G133" s="69" t="str">
        <f t="shared" si="13"/>
        <v>Subdirector Administrativo</v>
      </c>
      <c r="H133" s="70">
        <v>43784</v>
      </c>
      <c r="I133" s="70">
        <v>43814</v>
      </c>
      <c r="J133" s="155"/>
      <c r="K133" s="155"/>
      <c r="L133" s="155"/>
      <c r="M133" s="155"/>
      <c r="N133" s="155"/>
      <c r="O133" s="155"/>
      <c r="P133" s="155"/>
      <c r="Q133" s="155"/>
      <c r="R133" s="155"/>
      <c r="S133" s="155"/>
      <c r="T133" s="155"/>
      <c r="U133" s="155"/>
      <c r="V133" s="66" t="s">
        <v>155</v>
      </c>
      <c r="W133" s="156">
        <v>6.7000000000000002E-3</v>
      </c>
      <c r="X133" s="106"/>
      <c r="Y133" s="105" t="s">
        <v>462</v>
      </c>
      <c r="Z133" s="105" t="s">
        <v>382</v>
      </c>
      <c r="AA133" s="66" t="s">
        <v>124</v>
      </c>
      <c r="AB133" s="165">
        <f t="shared" ca="1" si="12"/>
        <v>4.0200000000000001E-4</v>
      </c>
      <c r="AC133" s="165">
        <f t="shared" ca="1" si="11"/>
        <v>6.2979999999999998E-3</v>
      </c>
      <c r="AD133" s="94"/>
    </row>
    <row r="134" spans="1:33" ht="180" x14ac:dyDescent="0.2">
      <c r="A134" s="66" t="s">
        <v>54</v>
      </c>
      <c r="B134" s="67" t="s">
        <v>136</v>
      </c>
      <c r="C134" s="66" t="s">
        <v>94</v>
      </c>
      <c r="D134" s="66" t="s">
        <v>117</v>
      </c>
      <c r="E134" s="66" t="s">
        <v>58</v>
      </c>
      <c r="F134" s="68" t="s">
        <v>204</v>
      </c>
      <c r="G134" s="69" t="str">
        <f t="shared" si="13"/>
        <v>Subdirector Financiero</v>
      </c>
      <c r="H134" s="70">
        <v>43784</v>
      </c>
      <c r="I134" s="70">
        <v>43814</v>
      </c>
      <c r="J134" s="155"/>
      <c r="K134" s="155"/>
      <c r="L134" s="155"/>
      <c r="M134" s="155"/>
      <c r="N134" s="155"/>
      <c r="O134" s="155"/>
      <c r="P134" s="155"/>
      <c r="Q134" s="155"/>
      <c r="R134" s="155"/>
      <c r="S134" s="155"/>
      <c r="T134" s="155"/>
      <c r="U134" s="155"/>
      <c r="V134" s="66" t="s">
        <v>155</v>
      </c>
      <c r="W134" s="156">
        <v>6.7000000000000002E-3</v>
      </c>
      <c r="X134" s="70"/>
      <c r="Y134" s="105" t="s">
        <v>463</v>
      </c>
      <c r="Z134" s="105" t="s">
        <v>464</v>
      </c>
      <c r="AA134" s="66" t="s">
        <v>124</v>
      </c>
      <c r="AB134" s="165">
        <f t="shared" ca="1" si="12"/>
        <v>4.0200000000000001E-4</v>
      </c>
      <c r="AC134" s="165">
        <f t="shared" ca="1" si="11"/>
        <v>6.2979999999999998E-3</v>
      </c>
      <c r="AD134" s="94"/>
    </row>
    <row r="135" spans="1:33" ht="96" x14ac:dyDescent="0.2">
      <c r="A135" s="66" t="s">
        <v>46</v>
      </c>
      <c r="B135" s="67" t="s">
        <v>186</v>
      </c>
      <c r="C135" s="66" t="s">
        <v>166</v>
      </c>
      <c r="D135" s="66" t="s">
        <v>116</v>
      </c>
      <c r="E135" s="66" t="s">
        <v>58</v>
      </c>
      <c r="F135" s="103" t="s">
        <v>205</v>
      </c>
      <c r="G135" s="69" t="str">
        <f t="shared" si="13"/>
        <v xml:space="preserve">Director Jurídico </v>
      </c>
      <c r="H135" s="70">
        <v>43678</v>
      </c>
      <c r="I135" s="70">
        <v>43697</v>
      </c>
      <c r="J135" s="155"/>
      <c r="K135" s="155"/>
      <c r="L135" s="155"/>
      <c r="M135" s="155"/>
      <c r="N135" s="155"/>
      <c r="O135" s="155"/>
      <c r="P135" s="155"/>
      <c r="Q135" s="155"/>
      <c r="R135" s="155"/>
      <c r="S135" s="155"/>
      <c r="T135" s="155"/>
      <c r="U135" s="155"/>
      <c r="V135" s="66" t="s">
        <v>155</v>
      </c>
      <c r="W135" s="176">
        <v>1.3299999999999999E-2</v>
      </c>
      <c r="X135" s="70"/>
      <c r="Y135" s="170" t="s">
        <v>450</v>
      </c>
      <c r="Z135" s="67" t="s">
        <v>449</v>
      </c>
      <c r="AA135" s="66" t="s">
        <v>224</v>
      </c>
      <c r="AB135" s="157">
        <f t="shared" ca="1" si="12"/>
        <v>1.197E-2</v>
      </c>
      <c r="AC135" s="157">
        <f t="shared" ca="1" si="11"/>
        <v>1.3299999999999996E-3</v>
      </c>
      <c r="AD135" s="94"/>
    </row>
    <row r="136" spans="1:33" ht="300" x14ac:dyDescent="0.2">
      <c r="A136" s="66" t="s">
        <v>54</v>
      </c>
      <c r="B136" s="67" t="s">
        <v>242</v>
      </c>
      <c r="C136" s="66" t="s">
        <v>119</v>
      </c>
      <c r="D136" s="66" t="s">
        <v>119</v>
      </c>
      <c r="E136" s="66" t="s">
        <v>58</v>
      </c>
      <c r="F136" s="103" t="s">
        <v>206</v>
      </c>
      <c r="G136" s="69" t="str">
        <f t="shared" si="13"/>
        <v>Líderes de Cada Proceso</v>
      </c>
      <c r="H136" s="70">
        <v>43497</v>
      </c>
      <c r="I136" s="70">
        <v>43524</v>
      </c>
      <c r="J136" s="155"/>
      <c r="K136" s="155"/>
      <c r="L136" s="155"/>
      <c r="M136" s="155"/>
      <c r="N136" s="155"/>
      <c r="O136" s="155"/>
      <c r="P136" s="155"/>
      <c r="Q136" s="155"/>
      <c r="R136" s="155"/>
      <c r="S136" s="155"/>
      <c r="T136" s="155"/>
      <c r="U136" s="155"/>
      <c r="V136" s="66" t="s">
        <v>155</v>
      </c>
      <c r="W136" s="176">
        <v>6.7000000000000002E-3</v>
      </c>
      <c r="X136" s="70">
        <v>43552</v>
      </c>
      <c r="Y136" s="159" t="s">
        <v>346</v>
      </c>
      <c r="Z136" s="159" t="s">
        <v>347</v>
      </c>
      <c r="AA136" s="66" t="s">
        <v>227</v>
      </c>
      <c r="AB136" s="158">
        <f t="shared" ref="AB136:AB161" ca="1" si="14">IF(ISERROR(VLOOKUP(AA136,INDIRECT(VLOOKUP(A136,ACTA,2,0)&amp;"A"),2,0))=TRUE,0,W136*(VLOOKUP(AA136,INDIRECT(VLOOKUP(A136,ACTA,2,0)&amp;"A"),2,0)))</f>
        <v>6.700000000000002E-3</v>
      </c>
      <c r="AC136" s="158">
        <f t="shared" ca="1" si="11"/>
        <v>0</v>
      </c>
    </row>
    <row r="137" spans="1:33" ht="156" x14ac:dyDescent="0.2">
      <c r="A137" s="66" t="s">
        <v>48</v>
      </c>
      <c r="B137" s="67" t="s">
        <v>243</v>
      </c>
      <c r="C137" s="66" t="s">
        <v>119</v>
      </c>
      <c r="D137" s="66" t="s">
        <v>119</v>
      </c>
      <c r="E137" s="66" t="s">
        <v>58</v>
      </c>
      <c r="F137" s="103" t="s">
        <v>206</v>
      </c>
      <c r="G137" s="69" t="str">
        <f t="shared" si="13"/>
        <v>Líderes de Cada Proceso</v>
      </c>
      <c r="H137" s="70">
        <v>43480</v>
      </c>
      <c r="I137" s="70">
        <v>43511</v>
      </c>
      <c r="J137" s="155"/>
      <c r="K137" s="155"/>
      <c r="L137" s="155"/>
      <c r="M137" s="155"/>
      <c r="N137" s="155"/>
      <c r="O137" s="155"/>
      <c r="P137" s="155"/>
      <c r="Q137" s="155"/>
      <c r="R137" s="155"/>
      <c r="S137" s="155"/>
      <c r="T137" s="155"/>
      <c r="U137" s="155"/>
      <c r="V137" s="66" t="s">
        <v>256</v>
      </c>
      <c r="W137" s="176">
        <v>1.0999999999999999E-2</v>
      </c>
      <c r="X137" s="70">
        <v>43544</v>
      </c>
      <c r="Y137" s="67" t="s">
        <v>348</v>
      </c>
      <c r="Z137" s="67" t="s">
        <v>319</v>
      </c>
      <c r="AA137" s="66" t="s">
        <v>62</v>
      </c>
      <c r="AB137" s="158">
        <f t="shared" ca="1" si="14"/>
        <v>1.0999999999999999E-2</v>
      </c>
      <c r="AC137" s="158">
        <f t="shared" ca="1" si="11"/>
        <v>0</v>
      </c>
    </row>
    <row r="138" spans="1:33" ht="156" x14ac:dyDescent="0.2">
      <c r="A138" s="66" t="s">
        <v>54</v>
      </c>
      <c r="B138" s="67" t="s">
        <v>244</v>
      </c>
      <c r="C138" s="66" t="s">
        <v>166</v>
      </c>
      <c r="D138" s="66" t="s">
        <v>116</v>
      </c>
      <c r="E138" s="66" t="s">
        <v>58</v>
      </c>
      <c r="F138" s="103" t="s">
        <v>205</v>
      </c>
      <c r="G138" s="69" t="str">
        <f t="shared" si="13"/>
        <v xml:space="preserve">Director Jurídico </v>
      </c>
      <c r="H138" s="70">
        <v>43648</v>
      </c>
      <c r="I138" s="70">
        <v>43703</v>
      </c>
      <c r="J138" s="155"/>
      <c r="K138" s="155"/>
      <c r="L138" s="155"/>
      <c r="M138" s="155"/>
      <c r="N138" s="155"/>
      <c r="O138" s="155"/>
      <c r="P138" s="155"/>
      <c r="Q138" s="155"/>
      <c r="R138" s="155"/>
      <c r="S138" s="155"/>
      <c r="T138" s="155"/>
      <c r="U138" s="155"/>
      <c r="V138" s="66" t="s">
        <v>155</v>
      </c>
      <c r="W138" s="176">
        <v>6.7000000000000002E-3</v>
      </c>
      <c r="X138" s="70"/>
      <c r="Y138" s="67" t="s">
        <v>389</v>
      </c>
      <c r="Z138" s="67" t="s">
        <v>451</v>
      </c>
      <c r="AA138" s="66" t="s">
        <v>131</v>
      </c>
      <c r="AB138" s="157">
        <f t="shared" ca="1" si="14"/>
        <v>4.8240000000000002E-3</v>
      </c>
      <c r="AC138" s="157">
        <f t="shared" ca="1" si="11"/>
        <v>1.8760000000000001E-3</v>
      </c>
    </row>
    <row r="139" spans="1:33" ht="384" x14ac:dyDescent="0.2">
      <c r="A139" s="66" t="s">
        <v>54</v>
      </c>
      <c r="B139" s="67" t="s">
        <v>251</v>
      </c>
      <c r="C139" s="66" t="s">
        <v>85</v>
      </c>
      <c r="D139" s="66" t="s">
        <v>121</v>
      </c>
      <c r="E139" s="66" t="s">
        <v>58</v>
      </c>
      <c r="F139" s="169" t="s">
        <v>204</v>
      </c>
      <c r="G139" s="69" t="str">
        <f t="shared" si="13"/>
        <v>Director de Reasentamientos Humanos</v>
      </c>
      <c r="H139" s="70">
        <v>43678</v>
      </c>
      <c r="I139" s="70">
        <v>43799</v>
      </c>
      <c r="J139" s="155"/>
      <c r="K139" s="155"/>
      <c r="L139" s="155"/>
      <c r="M139" s="155"/>
      <c r="N139" s="155"/>
      <c r="O139" s="155"/>
      <c r="P139" s="155"/>
      <c r="Q139" s="155"/>
      <c r="R139" s="155"/>
      <c r="S139" s="155"/>
      <c r="T139" s="155"/>
      <c r="U139" s="155"/>
      <c r="V139" s="66" t="s">
        <v>155</v>
      </c>
      <c r="W139" s="176">
        <v>6.7000000000000002E-3</v>
      </c>
      <c r="X139" s="70"/>
      <c r="Y139" s="105" t="s">
        <v>465</v>
      </c>
      <c r="Z139" s="105" t="s">
        <v>393</v>
      </c>
      <c r="AA139" s="66" t="s">
        <v>126</v>
      </c>
      <c r="AB139" s="165">
        <f t="shared" ca="1" si="14"/>
        <v>4.1539999999999997E-3</v>
      </c>
      <c r="AC139" s="165">
        <f t="shared" ca="1" si="11"/>
        <v>2.5460000000000005E-3</v>
      </c>
      <c r="AD139" s="173">
        <f>+I139-H139</f>
        <v>121</v>
      </c>
      <c r="AE139" s="173">
        <f>+$AD$18-H139</f>
        <v>60</v>
      </c>
      <c r="AF139" s="174">
        <f>+AE139/AD139</f>
        <v>0.49586776859504134</v>
      </c>
      <c r="AG139" s="174">
        <f t="shared" ref="AG139:AG140" si="15">+AF139*W139</f>
        <v>3.3223140495867772E-3</v>
      </c>
    </row>
    <row r="140" spans="1:33" ht="180" x14ac:dyDescent="0.2">
      <c r="A140" s="66" t="s">
        <v>54</v>
      </c>
      <c r="B140" s="67" t="s">
        <v>252</v>
      </c>
      <c r="C140" s="66" t="s">
        <v>86</v>
      </c>
      <c r="D140" s="66" t="s">
        <v>121</v>
      </c>
      <c r="E140" s="66" t="s">
        <v>58</v>
      </c>
      <c r="F140" s="103" t="s">
        <v>205</v>
      </c>
      <c r="G140" s="69" t="str">
        <f t="shared" si="13"/>
        <v>Director de Urbanizaciones y Titulación</v>
      </c>
      <c r="H140" s="70">
        <v>43678</v>
      </c>
      <c r="I140" s="70">
        <v>43759</v>
      </c>
      <c r="J140" s="155"/>
      <c r="K140" s="155"/>
      <c r="L140" s="155"/>
      <c r="M140" s="155"/>
      <c r="N140" s="155"/>
      <c r="O140" s="155"/>
      <c r="P140" s="155"/>
      <c r="Q140" s="155"/>
      <c r="R140" s="155"/>
      <c r="S140" s="155"/>
      <c r="T140" s="155"/>
      <c r="U140" s="155"/>
      <c r="V140" s="66" t="s">
        <v>155</v>
      </c>
      <c r="W140" s="176">
        <v>6.7000000000000002E-3</v>
      </c>
      <c r="X140" s="70"/>
      <c r="Y140" s="67" t="s">
        <v>498</v>
      </c>
      <c r="Z140" s="105" t="s">
        <v>393</v>
      </c>
      <c r="AA140" s="66" t="s">
        <v>125</v>
      </c>
      <c r="AB140" s="160">
        <f t="shared" ca="1" si="14"/>
        <v>2.4789999999999999E-3</v>
      </c>
      <c r="AC140" s="160">
        <f t="shared" ca="1" si="11"/>
        <v>4.2210000000000008E-3</v>
      </c>
      <c r="AD140" s="173">
        <f>+I140-H140</f>
        <v>81</v>
      </c>
      <c r="AE140" s="173">
        <f>+$AD$18-H140</f>
        <v>60</v>
      </c>
      <c r="AF140" s="174">
        <f>+AE140/AD140</f>
        <v>0.7407407407407407</v>
      </c>
      <c r="AG140" s="174">
        <f t="shared" si="15"/>
        <v>4.9629629629629624E-3</v>
      </c>
    </row>
    <row r="141" spans="1:33" ht="288" x14ac:dyDescent="0.2">
      <c r="A141" s="66" t="s">
        <v>54</v>
      </c>
      <c r="B141" s="67" t="s">
        <v>253</v>
      </c>
      <c r="C141" s="66" t="s">
        <v>119</v>
      </c>
      <c r="D141" s="66" t="s">
        <v>117</v>
      </c>
      <c r="E141" s="66" t="s">
        <v>58</v>
      </c>
      <c r="F141" s="103" t="s">
        <v>206</v>
      </c>
      <c r="G141" s="69" t="str">
        <f t="shared" ref="G141:G167" si="16">IF(LEN(C141)&gt;0,VLOOKUP(C141,PROCESO2,3,0),"")</f>
        <v>Líderes de Cada Proceso</v>
      </c>
      <c r="H141" s="70">
        <v>43497</v>
      </c>
      <c r="I141" s="70">
        <v>43624</v>
      </c>
      <c r="J141" s="155"/>
      <c r="K141" s="155"/>
      <c r="L141" s="155"/>
      <c r="M141" s="155"/>
      <c r="N141" s="155"/>
      <c r="O141" s="155"/>
      <c r="P141" s="155"/>
      <c r="Q141" s="155"/>
      <c r="R141" s="155"/>
      <c r="S141" s="155"/>
      <c r="T141" s="155"/>
      <c r="U141" s="155"/>
      <c r="V141" s="66" t="s">
        <v>155</v>
      </c>
      <c r="W141" s="176">
        <v>6.7000000000000002E-3</v>
      </c>
      <c r="X141" s="70">
        <v>43648</v>
      </c>
      <c r="Y141" s="67" t="s">
        <v>349</v>
      </c>
      <c r="Z141" s="67" t="s">
        <v>320</v>
      </c>
      <c r="AA141" s="66" t="s">
        <v>227</v>
      </c>
      <c r="AB141" s="158">
        <f t="shared" ca="1" si="14"/>
        <v>6.700000000000002E-3</v>
      </c>
      <c r="AC141" s="158">
        <f t="shared" ca="1" si="11"/>
        <v>0</v>
      </c>
    </row>
    <row r="142" spans="1:33" ht="300" x14ac:dyDescent="0.2">
      <c r="A142" s="66" t="s">
        <v>46</v>
      </c>
      <c r="B142" s="67" t="s">
        <v>454</v>
      </c>
      <c r="C142" s="66" t="s">
        <v>84</v>
      </c>
      <c r="D142" s="66" t="s">
        <v>117</v>
      </c>
      <c r="E142" s="66" t="s">
        <v>58</v>
      </c>
      <c r="F142" s="154" t="s">
        <v>206</v>
      </c>
      <c r="G142" s="69" t="str">
        <f t="shared" si="16"/>
        <v>Jefe Oficina de Tecnologías de la Información y las Comunicaciones</v>
      </c>
      <c r="H142" s="70">
        <v>43620</v>
      </c>
      <c r="I142" s="70">
        <v>43728</v>
      </c>
      <c r="J142" s="155"/>
      <c r="K142" s="155"/>
      <c r="L142" s="155"/>
      <c r="M142" s="155"/>
      <c r="N142" s="155"/>
      <c r="O142" s="155"/>
      <c r="P142" s="155"/>
      <c r="Q142" s="155"/>
      <c r="R142" s="155"/>
      <c r="S142" s="155"/>
      <c r="T142" s="155"/>
      <c r="U142" s="155"/>
      <c r="V142" s="66" t="s">
        <v>155</v>
      </c>
      <c r="W142" s="176">
        <v>1.34E-2</v>
      </c>
      <c r="X142" s="70">
        <v>43705</v>
      </c>
      <c r="Y142" s="67" t="s">
        <v>404</v>
      </c>
      <c r="Z142" s="67" t="s">
        <v>405</v>
      </c>
      <c r="AA142" s="66" t="s">
        <v>232</v>
      </c>
      <c r="AB142" s="158">
        <f t="shared" ca="1" si="14"/>
        <v>1.34E-2</v>
      </c>
      <c r="AC142" s="158">
        <f t="shared" ca="1" si="11"/>
        <v>0</v>
      </c>
      <c r="AD142" s="87"/>
      <c r="AE142" s="87"/>
      <c r="AF142" s="88"/>
      <c r="AG142" s="88"/>
    </row>
    <row r="143" spans="1:33" ht="96" x14ac:dyDescent="0.2">
      <c r="A143" s="66" t="s">
        <v>46</v>
      </c>
      <c r="B143" s="67" t="s">
        <v>238</v>
      </c>
      <c r="C143" s="66" t="s">
        <v>81</v>
      </c>
      <c r="D143" s="66" t="s">
        <v>116</v>
      </c>
      <c r="E143" s="66" t="s">
        <v>58</v>
      </c>
      <c r="F143" s="169" t="s">
        <v>204</v>
      </c>
      <c r="G143" s="69" t="str">
        <f t="shared" si="16"/>
        <v>Subdirector Administrativo</v>
      </c>
      <c r="H143" s="70">
        <v>43647</v>
      </c>
      <c r="I143" s="70">
        <v>43798</v>
      </c>
      <c r="J143" s="155"/>
      <c r="K143" s="155"/>
      <c r="L143" s="155"/>
      <c r="M143" s="155"/>
      <c r="N143" s="155"/>
      <c r="O143" s="155"/>
      <c r="P143" s="155"/>
      <c r="Q143" s="155"/>
      <c r="R143" s="155"/>
      <c r="S143" s="155"/>
      <c r="T143" s="155"/>
      <c r="U143" s="155"/>
      <c r="V143" s="66" t="s">
        <v>155</v>
      </c>
      <c r="W143" s="176">
        <v>1.3299999999999999E-2</v>
      </c>
      <c r="X143" s="155"/>
      <c r="Y143" s="67" t="s">
        <v>371</v>
      </c>
      <c r="Z143" s="67" t="s">
        <v>466</v>
      </c>
      <c r="AA143" s="66" t="s">
        <v>63</v>
      </c>
      <c r="AB143" s="165">
        <f t="shared" ca="1" si="14"/>
        <v>7.4480000000000006E-3</v>
      </c>
      <c r="AC143" s="165">
        <f t="shared" ca="1" si="11"/>
        <v>5.8519999999999987E-3</v>
      </c>
      <c r="AD143" s="173">
        <f>+I143-H143</f>
        <v>151</v>
      </c>
      <c r="AE143" s="173">
        <f>+$AD$18-H143</f>
        <v>91</v>
      </c>
      <c r="AF143" s="174">
        <f>+AE143/AD143</f>
        <v>0.60264900662251653</v>
      </c>
      <c r="AG143" s="174">
        <f t="shared" ref="AG143:AG144" si="17">+AF143*W143</f>
        <v>8.0152317880794691E-3</v>
      </c>
    </row>
    <row r="144" spans="1:33" ht="204" x14ac:dyDescent="0.2">
      <c r="A144" s="66" t="s">
        <v>46</v>
      </c>
      <c r="B144" s="67" t="s">
        <v>239</v>
      </c>
      <c r="C144" s="66" t="s">
        <v>81</v>
      </c>
      <c r="D144" s="66" t="s">
        <v>116</v>
      </c>
      <c r="E144" s="66" t="s">
        <v>58</v>
      </c>
      <c r="F144" s="103" t="s">
        <v>205</v>
      </c>
      <c r="G144" s="69" t="str">
        <f t="shared" si="16"/>
        <v>Subdirector Administrativo</v>
      </c>
      <c r="H144" s="70">
        <v>43620</v>
      </c>
      <c r="I144" s="70">
        <v>43802</v>
      </c>
      <c r="J144" s="155"/>
      <c r="K144" s="155"/>
      <c r="L144" s="155"/>
      <c r="M144" s="155"/>
      <c r="N144" s="155"/>
      <c r="O144" s="155"/>
      <c r="P144" s="155"/>
      <c r="Q144" s="155"/>
      <c r="R144" s="155"/>
      <c r="S144" s="155"/>
      <c r="T144" s="155"/>
      <c r="U144" s="155"/>
      <c r="V144" s="66" t="s">
        <v>155</v>
      </c>
      <c r="W144" s="176">
        <v>1.3299999999999999E-2</v>
      </c>
      <c r="X144" s="155"/>
      <c r="Y144" s="67" t="s">
        <v>520</v>
      </c>
      <c r="Z144" s="67" t="s">
        <v>383</v>
      </c>
      <c r="AA144" s="66" t="s">
        <v>63</v>
      </c>
      <c r="AB144" s="171">
        <f t="shared" ca="1" si="14"/>
        <v>7.4480000000000006E-3</v>
      </c>
      <c r="AC144" s="171">
        <f t="shared" ca="1" si="11"/>
        <v>5.8519999999999987E-3</v>
      </c>
      <c r="AD144" s="173">
        <f>+I144-H144</f>
        <v>182</v>
      </c>
      <c r="AE144" s="173">
        <f>+$AD$18-H144</f>
        <v>118</v>
      </c>
      <c r="AF144" s="174">
        <f>+AE144/AD144</f>
        <v>0.64835164835164838</v>
      </c>
      <c r="AG144" s="174">
        <f t="shared" si="17"/>
        <v>8.6230769230769225E-3</v>
      </c>
    </row>
    <row r="145" spans="1:181" ht="204" x14ac:dyDescent="0.2">
      <c r="A145" s="66" t="s">
        <v>46</v>
      </c>
      <c r="B145" s="67" t="s">
        <v>240</v>
      </c>
      <c r="C145" s="66" t="s">
        <v>81</v>
      </c>
      <c r="D145" s="66" t="s">
        <v>116</v>
      </c>
      <c r="E145" s="66" t="s">
        <v>58</v>
      </c>
      <c r="F145" s="103" t="s">
        <v>205</v>
      </c>
      <c r="G145" s="69" t="str">
        <f t="shared" si="16"/>
        <v>Subdirector Administrativo</v>
      </c>
      <c r="H145" s="70">
        <v>43620</v>
      </c>
      <c r="I145" s="70">
        <v>43728</v>
      </c>
      <c r="J145" s="155"/>
      <c r="K145" s="155"/>
      <c r="L145" s="155"/>
      <c r="M145" s="155"/>
      <c r="N145" s="155"/>
      <c r="O145" s="155"/>
      <c r="P145" s="155"/>
      <c r="Q145" s="155"/>
      <c r="R145" s="155"/>
      <c r="S145" s="155"/>
      <c r="T145" s="155"/>
      <c r="U145" s="155"/>
      <c r="V145" s="66" t="s">
        <v>155</v>
      </c>
      <c r="W145" s="176">
        <v>1.3299999999999999E-2</v>
      </c>
      <c r="X145" s="155"/>
      <c r="Y145" s="105" t="s">
        <v>521</v>
      </c>
      <c r="Z145" s="105" t="s">
        <v>383</v>
      </c>
      <c r="AA145" s="66" t="s">
        <v>63</v>
      </c>
      <c r="AB145" s="157">
        <f t="shared" ca="1" si="14"/>
        <v>7.4480000000000006E-3</v>
      </c>
      <c r="AC145" s="157">
        <f t="shared" ca="1" si="11"/>
        <v>5.8519999999999987E-3</v>
      </c>
      <c r="AD145" s="87"/>
      <c r="AE145" s="87"/>
      <c r="AF145" s="88"/>
      <c r="AG145" s="88"/>
    </row>
    <row r="146" spans="1:181" ht="216" x14ac:dyDescent="0.2">
      <c r="A146" s="66" t="s">
        <v>46</v>
      </c>
      <c r="B146" s="67" t="s">
        <v>241</v>
      </c>
      <c r="C146" s="66" t="s">
        <v>81</v>
      </c>
      <c r="D146" s="66" t="s">
        <v>116</v>
      </c>
      <c r="E146" s="66" t="s">
        <v>58</v>
      </c>
      <c r="F146" s="103" t="s">
        <v>205</v>
      </c>
      <c r="G146" s="69" t="str">
        <f t="shared" si="16"/>
        <v>Subdirector Administrativo</v>
      </c>
      <c r="H146" s="70">
        <v>43620</v>
      </c>
      <c r="I146" s="70">
        <v>43728</v>
      </c>
      <c r="J146" s="155"/>
      <c r="K146" s="155"/>
      <c r="L146" s="155"/>
      <c r="M146" s="155"/>
      <c r="N146" s="155"/>
      <c r="O146" s="155"/>
      <c r="P146" s="155"/>
      <c r="Q146" s="155"/>
      <c r="R146" s="155"/>
      <c r="S146" s="155"/>
      <c r="T146" s="155"/>
      <c r="U146" s="155"/>
      <c r="V146" s="66" t="s">
        <v>155</v>
      </c>
      <c r="W146" s="176">
        <v>1.3299999999999999E-2</v>
      </c>
      <c r="X146" s="155"/>
      <c r="Y146" s="67" t="s">
        <v>452</v>
      </c>
      <c r="Z146" s="67" t="s">
        <v>499</v>
      </c>
      <c r="AA146" s="66" t="s">
        <v>231</v>
      </c>
      <c r="AB146" s="157">
        <f t="shared" ca="1" si="14"/>
        <v>1.0773E-2</v>
      </c>
      <c r="AC146" s="157">
        <f t="shared" ref="AC146:AC159" ca="1" si="18">+W146-AB146</f>
        <v>2.5269999999999997E-3</v>
      </c>
      <c r="AD146" s="87"/>
      <c r="AE146" s="87"/>
      <c r="AF146" s="88"/>
      <c r="AG146" s="88"/>
    </row>
    <row r="147" spans="1:181" ht="72" x14ac:dyDescent="0.2">
      <c r="A147" s="66" t="s">
        <v>48</v>
      </c>
      <c r="B147" s="67" t="s">
        <v>259</v>
      </c>
      <c r="C147" s="66" t="s">
        <v>96</v>
      </c>
      <c r="D147" s="66" t="s">
        <v>118</v>
      </c>
      <c r="E147" s="66" t="s">
        <v>58</v>
      </c>
      <c r="F147" s="68" t="s">
        <v>205</v>
      </c>
      <c r="G147" s="69" t="str">
        <f t="shared" si="16"/>
        <v>Asesor de Control Interno</v>
      </c>
      <c r="H147" s="70">
        <v>43467</v>
      </c>
      <c r="I147" s="70">
        <v>43515</v>
      </c>
      <c r="J147" s="155"/>
      <c r="K147" s="155"/>
      <c r="L147" s="155"/>
      <c r="M147" s="155"/>
      <c r="N147" s="155"/>
      <c r="O147" s="155"/>
      <c r="P147" s="155"/>
      <c r="Q147" s="155"/>
      <c r="R147" s="155"/>
      <c r="S147" s="155"/>
      <c r="T147" s="155"/>
      <c r="U147" s="155"/>
      <c r="V147" s="66" t="s">
        <v>260</v>
      </c>
      <c r="W147" s="177">
        <v>8.0000000000000002E-3</v>
      </c>
      <c r="X147" s="70">
        <v>43515</v>
      </c>
      <c r="Y147" s="67" t="s">
        <v>350</v>
      </c>
      <c r="Z147" s="67" t="s">
        <v>351</v>
      </c>
      <c r="AA147" s="66" t="s">
        <v>62</v>
      </c>
      <c r="AB147" s="158">
        <f t="shared" ca="1" si="14"/>
        <v>8.0000000000000002E-3</v>
      </c>
      <c r="AC147" s="158">
        <f t="shared" ca="1" si="18"/>
        <v>0</v>
      </c>
    </row>
    <row r="148" spans="1:181" ht="409.5" x14ac:dyDescent="0.2">
      <c r="A148" s="66" t="s">
        <v>56</v>
      </c>
      <c r="B148" s="67" t="s">
        <v>352</v>
      </c>
      <c r="C148" s="66" t="s">
        <v>96</v>
      </c>
      <c r="D148" s="66" t="s">
        <v>118</v>
      </c>
      <c r="E148" s="66" t="s">
        <v>58</v>
      </c>
      <c r="F148" s="68" t="s">
        <v>51</v>
      </c>
      <c r="G148" s="69" t="str">
        <f t="shared" si="16"/>
        <v>Asesor de Control Interno</v>
      </c>
      <c r="H148" s="70">
        <v>43514</v>
      </c>
      <c r="I148" s="70">
        <v>43738</v>
      </c>
      <c r="J148" s="155"/>
      <c r="K148" s="155"/>
      <c r="L148" s="155"/>
      <c r="M148" s="155"/>
      <c r="N148" s="155"/>
      <c r="O148" s="155"/>
      <c r="P148" s="155"/>
      <c r="Q148" s="155"/>
      <c r="R148" s="155"/>
      <c r="S148" s="155"/>
      <c r="T148" s="155"/>
      <c r="U148" s="155"/>
      <c r="V148" s="66" t="s">
        <v>261</v>
      </c>
      <c r="W148" s="177">
        <v>9.2999999999999992E-3</v>
      </c>
      <c r="X148" s="70">
        <v>43734</v>
      </c>
      <c r="Y148" s="67" t="s">
        <v>501</v>
      </c>
      <c r="Z148" s="67" t="s">
        <v>321</v>
      </c>
      <c r="AA148" s="66" t="s">
        <v>219</v>
      </c>
      <c r="AB148" s="158">
        <f t="shared" ca="1" si="14"/>
        <v>9.2999999999999992E-3</v>
      </c>
      <c r="AC148" s="158">
        <f t="shared" ca="1" si="18"/>
        <v>0</v>
      </c>
    </row>
    <row r="149" spans="1:181" ht="252" x14ac:dyDescent="0.2">
      <c r="A149" s="66" t="s">
        <v>56</v>
      </c>
      <c r="B149" s="67" t="s">
        <v>357</v>
      </c>
      <c r="C149" s="66" t="s">
        <v>96</v>
      </c>
      <c r="D149" s="66" t="s">
        <v>118</v>
      </c>
      <c r="E149" s="66" t="s">
        <v>58</v>
      </c>
      <c r="F149" s="103" t="s">
        <v>205</v>
      </c>
      <c r="G149" s="69" t="str">
        <f t="shared" si="16"/>
        <v>Asesor de Control Interno</v>
      </c>
      <c r="H149" s="70">
        <v>43467</v>
      </c>
      <c r="I149" s="70">
        <v>43830</v>
      </c>
      <c r="J149" s="155"/>
      <c r="K149" s="155"/>
      <c r="L149" s="155"/>
      <c r="M149" s="155"/>
      <c r="N149" s="155"/>
      <c r="O149" s="155"/>
      <c r="P149" s="155"/>
      <c r="Q149" s="155"/>
      <c r="R149" s="155"/>
      <c r="S149" s="155"/>
      <c r="T149" s="155"/>
      <c r="U149" s="155"/>
      <c r="V149" s="66" t="s">
        <v>188</v>
      </c>
      <c r="W149" s="177">
        <v>9.2999999999999992E-3</v>
      </c>
      <c r="X149" s="70"/>
      <c r="Y149" s="67" t="s">
        <v>370</v>
      </c>
      <c r="Z149" s="168" t="s">
        <v>394</v>
      </c>
      <c r="AA149" s="66" t="s">
        <v>219</v>
      </c>
      <c r="AB149" s="158">
        <f t="shared" ca="1" si="14"/>
        <v>9.2999999999999992E-3</v>
      </c>
      <c r="AC149" s="158">
        <f t="shared" ca="1" si="18"/>
        <v>0</v>
      </c>
      <c r="AD149" s="173">
        <f>+I149-H149</f>
        <v>363</v>
      </c>
      <c r="AE149" s="173">
        <f>+$AD$18-H149</f>
        <v>271</v>
      </c>
      <c r="AF149" s="174">
        <f>+AE149/AD149</f>
        <v>0.74655647382920109</v>
      </c>
      <c r="AG149" s="174">
        <f t="shared" ref="AG149:AG150" si="19">+AF149*W149</f>
        <v>6.9429752066115695E-3</v>
      </c>
    </row>
    <row r="150" spans="1:181" ht="192" x14ac:dyDescent="0.2">
      <c r="A150" s="66" t="s">
        <v>49</v>
      </c>
      <c r="B150" s="67" t="s">
        <v>508</v>
      </c>
      <c r="C150" s="66" t="s">
        <v>96</v>
      </c>
      <c r="D150" s="66" t="s">
        <v>118</v>
      </c>
      <c r="E150" s="66" t="s">
        <v>58</v>
      </c>
      <c r="F150" s="68" t="s">
        <v>51</v>
      </c>
      <c r="G150" s="69" t="str">
        <f t="shared" si="16"/>
        <v>Asesor de Control Interno</v>
      </c>
      <c r="H150" s="70">
        <v>43475</v>
      </c>
      <c r="I150" s="70">
        <v>43739</v>
      </c>
      <c r="J150" s="155"/>
      <c r="K150" s="155"/>
      <c r="L150" s="155"/>
      <c r="M150" s="155"/>
      <c r="N150" s="155"/>
      <c r="O150" s="155"/>
      <c r="P150" s="155"/>
      <c r="Q150" s="155"/>
      <c r="R150" s="155"/>
      <c r="S150" s="155"/>
      <c r="T150" s="155"/>
      <c r="U150" s="155"/>
      <c r="V150" s="66" t="s">
        <v>515</v>
      </c>
      <c r="W150" s="176">
        <v>8.0000000000000002E-3</v>
      </c>
      <c r="X150" s="75" t="s">
        <v>514</v>
      </c>
      <c r="Y150" s="67" t="s">
        <v>509</v>
      </c>
      <c r="Z150" s="67" t="s">
        <v>510</v>
      </c>
      <c r="AA150" s="66" t="s">
        <v>194</v>
      </c>
      <c r="AB150" s="158">
        <f t="shared" ca="1" si="14"/>
        <v>8.0000000000000002E-3</v>
      </c>
      <c r="AC150" s="158">
        <f t="shared" ca="1" si="18"/>
        <v>0</v>
      </c>
      <c r="AD150" s="173">
        <f>+I150-H150</f>
        <v>264</v>
      </c>
      <c r="AE150" s="173">
        <f>+$AD$18-H150</f>
        <v>263</v>
      </c>
      <c r="AF150" s="174">
        <f>+AE150/AD150</f>
        <v>0.99621212121212122</v>
      </c>
      <c r="AG150" s="174">
        <f t="shared" si="19"/>
        <v>7.9696969696969704E-3</v>
      </c>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row>
    <row r="151" spans="1:181" ht="60" x14ac:dyDescent="0.2">
      <c r="A151" s="66" t="s">
        <v>56</v>
      </c>
      <c r="B151" s="67" t="s">
        <v>408</v>
      </c>
      <c r="C151" s="66" t="s">
        <v>96</v>
      </c>
      <c r="D151" s="66" t="s">
        <v>118</v>
      </c>
      <c r="E151" s="66" t="s">
        <v>215</v>
      </c>
      <c r="F151" s="68" t="s">
        <v>206</v>
      </c>
      <c r="G151" s="69" t="str">
        <f t="shared" si="16"/>
        <v>Asesor de Control Interno</v>
      </c>
      <c r="H151" s="70">
        <v>43647</v>
      </c>
      <c r="I151" s="70">
        <v>43658</v>
      </c>
      <c r="J151" s="155"/>
      <c r="K151" s="155"/>
      <c r="L151" s="155"/>
      <c r="M151" s="155"/>
      <c r="N151" s="155"/>
      <c r="O151" s="155"/>
      <c r="P151" s="155"/>
      <c r="Q151" s="155"/>
      <c r="R151" s="155"/>
      <c r="S151" s="155"/>
      <c r="T151" s="155"/>
      <c r="U151" s="155"/>
      <c r="V151" s="66" t="s">
        <v>426</v>
      </c>
      <c r="W151" s="177">
        <v>9.1999999999999998E-3</v>
      </c>
      <c r="X151" s="70">
        <v>43658</v>
      </c>
      <c r="Y151" s="67" t="s">
        <v>384</v>
      </c>
      <c r="Z151" s="67" t="s">
        <v>395</v>
      </c>
      <c r="AA151" s="66" t="s">
        <v>219</v>
      </c>
      <c r="AB151" s="158">
        <f t="shared" ca="1" si="14"/>
        <v>9.1999999999999998E-3</v>
      </c>
      <c r="AC151" s="158">
        <f t="shared" ca="1" si="18"/>
        <v>0</v>
      </c>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34"/>
      <c r="DE151" s="34"/>
      <c r="DF151" s="34"/>
      <c r="DG151" s="34"/>
      <c r="DH151" s="34"/>
      <c r="DI151" s="34"/>
      <c r="DJ151" s="34"/>
      <c r="DK151" s="34"/>
      <c r="DL151" s="34"/>
      <c r="DM151" s="34"/>
      <c r="DN151" s="34"/>
      <c r="DO151" s="34"/>
      <c r="DP151" s="34"/>
      <c r="DQ151" s="34"/>
      <c r="DR151" s="34"/>
      <c r="DS151" s="34"/>
      <c r="DT151" s="34"/>
      <c r="DU151" s="34"/>
      <c r="DV151" s="34"/>
      <c r="DW151" s="34"/>
      <c r="DX151" s="34"/>
      <c r="DY151" s="34"/>
      <c r="DZ151" s="34"/>
      <c r="EA151" s="34"/>
      <c r="EB151" s="34"/>
      <c r="EC151" s="34"/>
      <c r="ED151" s="34"/>
      <c r="EE151" s="34"/>
      <c r="EF151" s="34"/>
      <c r="EG151" s="34"/>
      <c r="EH151" s="34"/>
      <c r="EI151" s="34"/>
      <c r="EJ151" s="34"/>
      <c r="EK151" s="34"/>
      <c r="EL151" s="34"/>
      <c r="EM151" s="34"/>
      <c r="EN151" s="34"/>
      <c r="EO151" s="34"/>
      <c r="EP151" s="34"/>
      <c r="EQ151" s="34"/>
      <c r="ER151" s="34"/>
      <c r="ES151" s="34"/>
      <c r="ET151" s="34"/>
      <c r="EU151" s="34"/>
      <c r="EV151" s="34"/>
      <c r="EW151" s="34"/>
      <c r="EX151" s="34"/>
      <c r="EY151" s="34"/>
      <c r="EZ151" s="34"/>
      <c r="FA151" s="34"/>
      <c r="FB151" s="34"/>
      <c r="FC151" s="34"/>
      <c r="FD151" s="34"/>
      <c r="FE151" s="34"/>
      <c r="FF151" s="34"/>
      <c r="FG151" s="34"/>
      <c r="FH151" s="34"/>
      <c r="FI151" s="34"/>
      <c r="FJ151" s="34"/>
      <c r="FK151" s="34"/>
      <c r="FL151" s="34"/>
      <c r="FM151" s="34"/>
      <c r="FN151" s="34"/>
      <c r="FO151" s="34"/>
      <c r="FP151" s="34"/>
      <c r="FQ151" s="34"/>
      <c r="FR151" s="34"/>
      <c r="FS151" s="34"/>
      <c r="FT151" s="34"/>
      <c r="FU151" s="34"/>
      <c r="FV151" s="34"/>
      <c r="FW151" s="34"/>
      <c r="FX151" s="34"/>
      <c r="FY151" s="34"/>
    </row>
    <row r="152" spans="1:181" ht="144" x14ac:dyDescent="0.2">
      <c r="A152" s="66" t="s">
        <v>56</v>
      </c>
      <c r="B152" s="67" t="s">
        <v>419</v>
      </c>
      <c r="C152" s="66" t="s">
        <v>96</v>
      </c>
      <c r="D152" s="66" t="s">
        <v>118</v>
      </c>
      <c r="E152" s="66" t="s">
        <v>215</v>
      </c>
      <c r="F152" s="68" t="s">
        <v>206</v>
      </c>
      <c r="G152" s="69" t="str">
        <f t="shared" si="16"/>
        <v>Asesor de Control Interno</v>
      </c>
      <c r="H152" s="70">
        <v>43647</v>
      </c>
      <c r="I152" s="70">
        <v>43769</v>
      </c>
      <c r="J152" s="155"/>
      <c r="K152" s="155"/>
      <c r="L152" s="155"/>
      <c r="M152" s="155"/>
      <c r="N152" s="155"/>
      <c r="O152" s="155"/>
      <c r="P152" s="155"/>
      <c r="Q152" s="155"/>
      <c r="R152" s="155"/>
      <c r="S152" s="155"/>
      <c r="T152" s="155"/>
      <c r="U152" s="155"/>
      <c r="V152" s="66" t="s">
        <v>420</v>
      </c>
      <c r="W152" s="177">
        <v>9.2999999999999992E-3</v>
      </c>
      <c r="X152" s="70"/>
      <c r="Y152" s="67" t="s">
        <v>504</v>
      </c>
      <c r="Z152" s="67" t="s">
        <v>505</v>
      </c>
      <c r="AA152" s="66" t="s">
        <v>218</v>
      </c>
      <c r="AB152" s="160">
        <f t="shared" ca="1" si="14"/>
        <v>8.8349999999999991E-3</v>
      </c>
      <c r="AC152" s="160">
        <f t="shared" ca="1" si="18"/>
        <v>4.6500000000000014E-4</v>
      </c>
      <c r="AD152" s="175">
        <f>+I152-H152</f>
        <v>122</v>
      </c>
      <c r="AE152" s="173">
        <f>+$AD$18-H152</f>
        <v>91</v>
      </c>
      <c r="AF152" s="174">
        <f>+AE152/AD152</f>
        <v>0.74590163934426235</v>
      </c>
      <c r="AG152" s="174">
        <f t="shared" ref="AG152:AG153" si="20">+AF152*W152</f>
        <v>6.9368852459016396E-3</v>
      </c>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c r="DW152" s="34"/>
      <c r="DX152" s="34"/>
      <c r="DY152" s="34"/>
      <c r="DZ152" s="34"/>
      <c r="EA152" s="34"/>
      <c r="EB152" s="34"/>
      <c r="EC152" s="34"/>
      <c r="ED152" s="34"/>
      <c r="EE152" s="34"/>
      <c r="EF152" s="34"/>
      <c r="EG152" s="34"/>
      <c r="EH152" s="34"/>
      <c r="EI152" s="34"/>
      <c r="EJ152" s="34"/>
      <c r="EK152" s="34"/>
      <c r="EL152" s="34"/>
      <c r="EM152" s="34"/>
      <c r="EN152" s="34"/>
      <c r="EO152" s="34"/>
      <c r="EP152" s="34"/>
      <c r="EQ152" s="34"/>
      <c r="ER152" s="34"/>
      <c r="ES152" s="34"/>
      <c r="ET152" s="34"/>
      <c r="EU152" s="34"/>
      <c r="EV152" s="34"/>
      <c r="EW152" s="34"/>
      <c r="EX152" s="34"/>
      <c r="EY152" s="34"/>
      <c r="EZ152" s="34"/>
      <c r="FA152" s="34"/>
      <c r="FB152" s="34"/>
      <c r="FC152" s="34"/>
      <c r="FD152" s="34"/>
      <c r="FE152" s="34"/>
      <c r="FF152" s="34"/>
      <c r="FG152" s="34"/>
      <c r="FH152" s="34"/>
      <c r="FI152" s="34"/>
      <c r="FJ152" s="34"/>
      <c r="FK152" s="34"/>
      <c r="FL152" s="34"/>
      <c r="FM152" s="34"/>
      <c r="FN152" s="34"/>
      <c r="FO152" s="34"/>
      <c r="FP152" s="34"/>
      <c r="FQ152" s="34"/>
      <c r="FR152" s="34"/>
      <c r="FS152" s="34"/>
      <c r="FT152" s="34"/>
      <c r="FU152" s="34"/>
      <c r="FV152" s="34"/>
      <c r="FW152" s="34"/>
      <c r="FX152" s="34"/>
      <c r="FY152" s="34"/>
    </row>
    <row r="153" spans="1:181" ht="252" x14ac:dyDescent="0.2">
      <c r="A153" s="66" t="s">
        <v>56</v>
      </c>
      <c r="B153" s="67" t="s">
        <v>421</v>
      </c>
      <c r="C153" s="66" t="s">
        <v>96</v>
      </c>
      <c r="D153" s="66" t="s">
        <v>118</v>
      </c>
      <c r="E153" s="66" t="s">
        <v>215</v>
      </c>
      <c r="F153" s="68" t="s">
        <v>214</v>
      </c>
      <c r="G153" s="69" t="str">
        <f t="shared" ref="G153:G154" si="21">IF(LEN(C153)&gt;0,VLOOKUP(C153,PROCESO2,3,0),"")</f>
        <v>Asesor de Control Interno</v>
      </c>
      <c r="H153" s="70">
        <v>43617</v>
      </c>
      <c r="I153" s="70">
        <v>43769</v>
      </c>
      <c r="J153" s="155"/>
      <c r="K153" s="155"/>
      <c r="L153" s="155"/>
      <c r="M153" s="155"/>
      <c r="N153" s="155"/>
      <c r="O153" s="155"/>
      <c r="P153" s="155"/>
      <c r="Q153" s="155"/>
      <c r="R153" s="155"/>
      <c r="S153" s="155"/>
      <c r="T153" s="155"/>
      <c r="U153" s="155"/>
      <c r="V153" s="66" t="s">
        <v>420</v>
      </c>
      <c r="W153" s="177">
        <v>9.2999999999999992E-3</v>
      </c>
      <c r="X153" s="70"/>
      <c r="Y153" s="67" t="s">
        <v>423</v>
      </c>
      <c r="Z153" s="67" t="s">
        <v>422</v>
      </c>
      <c r="AA153" s="66" t="s">
        <v>218</v>
      </c>
      <c r="AB153" s="160">
        <f t="shared" ref="AB153:AB154" ca="1" si="22">IF(ISERROR(VLOOKUP(AA153,INDIRECT(VLOOKUP(A153,ACTA,2,0)&amp;"A"),2,0))=TRUE,0,W153*(VLOOKUP(AA153,INDIRECT(VLOOKUP(A153,ACTA,2,0)&amp;"A"),2,0)))</f>
        <v>8.8349999999999991E-3</v>
      </c>
      <c r="AC153" s="160">
        <f t="shared" ref="AC153:AC154" ca="1" si="23">+W153-AB153</f>
        <v>4.6500000000000014E-4</v>
      </c>
      <c r="AD153" s="175">
        <f>+I153-H153</f>
        <v>152</v>
      </c>
      <c r="AE153" s="173">
        <f>+$AD$18-H153</f>
        <v>121</v>
      </c>
      <c r="AF153" s="174">
        <f>+AE153/AD153</f>
        <v>0.79605263157894735</v>
      </c>
      <c r="AG153" s="174">
        <f t="shared" si="20"/>
        <v>7.4032894736842094E-3</v>
      </c>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c r="DW153" s="34"/>
      <c r="DX153" s="34"/>
      <c r="DY153" s="34"/>
      <c r="DZ153" s="34"/>
      <c r="EA153" s="34"/>
      <c r="EB153" s="34"/>
      <c r="EC153" s="34"/>
      <c r="ED153" s="34"/>
      <c r="EE153" s="34"/>
      <c r="EF153" s="34"/>
      <c r="EG153" s="34"/>
      <c r="EH153" s="34"/>
      <c r="EI153" s="34"/>
      <c r="EJ153" s="34"/>
      <c r="EK153" s="34"/>
      <c r="EL153" s="34"/>
      <c r="EM153" s="34"/>
      <c r="EN153" s="34"/>
      <c r="EO153" s="34"/>
      <c r="EP153" s="34"/>
      <c r="EQ153" s="34"/>
      <c r="ER153" s="34"/>
      <c r="ES153" s="34"/>
      <c r="ET153" s="34"/>
      <c r="EU153" s="34"/>
      <c r="EV153" s="34"/>
      <c r="EW153" s="34"/>
      <c r="EX153" s="34"/>
      <c r="EY153" s="34"/>
      <c r="EZ153" s="34"/>
      <c r="FA153" s="34"/>
      <c r="FB153" s="34"/>
      <c r="FC153" s="34"/>
      <c r="FD153" s="34"/>
      <c r="FE153" s="34"/>
      <c r="FF153" s="34"/>
      <c r="FG153" s="34"/>
      <c r="FH153" s="34"/>
      <c r="FI153" s="34"/>
      <c r="FJ153" s="34"/>
      <c r="FK153" s="34"/>
      <c r="FL153" s="34"/>
      <c r="FM153" s="34"/>
      <c r="FN153" s="34"/>
      <c r="FO153" s="34"/>
      <c r="FP153" s="34"/>
      <c r="FQ153" s="34"/>
      <c r="FR153" s="34"/>
      <c r="FS153" s="34"/>
      <c r="FT153" s="34"/>
      <c r="FU153" s="34"/>
      <c r="FV153" s="34"/>
      <c r="FW153" s="34"/>
      <c r="FX153" s="34"/>
      <c r="FY153" s="34"/>
    </row>
    <row r="154" spans="1:181" ht="72" x14ac:dyDescent="0.2">
      <c r="A154" s="66" t="s">
        <v>56</v>
      </c>
      <c r="B154" s="67" t="s">
        <v>456</v>
      </c>
      <c r="C154" s="66" t="s">
        <v>96</v>
      </c>
      <c r="D154" s="66" t="s">
        <v>118</v>
      </c>
      <c r="E154" s="66" t="s">
        <v>215</v>
      </c>
      <c r="F154" s="68" t="s">
        <v>206</v>
      </c>
      <c r="G154" s="69" t="str">
        <f t="shared" si="21"/>
        <v>Asesor de Control Interno</v>
      </c>
      <c r="H154" s="70">
        <v>43678</v>
      </c>
      <c r="I154" s="70">
        <v>43707</v>
      </c>
      <c r="J154" s="155"/>
      <c r="K154" s="155"/>
      <c r="L154" s="155"/>
      <c r="M154" s="155"/>
      <c r="N154" s="155"/>
      <c r="O154" s="155"/>
      <c r="P154" s="155"/>
      <c r="Q154" s="155"/>
      <c r="R154" s="155"/>
      <c r="S154" s="155"/>
      <c r="T154" s="155"/>
      <c r="U154" s="155"/>
      <c r="V154" s="66" t="s">
        <v>457</v>
      </c>
      <c r="W154" s="177">
        <v>9.1999999999999998E-3</v>
      </c>
      <c r="X154" s="70">
        <v>43705</v>
      </c>
      <c r="Y154" s="67" t="s">
        <v>458</v>
      </c>
      <c r="Z154" s="67" t="s">
        <v>412</v>
      </c>
      <c r="AA154" s="66" t="s">
        <v>219</v>
      </c>
      <c r="AB154" s="158">
        <f t="shared" ca="1" si="22"/>
        <v>9.1999999999999998E-3</v>
      </c>
      <c r="AC154" s="158">
        <f t="shared" ca="1" si="23"/>
        <v>0</v>
      </c>
      <c r="AD154" s="87"/>
      <c r="AE154" s="87"/>
      <c r="AF154" s="88"/>
      <c r="AG154" s="88"/>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c r="DW154" s="34"/>
      <c r="DX154" s="34"/>
      <c r="DY154" s="34"/>
      <c r="DZ154" s="34"/>
      <c r="EA154" s="34"/>
      <c r="EB154" s="34"/>
      <c r="EC154" s="34"/>
      <c r="ED154" s="34"/>
      <c r="EE154" s="34"/>
      <c r="EF154" s="34"/>
      <c r="EG154" s="34"/>
      <c r="EH154" s="34"/>
      <c r="EI154" s="34"/>
      <c r="EJ154" s="34"/>
      <c r="EK154" s="34"/>
      <c r="EL154" s="34"/>
      <c r="EM154" s="34"/>
      <c r="EN154" s="34"/>
      <c r="EO154" s="34"/>
      <c r="EP154" s="34"/>
      <c r="EQ154" s="34"/>
      <c r="ER154" s="34"/>
      <c r="ES154" s="34"/>
      <c r="ET154" s="34"/>
      <c r="EU154" s="34"/>
      <c r="EV154" s="34"/>
      <c r="EW154" s="34"/>
      <c r="EX154" s="34"/>
      <c r="EY154" s="34"/>
      <c r="EZ154" s="34"/>
      <c r="FA154" s="34"/>
      <c r="FB154" s="34"/>
      <c r="FC154" s="34"/>
      <c r="FD154" s="34"/>
      <c r="FE154" s="34"/>
      <c r="FF154" s="34"/>
      <c r="FG154" s="34"/>
      <c r="FH154" s="34"/>
      <c r="FI154" s="34"/>
      <c r="FJ154" s="34"/>
      <c r="FK154" s="34"/>
      <c r="FL154" s="34"/>
      <c r="FM154" s="34"/>
      <c r="FN154" s="34"/>
      <c r="FO154" s="34"/>
      <c r="FP154" s="34"/>
      <c r="FQ154" s="34"/>
      <c r="FR154" s="34"/>
      <c r="FS154" s="34"/>
      <c r="FT154" s="34"/>
      <c r="FU154" s="34"/>
      <c r="FV154" s="34"/>
      <c r="FW154" s="34"/>
      <c r="FX154" s="34"/>
      <c r="FY154" s="34"/>
    </row>
    <row r="155" spans="1:181" ht="108" x14ac:dyDescent="0.2">
      <c r="A155" s="66" t="s">
        <v>46</v>
      </c>
      <c r="B155" s="67" t="s">
        <v>459</v>
      </c>
      <c r="C155" s="66" t="s">
        <v>96</v>
      </c>
      <c r="D155" s="66" t="s">
        <v>118</v>
      </c>
      <c r="E155" s="66" t="s">
        <v>215</v>
      </c>
      <c r="F155" s="68" t="s">
        <v>214</v>
      </c>
      <c r="G155" s="69" t="str">
        <f t="shared" si="16"/>
        <v>Asesor de Control Interno</v>
      </c>
      <c r="H155" s="70">
        <v>43705</v>
      </c>
      <c r="I155" s="70">
        <v>43738</v>
      </c>
      <c r="J155" s="155"/>
      <c r="K155" s="155"/>
      <c r="L155" s="155"/>
      <c r="M155" s="155"/>
      <c r="N155" s="155"/>
      <c r="O155" s="155"/>
      <c r="P155" s="155"/>
      <c r="Q155" s="155"/>
      <c r="R155" s="155"/>
      <c r="S155" s="155"/>
      <c r="T155" s="155"/>
      <c r="U155" s="155"/>
      <c r="V155" s="66" t="s">
        <v>425</v>
      </c>
      <c r="W155" s="176">
        <v>1.34E-2</v>
      </c>
      <c r="X155" s="70">
        <v>43718</v>
      </c>
      <c r="Y155" s="105" t="s">
        <v>528</v>
      </c>
      <c r="Z155" s="105" t="s">
        <v>529</v>
      </c>
      <c r="AA155" s="66" t="s">
        <v>232</v>
      </c>
      <c r="AB155" s="158">
        <f t="shared" ca="1" si="14"/>
        <v>1.34E-2</v>
      </c>
      <c r="AC155" s="158">
        <f t="shared" ca="1" si="18"/>
        <v>0</v>
      </c>
      <c r="AD155" s="87"/>
      <c r="AE155" s="87"/>
      <c r="AF155" s="88"/>
      <c r="AG155" s="88"/>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4"/>
      <c r="DB155" s="34"/>
      <c r="DC155" s="34"/>
      <c r="DD155" s="34"/>
      <c r="DE155" s="34"/>
      <c r="DF155" s="34"/>
      <c r="DG155" s="34"/>
      <c r="DH155" s="34"/>
      <c r="DI155" s="34"/>
      <c r="DJ155" s="34"/>
      <c r="DK155" s="34"/>
      <c r="DL155" s="34"/>
      <c r="DM155" s="34"/>
      <c r="DN155" s="34"/>
      <c r="DO155" s="34"/>
      <c r="DP155" s="34"/>
      <c r="DQ155" s="34"/>
      <c r="DR155" s="34"/>
      <c r="DS155" s="34"/>
      <c r="DT155" s="34"/>
      <c r="DU155" s="34"/>
      <c r="DV155" s="34"/>
      <c r="DW155" s="34"/>
      <c r="DX155" s="34"/>
      <c r="DY155" s="34"/>
      <c r="DZ155" s="34"/>
      <c r="EA155" s="34"/>
      <c r="EB155" s="34"/>
      <c r="EC155" s="34"/>
      <c r="ED155" s="34"/>
      <c r="EE155" s="34"/>
      <c r="EF155" s="34"/>
      <c r="EG155" s="34"/>
      <c r="EH155" s="34"/>
      <c r="EI155" s="34"/>
      <c r="EJ155" s="34"/>
      <c r="EK155" s="34"/>
      <c r="EL155" s="34"/>
      <c r="EM155" s="34"/>
      <c r="EN155" s="34"/>
      <c r="EO155" s="34"/>
      <c r="EP155" s="34"/>
      <c r="EQ155" s="34"/>
      <c r="ER155" s="34"/>
      <c r="ES155" s="34"/>
      <c r="ET155" s="34"/>
      <c r="EU155" s="34"/>
      <c r="EV155" s="34"/>
      <c r="EW155" s="34"/>
      <c r="EX155" s="34"/>
      <c r="EY155" s="34"/>
      <c r="EZ155" s="34"/>
      <c r="FA155" s="34"/>
      <c r="FB155" s="34"/>
      <c r="FC155" s="34"/>
      <c r="FD155" s="34"/>
      <c r="FE155" s="34"/>
      <c r="FF155" s="34"/>
      <c r="FG155" s="34"/>
      <c r="FH155" s="34"/>
      <c r="FI155" s="34"/>
      <c r="FJ155" s="34"/>
      <c r="FK155" s="34"/>
      <c r="FL155" s="34"/>
      <c r="FM155" s="34"/>
      <c r="FN155" s="34"/>
      <c r="FO155" s="34"/>
      <c r="FP155" s="34"/>
      <c r="FQ155" s="34"/>
      <c r="FR155" s="34"/>
      <c r="FS155" s="34"/>
      <c r="FT155" s="34"/>
      <c r="FU155" s="34"/>
      <c r="FV155" s="34"/>
      <c r="FW155" s="34"/>
      <c r="FX155" s="34"/>
      <c r="FY155" s="34"/>
    </row>
    <row r="156" spans="1:181" ht="216" x14ac:dyDescent="0.2">
      <c r="A156" s="66" t="s">
        <v>46</v>
      </c>
      <c r="B156" s="67" t="s">
        <v>469</v>
      </c>
      <c r="C156" s="66" t="s">
        <v>96</v>
      </c>
      <c r="D156" s="66" t="s">
        <v>118</v>
      </c>
      <c r="E156" s="66" t="s">
        <v>215</v>
      </c>
      <c r="F156" s="68" t="s">
        <v>214</v>
      </c>
      <c r="G156" s="69" t="str">
        <f t="shared" ref="G156" si="24">IF(LEN(C156)&gt;0,VLOOKUP(C156,PROCESO2,3,0),"")</f>
        <v>Asesor de Control Interno</v>
      </c>
      <c r="H156" s="70">
        <v>43699</v>
      </c>
      <c r="I156" s="70">
        <v>43826</v>
      </c>
      <c r="J156" s="155"/>
      <c r="K156" s="155"/>
      <c r="L156" s="155"/>
      <c r="M156" s="155"/>
      <c r="N156" s="155"/>
      <c r="O156" s="155"/>
      <c r="P156" s="155"/>
      <c r="Q156" s="155"/>
      <c r="R156" s="155"/>
      <c r="S156" s="155"/>
      <c r="T156" s="155"/>
      <c r="U156" s="155"/>
      <c r="V156" s="66" t="s">
        <v>475</v>
      </c>
      <c r="W156" s="176">
        <v>1.3299999999999999E-2</v>
      </c>
      <c r="X156" s="70"/>
      <c r="Y156" s="105" t="s">
        <v>527</v>
      </c>
      <c r="Z156" s="105" t="s">
        <v>530</v>
      </c>
      <c r="AA156" s="66" t="s">
        <v>63</v>
      </c>
      <c r="AB156" s="160">
        <f t="shared" ref="AB156" ca="1" si="25">IF(ISERROR(VLOOKUP(AA156,INDIRECT(VLOOKUP(A156,ACTA,2,0)&amp;"A"),2,0))=TRUE,0,W156*(VLOOKUP(AA156,INDIRECT(VLOOKUP(A156,ACTA,2,0)&amp;"A"),2,0)))</f>
        <v>7.4480000000000006E-3</v>
      </c>
      <c r="AC156" s="160">
        <f t="shared" ref="AC156" ca="1" si="26">+W156-AB156</f>
        <v>5.8519999999999987E-3</v>
      </c>
      <c r="AD156" s="173">
        <f>+I156-H156</f>
        <v>127</v>
      </c>
      <c r="AE156" s="173">
        <f>+$AD$18-H156</f>
        <v>39</v>
      </c>
      <c r="AF156" s="174">
        <f>+AE156/AD156</f>
        <v>0.30708661417322836</v>
      </c>
      <c r="AG156" s="174">
        <f t="shared" ref="AG156:AG157" si="27">+AF156*W156</f>
        <v>4.0842519685039373E-3</v>
      </c>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c r="DW156" s="34"/>
      <c r="DX156" s="34"/>
      <c r="DY156" s="34"/>
      <c r="DZ156" s="34"/>
      <c r="EA156" s="34"/>
      <c r="EB156" s="34"/>
      <c r="EC156" s="34"/>
      <c r="ED156" s="34"/>
      <c r="EE156" s="34"/>
      <c r="EF156" s="34"/>
      <c r="EG156" s="34"/>
      <c r="EH156" s="34"/>
      <c r="EI156" s="34"/>
      <c r="EJ156" s="34"/>
      <c r="EK156" s="34"/>
      <c r="EL156" s="34"/>
      <c r="EM156" s="34"/>
      <c r="EN156" s="34"/>
      <c r="EO156" s="34"/>
      <c r="EP156" s="34"/>
      <c r="EQ156" s="34"/>
      <c r="ER156" s="34"/>
      <c r="ES156" s="34"/>
      <c r="ET156" s="34"/>
      <c r="EU156" s="34"/>
      <c r="EV156" s="34"/>
      <c r="EW156" s="34"/>
      <c r="EX156" s="34"/>
      <c r="EY156" s="34"/>
      <c r="EZ156" s="34"/>
      <c r="FA156" s="34"/>
      <c r="FB156" s="34"/>
      <c r="FC156" s="34"/>
      <c r="FD156" s="34"/>
      <c r="FE156" s="34"/>
      <c r="FF156" s="34"/>
      <c r="FG156" s="34"/>
      <c r="FH156" s="34"/>
      <c r="FI156" s="34"/>
      <c r="FJ156" s="34"/>
      <c r="FK156" s="34"/>
      <c r="FL156" s="34"/>
      <c r="FM156" s="34"/>
      <c r="FN156" s="34"/>
      <c r="FO156" s="34"/>
      <c r="FP156" s="34"/>
      <c r="FQ156" s="34"/>
      <c r="FR156" s="34"/>
      <c r="FS156" s="34"/>
      <c r="FT156" s="34"/>
      <c r="FU156" s="34"/>
      <c r="FV156" s="34"/>
      <c r="FW156" s="34"/>
      <c r="FX156" s="34"/>
      <c r="FY156" s="34"/>
    </row>
    <row r="157" spans="1:181" s="72" customFormat="1" ht="409.5" x14ac:dyDescent="0.2">
      <c r="A157" s="66" t="s">
        <v>50</v>
      </c>
      <c r="B157" s="67" t="s">
        <v>406</v>
      </c>
      <c r="C157" s="66" t="s">
        <v>96</v>
      </c>
      <c r="D157" s="66" t="s">
        <v>118</v>
      </c>
      <c r="E157" s="66" t="s">
        <v>215</v>
      </c>
      <c r="F157" s="68" t="s">
        <v>206</v>
      </c>
      <c r="G157" s="69" t="str">
        <f t="shared" si="16"/>
        <v>Asesor de Control Interno</v>
      </c>
      <c r="H157" s="70">
        <v>43525</v>
      </c>
      <c r="I157" s="70">
        <v>43739</v>
      </c>
      <c r="J157" s="155"/>
      <c r="K157" s="155"/>
      <c r="L157" s="155"/>
      <c r="M157" s="155"/>
      <c r="N157" s="155"/>
      <c r="O157" s="155"/>
      <c r="P157" s="155"/>
      <c r="Q157" s="155"/>
      <c r="R157" s="155"/>
      <c r="S157" s="155"/>
      <c r="T157" s="155"/>
      <c r="U157" s="155"/>
      <c r="V157" s="66" t="s">
        <v>424</v>
      </c>
      <c r="W157" s="177">
        <v>1.4999999999999999E-2</v>
      </c>
      <c r="X157" s="75" t="s">
        <v>418</v>
      </c>
      <c r="Y157" s="67" t="s">
        <v>507</v>
      </c>
      <c r="Z157" s="67" t="s">
        <v>506</v>
      </c>
      <c r="AA157" s="66" t="s">
        <v>226</v>
      </c>
      <c r="AB157" s="158">
        <f ca="1">IF(ISERROR(VLOOKUP(AA157,INDIRECT(VLOOKUP(A157,ACTA,2,0)&amp;"A"),2,0))=TRUE,0,W157*(VLOOKUP(AA157,INDIRECT(VLOOKUP(A157,ACTA,2,0)&amp;"A"),2,0)))</f>
        <v>1.4999999999999998E-2</v>
      </c>
      <c r="AC157" s="158">
        <f t="shared" ca="1" si="18"/>
        <v>0</v>
      </c>
      <c r="AD157" s="173">
        <f>+I157-H157</f>
        <v>214</v>
      </c>
      <c r="AE157" s="173">
        <f>+$AD$18-H157</f>
        <v>213</v>
      </c>
      <c r="AF157" s="174">
        <f>+AE157/AD157</f>
        <v>0.99532710280373837</v>
      </c>
      <c r="AG157" s="174">
        <f t="shared" si="27"/>
        <v>1.4929906542056075E-2</v>
      </c>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c r="DW157" s="34"/>
      <c r="DX157" s="34"/>
      <c r="DY157" s="34"/>
      <c r="DZ157" s="34"/>
      <c r="EA157" s="34"/>
      <c r="EB157" s="34"/>
      <c r="EC157" s="34"/>
      <c r="ED157" s="34"/>
      <c r="EE157" s="34"/>
      <c r="EF157" s="34"/>
      <c r="EG157" s="34"/>
      <c r="EH157" s="34"/>
      <c r="EI157" s="34"/>
      <c r="EJ157" s="34"/>
      <c r="EK157" s="34"/>
      <c r="EL157" s="34"/>
      <c r="EM157" s="34"/>
      <c r="EN157" s="34"/>
      <c r="EO157" s="34"/>
      <c r="EP157" s="34"/>
      <c r="EQ157" s="34"/>
      <c r="ER157" s="34"/>
      <c r="ES157" s="34"/>
      <c r="ET157" s="34"/>
      <c r="EU157" s="34"/>
      <c r="EV157" s="34"/>
      <c r="EW157" s="34"/>
      <c r="EX157" s="34"/>
      <c r="EY157" s="34"/>
      <c r="EZ157" s="34"/>
      <c r="FA157" s="34"/>
      <c r="FB157" s="34"/>
      <c r="FC157" s="34"/>
      <c r="FD157" s="34"/>
      <c r="FE157" s="34"/>
      <c r="FF157" s="34"/>
      <c r="FG157" s="34"/>
      <c r="FH157" s="34"/>
      <c r="FI157" s="34"/>
      <c r="FJ157" s="34"/>
      <c r="FK157" s="34"/>
      <c r="FL157" s="34"/>
      <c r="FM157" s="34"/>
      <c r="FN157" s="34"/>
      <c r="FO157" s="34"/>
      <c r="FP157" s="34"/>
      <c r="FQ157" s="34"/>
      <c r="FR157" s="34"/>
      <c r="FS157" s="34"/>
      <c r="FT157" s="34"/>
      <c r="FU157" s="34"/>
      <c r="FV157" s="34"/>
      <c r="FW157" s="34"/>
      <c r="FX157" s="34"/>
      <c r="FY157" s="34"/>
    </row>
    <row r="158" spans="1:181" s="34" customFormat="1" ht="204" x14ac:dyDescent="0.2">
      <c r="A158" s="66" t="s">
        <v>56</v>
      </c>
      <c r="B158" s="67" t="s">
        <v>409</v>
      </c>
      <c r="C158" s="66" t="s">
        <v>96</v>
      </c>
      <c r="D158" s="66" t="s">
        <v>118</v>
      </c>
      <c r="E158" s="66" t="s">
        <v>215</v>
      </c>
      <c r="F158" s="68" t="s">
        <v>206</v>
      </c>
      <c r="G158" s="69" t="str">
        <f t="shared" si="16"/>
        <v>Asesor de Control Interno</v>
      </c>
      <c r="H158" s="70">
        <v>43678</v>
      </c>
      <c r="I158" s="70">
        <v>43689</v>
      </c>
      <c r="J158" s="155"/>
      <c r="K158" s="155"/>
      <c r="L158" s="155"/>
      <c r="M158" s="155"/>
      <c r="N158" s="155"/>
      <c r="O158" s="155"/>
      <c r="P158" s="155"/>
      <c r="Q158" s="155"/>
      <c r="R158" s="155"/>
      <c r="S158" s="155"/>
      <c r="T158" s="155"/>
      <c r="U158" s="155"/>
      <c r="V158" s="66" t="s">
        <v>262</v>
      </c>
      <c r="W158" s="177">
        <v>9.1999999999999998E-3</v>
      </c>
      <c r="X158" s="75" t="s">
        <v>411</v>
      </c>
      <c r="Y158" s="73" t="s">
        <v>413</v>
      </c>
      <c r="Z158" s="67" t="s">
        <v>410</v>
      </c>
      <c r="AA158" s="66" t="s">
        <v>219</v>
      </c>
      <c r="AB158" s="158">
        <f t="shared" ca="1" si="14"/>
        <v>9.1999999999999998E-3</v>
      </c>
      <c r="AC158" s="158">
        <f t="shared" ca="1" si="18"/>
        <v>0</v>
      </c>
    </row>
    <row r="159" spans="1:181" s="34" customFormat="1" ht="120" x14ac:dyDescent="0.2">
      <c r="A159" s="66" t="s">
        <v>56</v>
      </c>
      <c r="B159" s="67" t="s">
        <v>539</v>
      </c>
      <c r="C159" s="66" t="s">
        <v>96</v>
      </c>
      <c r="D159" s="66" t="s">
        <v>118</v>
      </c>
      <c r="E159" s="66" t="s">
        <v>215</v>
      </c>
      <c r="F159" s="68" t="s">
        <v>206</v>
      </c>
      <c r="G159" s="69" t="s">
        <v>183</v>
      </c>
      <c r="H159" s="70">
        <v>43678</v>
      </c>
      <c r="I159" s="70">
        <v>43718</v>
      </c>
      <c r="J159" s="155"/>
      <c r="K159" s="155"/>
      <c r="L159" s="155"/>
      <c r="M159" s="155"/>
      <c r="N159" s="155"/>
      <c r="O159" s="155"/>
      <c r="P159" s="155"/>
      <c r="Q159" s="155"/>
      <c r="R159" s="155"/>
      <c r="S159" s="155"/>
      <c r="T159" s="155"/>
      <c r="U159" s="155"/>
      <c r="V159" s="66" t="s">
        <v>540</v>
      </c>
      <c r="W159" s="177">
        <v>9.1999999999999998E-3</v>
      </c>
      <c r="X159" s="70">
        <v>43718</v>
      </c>
      <c r="Y159" s="74" t="s">
        <v>541</v>
      </c>
      <c r="Z159" s="67" t="s">
        <v>542</v>
      </c>
      <c r="AA159" s="66" t="s">
        <v>219</v>
      </c>
      <c r="AB159" s="158">
        <f t="shared" ca="1" si="14"/>
        <v>9.1999999999999998E-3</v>
      </c>
      <c r="AC159" s="158">
        <f t="shared" ca="1" si="18"/>
        <v>0</v>
      </c>
    </row>
    <row r="160" spans="1:181" s="34" customFormat="1" ht="72" x14ac:dyDescent="0.2">
      <c r="A160" s="66" t="s">
        <v>56</v>
      </c>
      <c r="B160" s="67" t="s">
        <v>543</v>
      </c>
      <c r="C160" s="66" t="s">
        <v>96</v>
      </c>
      <c r="D160" s="66" t="s">
        <v>118</v>
      </c>
      <c r="E160" s="66" t="s">
        <v>215</v>
      </c>
      <c r="F160" s="68" t="s">
        <v>206</v>
      </c>
      <c r="G160" s="69" t="s">
        <v>183</v>
      </c>
      <c r="H160" s="70">
        <v>43556</v>
      </c>
      <c r="I160" s="70">
        <v>43707</v>
      </c>
      <c r="J160" s="155"/>
      <c r="K160" s="155"/>
      <c r="L160" s="155"/>
      <c r="M160" s="155"/>
      <c r="N160" s="155"/>
      <c r="O160" s="155"/>
      <c r="P160" s="155"/>
      <c r="Q160" s="155"/>
      <c r="R160" s="155"/>
      <c r="S160" s="155"/>
      <c r="T160" s="155"/>
      <c r="U160" s="155"/>
      <c r="V160" s="66" t="s">
        <v>476</v>
      </c>
      <c r="W160" s="177">
        <v>9.1999999999999998E-3</v>
      </c>
      <c r="X160" s="70">
        <v>43581</v>
      </c>
      <c r="Y160" s="74" t="s">
        <v>544</v>
      </c>
      <c r="Z160" s="67" t="s">
        <v>545</v>
      </c>
      <c r="AA160" s="66" t="s">
        <v>219</v>
      </c>
      <c r="AB160" s="158">
        <f t="shared" ref="AB160" ca="1" si="28">IF(ISERROR(VLOOKUP(AA160,INDIRECT(VLOOKUP(A160,ACTA,2,0)&amp;"A"),2,0))=TRUE,0,W160*(VLOOKUP(AA160,INDIRECT(VLOOKUP(A160,ACTA,2,0)&amp;"A"),2,0)))</f>
        <v>9.1999999999999998E-3</v>
      </c>
      <c r="AC160" s="158">
        <f t="shared" ref="AC160" ca="1" si="29">+W160-AB160</f>
        <v>0</v>
      </c>
    </row>
    <row r="161" spans="1:181" s="34" customFormat="1" ht="108" x14ac:dyDescent="0.2">
      <c r="A161" s="66" t="s">
        <v>56</v>
      </c>
      <c r="B161" s="67" t="s">
        <v>417</v>
      </c>
      <c r="C161" s="66" t="s">
        <v>96</v>
      </c>
      <c r="D161" s="66" t="s">
        <v>118</v>
      </c>
      <c r="E161" s="66" t="s">
        <v>215</v>
      </c>
      <c r="F161" s="68" t="s">
        <v>205</v>
      </c>
      <c r="G161" s="69" t="str">
        <f t="shared" si="16"/>
        <v>Asesor de Control Interno</v>
      </c>
      <c r="H161" s="70">
        <v>43678</v>
      </c>
      <c r="I161" s="70">
        <v>43769</v>
      </c>
      <c r="J161" s="155"/>
      <c r="K161" s="155"/>
      <c r="L161" s="155"/>
      <c r="M161" s="155"/>
      <c r="N161" s="155"/>
      <c r="O161" s="155"/>
      <c r="P161" s="155"/>
      <c r="Q161" s="155"/>
      <c r="R161" s="155"/>
      <c r="S161" s="155"/>
      <c r="T161" s="155"/>
      <c r="U161" s="155"/>
      <c r="V161" s="66" t="s">
        <v>414</v>
      </c>
      <c r="W161" s="177">
        <v>9.1999999999999998E-3</v>
      </c>
      <c r="X161" s="70"/>
      <c r="Y161" s="67" t="s">
        <v>415</v>
      </c>
      <c r="Z161" s="67" t="s">
        <v>416</v>
      </c>
      <c r="AA161" s="66" t="s">
        <v>218</v>
      </c>
      <c r="AB161" s="160">
        <f t="shared" ca="1" si="14"/>
        <v>8.7400000000000012E-3</v>
      </c>
      <c r="AC161" s="160">
        <f ca="1">+W161-AB161</f>
        <v>4.599999999999986E-4</v>
      </c>
      <c r="AD161" s="173">
        <f>+I161-H161</f>
        <v>91</v>
      </c>
      <c r="AE161" s="173">
        <f>+$AD$18-H161</f>
        <v>60</v>
      </c>
      <c r="AF161" s="174">
        <f>+AE161/AD161</f>
        <v>0.65934065934065933</v>
      </c>
      <c r="AG161" s="174">
        <f t="shared" ref="AG161:AG164" si="30">+AF161*W161</f>
        <v>6.0659340659340658E-3</v>
      </c>
    </row>
    <row r="162" spans="1:181" s="34" customFormat="1" ht="216" x14ac:dyDescent="0.2">
      <c r="A162" s="66" t="s">
        <v>56</v>
      </c>
      <c r="B162" s="67" t="s">
        <v>409</v>
      </c>
      <c r="C162" s="66" t="s">
        <v>96</v>
      </c>
      <c r="D162" s="66" t="s">
        <v>118</v>
      </c>
      <c r="E162" s="66" t="s">
        <v>215</v>
      </c>
      <c r="F162" s="68" t="s">
        <v>205</v>
      </c>
      <c r="G162" s="69" t="str">
        <f t="shared" si="16"/>
        <v>Asesor de Control Interno</v>
      </c>
      <c r="H162" s="70">
        <v>43678</v>
      </c>
      <c r="I162" s="70">
        <v>43769</v>
      </c>
      <c r="J162" s="155"/>
      <c r="K162" s="155"/>
      <c r="L162" s="155"/>
      <c r="M162" s="155"/>
      <c r="N162" s="155"/>
      <c r="O162" s="155"/>
      <c r="P162" s="155"/>
      <c r="Q162" s="155"/>
      <c r="R162" s="155"/>
      <c r="S162" s="155"/>
      <c r="T162" s="155"/>
      <c r="U162" s="155"/>
      <c r="V162" s="66" t="s">
        <v>262</v>
      </c>
      <c r="W162" s="177">
        <v>9.1999999999999998E-3</v>
      </c>
      <c r="X162" s="70"/>
      <c r="Y162" s="67" t="s">
        <v>503</v>
      </c>
      <c r="Z162" s="67" t="s">
        <v>502</v>
      </c>
      <c r="AA162" s="66" t="s">
        <v>218</v>
      </c>
      <c r="AB162" s="160">
        <f t="shared" ref="AB162" ca="1" si="31">IF(ISERROR(VLOOKUP(AA162,INDIRECT(VLOOKUP(A162,ACTA,2,0)&amp;"A"),2,0))=TRUE,0,W162*(VLOOKUP(AA162,INDIRECT(VLOOKUP(A162,ACTA,2,0)&amp;"A"),2,0)))</f>
        <v>8.7400000000000012E-3</v>
      </c>
      <c r="AC162" s="160">
        <f t="shared" ref="AC162" ca="1" si="32">+W162-AB162</f>
        <v>4.599999999999986E-4</v>
      </c>
      <c r="AD162" s="173">
        <f>+I162-H162</f>
        <v>91</v>
      </c>
      <c r="AE162" s="173">
        <f>+$AD$18-H162</f>
        <v>60</v>
      </c>
      <c r="AF162" s="174">
        <f>+AE162/AD162</f>
        <v>0.65934065934065933</v>
      </c>
      <c r="AG162" s="174">
        <f t="shared" si="30"/>
        <v>6.0659340659340658E-3</v>
      </c>
    </row>
    <row r="163" spans="1:181" s="34" customFormat="1" ht="96" x14ac:dyDescent="0.2">
      <c r="A163" s="66" t="s">
        <v>49</v>
      </c>
      <c r="B163" s="104" t="s">
        <v>511</v>
      </c>
      <c r="C163" s="66" t="s">
        <v>96</v>
      </c>
      <c r="D163" s="66" t="s">
        <v>118</v>
      </c>
      <c r="E163" s="66" t="s">
        <v>215</v>
      </c>
      <c r="F163" s="68" t="s">
        <v>51</v>
      </c>
      <c r="G163" s="69" t="str">
        <f t="shared" si="16"/>
        <v>Asesor de Control Interno</v>
      </c>
      <c r="H163" s="70">
        <v>43678</v>
      </c>
      <c r="I163" s="70">
        <v>43775</v>
      </c>
      <c r="J163" s="155"/>
      <c r="K163" s="155"/>
      <c r="L163" s="155"/>
      <c r="M163" s="155"/>
      <c r="N163" s="155"/>
      <c r="O163" s="155"/>
      <c r="P163" s="155"/>
      <c r="Q163" s="155"/>
      <c r="R163" s="155"/>
      <c r="S163" s="155"/>
      <c r="T163" s="155"/>
      <c r="U163" s="155"/>
      <c r="V163" s="66" t="s">
        <v>515</v>
      </c>
      <c r="W163" s="176">
        <v>8.0000000000000002E-3</v>
      </c>
      <c r="X163" s="70">
        <v>43686</v>
      </c>
      <c r="Y163" s="67" t="s">
        <v>512</v>
      </c>
      <c r="Z163" s="67" t="s">
        <v>513</v>
      </c>
      <c r="AA163" s="66" t="s">
        <v>194</v>
      </c>
      <c r="AB163" s="158">
        <f ca="1">IF(ISERROR(VLOOKUP(AA163,INDIRECT(VLOOKUP(A163,ACTA,2,0)&amp;"A"),2,0))=TRUE,0,W163*(VLOOKUP(AA163,INDIRECT(VLOOKUP(A163,ACTA,2,0)&amp;"A"),2,0)))</f>
        <v>8.0000000000000002E-3</v>
      </c>
      <c r="AC163" s="158">
        <f t="shared" ref="AC163:AC167" ca="1" si="33">+W163-AB163</f>
        <v>0</v>
      </c>
      <c r="AD163" s="173">
        <f>+I163-H163</f>
        <v>97</v>
      </c>
      <c r="AE163" s="173">
        <f>+$AD$18-H163</f>
        <v>60</v>
      </c>
      <c r="AF163" s="174">
        <f>+AE163/AD163</f>
        <v>0.61855670103092786</v>
      </c>
      <c r="AG163" s="174">
        <f t="shared" si="30"/>
        <v>4.9484536082474231E-3</v>
      </c>
    </row>
    <row r="164" spans="1:181" s="34" customFormat="1" ht="276" x14ac:dyDescent="0.2">
      <c r="A164" s="66" t="s">
        <v>56</v>
      </c>
      <c r="B164" s="104" t="s">
        <v>532</v>
      </c>
      <c r="C164" s="66" t="s">
        <v>96</v>
      </c>
      <c r="D164" s="66" t="s">
        <v>118</v>
      </c>
      <c r="E164" s="66" t="s">
        <v>215</v>
      </c>
      <c r="F164" s="68" t="s">
        <v>51</v>
      </c>
      <c r="G164" s="69" t="str">
        <f t="shared" si="16"/>
        <v>Asesor de Control Interno</v>
      </c>
      <c r="H164" s="106">
        <v>43647</v>
      </c>
      <c r="I164" s="106">
        <v>43742</v>
      </c>
      <c r="J164" s="155"/>
      <c r="K164" s="155"/>
      <c r="L164" s="155"/>
      <c r="M164" s="155"/>
      <c r="N164" s="155"/>
      <c r="O164" s="155"/>
      <c r="P164" s="155"/>
      <c r="Q164" s="155"/>
      <c r="R164" s="155"/>
      <c r="S164" s="155"/>
      <c r="T164" s="155"/>
      <c r="U164" s="155"/>
      <c r="V164" s="66" t="s">
        <v>534</v>
      </c>
      <c r="W164" s="177">
        <v>9.1999999999999998E-3</v>
      </c>
      <c r="X164" s="70">
        <v>43742</v>
      </c>
      <c r="Y164" s="67" t="s">
        <v>522</v>
      </c>
      <c r="Z164" s="67" t="s">
        <v>533</v>
      </c>
      <c r="AA164" s="66" t="s">
        <v>219</v>
      </c>
      <c r="AB164" s="158">
        <f t="shared" ref="AB164:AB167" ca="1" si="34">IF(ISERROR(VLOOKUP(AA164,INDIRECT(VLOOKUP(A164,ACTA,2,0)&amp;"A"),2,0))=TRUE,0,W164*(VLOOKUP(AA164,INDIRECT(VLOOKUP(A164,ACTA,2,0)&amp;"A"),2,0)))</f>
        <v>9.1999999999999998E-3</v>
      </c>
      <c r="AC164" s="158">
        <f t="shared" ca="1" si="33"/>
        <v>0</v>
      </c>
      <c r="AD164" s="173">
        <f>+I164-H164</f>
        <v>95</v>
      </c>
      <c r="AE164" s="173">
        <f>+$AD$18-H164</f>
        <v>91</v>
      </c>
      <c r="AF164" s="174">
        <f>+AE164/AD164</f>
        <v>0.95789473684210524</v>
      </c>
      <c r="AG164" s="174">
        <f t="shared" si="30"/>
        <v>8.8126315789473688E-3</v>
      </c>
    </row>
    <row r="165" spans="1:181" s="34" customFormat="1" ht="168" x14ac:dyDescent="0.2">
      <c r="A165" s="66" t="s">
        <v>48</v>
      </c>
      <c r="B165" s="104" t="s">
        <v>479</v>
      </c>
      <c r="C165" s="66" t="s">
        <v>96</v>
      </c>
      <c r="D165" s="66" t="s">
        <v>118</v>
      </c>
      <c r="E165" s="66" t="s">
        <v>215</v>
      </c>
      <c r="F165" s="68" t="s">
        <v>214</v>
      </c>
      <c r="G165" s="69" t="str">
        <f t="shared" si="16"/>
        <v>Asesor de Control Interno</v>
      </c>
      <c r="H165" s="106">
        <v>43678</v>
      </c>
      <c r="I165" s="106">
        <v>43699</v>
      </c>
      <c r="J165" s="155"/>
      <c r="K165" s="155"/>
      <c r="L165" s="155"/>
      <c r="M165" s="155"/>
      <c r="N165" s="155"/>
      <c r="O165" s="155"/>
      <c r="P165" s="155"/>
      <c r="Q165" s="155"/>
      <c r="R165" s="155"/>
      <c r="S165" s="155"/>
      <c r="T165" s="155"/>
      <c r="U165" s="155"/>
      <c r="V165" s="66" t="s">
        <v>531</v>
      </c>
      <c r="W165" s="177">
        <v>8.0000000000000002E-3</v>
      </c>
      <c r="X165" s="70">
        <v>43699</v>
      </c>
      <c r="Y165" s="67" t="s">
        <v>524</v>
      </c>
      <c r="Z165" s="67" t="s">
        <v>526</v>
      </c>
      <c r="AA165" s="66" t="s">
        <v>62</v>
      </c>
      <c r="AB165" s="158">
        <f t="shared" ref="AB165" ca="1" si="35">IF(ISERROR(VLOOKUP(AA165,INDIRECT(VLOOKUP(A165,ACTA,2,0)&amp;"A"),2,0))=TRUE,0,W165*(VLOOKUP(AA165,INDIRECT(VLOOKUP(A165,ACTA,2,0)&amp;"A"),2,0)))</f>
        <v>8.0000000000000002E-3</v>
      </c>
      <c r="AC165" s="158">
        <f t="shared" ref="AC165" ca="1" si="36">+W165-AB165</f>
        <v>0</v>
      </c>
      <c r="AD165" s="87"/>
      <c r="AE165" s="87"/>
      <c r="AF165" s="88"/>
      <c r="AG165" s="88"/>
    </row>
    <row r="166" spans="1:181" s="34" customFormat="1" ht="144" x14ac:dyDescent="0.2">
      <c r="A166" s="66" t="s">
        <v>48</v>
      </c>
      <c r="B166" s="104" t="s">
        <v>479</v>
      </c>
      <c r="C166" s="66" t="s">
        <v>96</v>
      </c>
      <c r="D166" s="66" t="s">
        <v>118</v>
      </c>
      <c r="E166" s="66" t="s">
        <v>215</v>
      </c>
      <c r="F166" s="68" t="s">
        <v>51</v>
      </c>
      <c r="G166" s="69" t="str">
        <f t="shared" si="16"/>
        <v>Asesor de Control Interno</v>
      </c>
      <c r="H166" s="70">
        <v>43678</v>
      </c>
      <c r="I166" s="70">
        <v>43702</v>
      </c>
      <c r="J166" s="155"/>
      <c r="K166" s="155"/>
      <c r="L166" s="155"/>
      <c r="M166" s="155"/>
      <c r="N166" s="155"/>
      <c r="O166" s="155"/>
      <c r="P166" s="155"/>
      <c r="Q166" s="155"/>
      <c r="R166" s="155"/>
      <c r="S166" s="155"/>
      <c r="T166" s="155"/>
      <c r="U166" s="155"/>
      <c r="V166" s="66" t="s">
        <v>531</v>
      </c>
      <c r="W166" s="177">
        <v>8.0000000000000002E-3</v>
      </c>
      <c r="X166" s="70">
        <v>43702</v>
      </c>
      <c r="Y166" s="67" t="s">
        <v>523</v>
      </c>
      <c r="Z166" s="67" t="s">
        <v>525</v>
      </c>
      <c r="AA166" s="66" t="s">
        <v>62</v>
      </c>
      <c r="AB166" s="158">
        <f t="shared" ca="1" si="34"/>
        <v>8.0000000000000002E-3</v>
      </c>
      <c r="AC166" s="158">
        <f t="shared" ca="1" si="33"/>
        <v>0</v>
      </c>
      <c r="AD166" s="87"/>
      <c r="AE166" s="87"/>
      <c r="AF166" s="88"/>
      <c r="AG166" s="88"/>
    </row>
    <row r="167" spans="1:181" s="34" customFormat="1" ht="60" x14ac:dyDescent="0.2">
      <c r="A167" s="66" t="s">
        <v>56</v>
      </c>
      <c r="B167" s="104" t="s">
        <v>536</v>
      </c>
      <c r="C167" s="66" t="s">
        <v>96</v>
      </c>
      <c r="D167" s="66" t="s">
        <v>118</v>
      </c>
      <c r="E167" s="66" t="s">
        <v>215</v>
      </c>
      <c r="F167" s="68" t="s">
        <v>51</v>
      </c>
      <c r="G167" s="69" t="str">
        <f t="shared" si="16"/>
        <v>Asesor de Control Interno</v>
      </c>
      <c r="H167" s="70">
        <v>43615</v>
      </c>
      <c r="I167" s="70">
        <v>43721</v>
      </c>
      <c r="J167" s="155"/>
      <c r="K167" s="155"/>
      <c r="L167" s="155"/>
      <c r="M167" s="155"/>
      <c r="N167" s="155"/>
      <c r="O167" s="155"/>
      <c r="P167" s="155"/>
      <c r="Q167" s="155"/>
      <c r="R167" s="155"/>
      <c r="S167" s="155"/>
      <c r="T167" s="155"/>
      <c r="U167" s="155"/>
      <c r="V167" s="66" t="s">
        <v>538</v>
      </c>
      <c r="W167" s="177">
        <v>9.1999999999999998E-3</v>
      </c>
      <c r="X167" s="70">
        <v>43721</v>
      </c>
      <c r="Y167" s="67" t="s">
        <v>537</v>
      </c>
      <c r="Z167" s="67" t="s">
        <v>537</v>
      </c>
      <c r="AA167" s="66" t="s">
        <v>219</v>
      </c>
      <c r="AB167" s="158">
        <f t="shared" ca="1" si="34"/>
        <v>9.1999999999999998E-3</v>
      </c>
      <c r="AC167" s="158">
        <f t="shared" ca="1" si="33"/>
        <v>0</v>
      </c>
      <c r="AD167" s="87"/>
      <c r="AE167" s="87"/>
      <c r="AF167" s="88"/>
      <c r="AG167" s="88"/>
    </row>
    <row r="168" spans="1:181" ht="15.75" x14ac:dyDescent="0.2">
      <c r="W168" s="65">
        <f>SUM(W19:W167)</f>
        <v>1.0000000000000002</v>
      </c>
      <c r="Z168" s="31"/>
      <c r="AB168" s="65">
        <f ca="1">SUM(AB19:AB167)</f>
        <v>0.78120000000000023</v>
      </c>
      <c r="AC168" s="102">
        <f t="shared" ref="AC168" ca="1" si="37">+W168-AB168</f>
        <v>0.21879999999999999</v>
      </c>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c r="BM168" s="34"/>
      <c r="BN168" s="34"/>
      <c r="BO168" s="34"/>
      <c r="BP168" s="34"/>
      <c r="BQ168" s="34"/>
      <c r="BR168" s="34"/>
      <c r="BS168" s="34"/>
      <c r="BT168" s="34"/>
      <c r="BU168" s="34"/>
      <c r="BV168" s="34"/>
      <c r="BW168" s="34"/>
      <c r="BX168" s="34"/>
      <c r="BY168" s="34"/>
      <c r="BZ168" s="34"/>
      <c r="CA168" s="34"/>
      <c r="CB168" s="34"/>
      <c r="CC168" s="34"/>
      <c r="CD168" s="34"/>
      <c r="CE168" s="34"/>
      <c r="CF168" s="34"/>
      <c r="CG168" s="34"/>
      <c r="CH168" s="34"/>
      <c r="CI168" s="34"/>
      <c r="CJ168" s="34"/>
      <c r="CK168" s="34"/>
      <c r="CL168" s="34"/>
      <c r="CM168" s="34"/>
      <c r="CN168" s="34"/>
      <c r="CO168" s="34"/>
      <c r="CP168" s="34"/>
      <c r="CQ168" s="34"/>
      <c r="CR168" s="34"/>
      <c r="CS168" s="34"/>
      <c r="CT168" s="34"/>
      <c r="CU168" s="34"/>
      <c r="CV168" s="34"/>
      <c r="CW168" s="34"/>
      <c r="CX168" s="34"/>
      <c r="CY168" s="34"/>
      <c r="CZ168" s="34"/>
      <c r="DA168" s="34"/>
      <c r="DB168" s="34"/>
      <c r="DC168" s="34"/>
      <c r="DD168" s="34"/>
      <c r="DE168" s="34"/>
      <c r="DF168" s="34"/>
      <c r="DG168" s="34"/>
      <c r="DH168" s="34"/>
      <c r="DI168" s="34"/>
      <c r="DJ168" s="34"/>
      <c r="DK168" s="34"/>
      <c r="DL168" s="34"/>
      <c r="DM168" s="34"/>
      <c r="DN168" s="34"/>
      <c r="DO168" s="34"/>
      <c r="DP168" s="34"/>
      <c r="DQ168" s="34"/>
      <c r="DR168" s="34"/>
      <c r="DS168" s="34"/>
      <c r="DT168" s="34"/>
      <c r="DU168" s="34"/>
      <c r="DV168" s="34"/>
      <c r="DW168" s="34"/>
      <c r="DX168" s="34"/>
      <c r="DY168" s="34"/>
      <c r="DZ168" s="34"/>
      <c r="EA168" s="34"/>
      <c r="EB168" s="34"/>
      <c r="EC168" s="34"/>
      <c r="ED168" s="34"/>
      <c r="EE168" s="34"/>
      <c r="EF168" s="34"/>
      <c r="EG168" s="34"/>
      <c r="EH168" s="34"/>
      <c r="EI168" s="34"/>
      <c r="EJ168" s="34"/>
      <c r="EK168" s="34"/>
      <c r="EL168" s="34"/>
      <c r="EM168" s="34"/>
      <c r="EN168" s="34"/>
      <c r="EO168" s="34"/>
      <c r="EP168" s="34"/>
      <c r="EQ168" s="34"/>
      <c r="ER168" s="34"/>
      <c r="ES168" s="34"/>
      <c r="ET168" s="34"/>
      <c r="EU168" s="34"/>
      <c r="EV168" s="34"/>
      <c r="EW168" s="34"/>
      <c r="EX168" s="34"/>
      <c r="EY168" s="34"/>
      <c r="EZ168" s="34"/>
      <c r="FA168" s="34"/>
      <c r="FB168" s="34"/>
      <c r="FC168" s="34"/>
      <c r="FD168" s="34"/>
      <c r="FE168" s="34"/>
      <c r="FF168" s="34"/>
      <c r="FG168" s="34"/>
      <c r="FH168" s="34"/>
      <c r="FI168" s="34"/>
      <c r="FJ168" s="34"/>
      <c r="FK168" s="34"/>
      <c r="FL168" s="34"/>
      <c r="FM168" s="34"/>
      <c r="FN168" s="34"/>
      <c r="FO168" s="34"/>
      <c r="FP168" s="34"/>
      <c r="FQ168" s="34"/>
      <c r="FR168" s="34"/>
      <c r="FS168" s="34"/>
      <c r="FT168" s="34"/>
      <c r="FU168" s="34"/>
      <c r="FV168" s="34"/>
      <c r="FW168" s="34"/>
      <c r="FX168" s="34"/>
      <c r="FY168" s="34"/>
    </row>
    <row r="169" spans="1:181" x14ac:dyDescent="0.2">
      <c r="W169" s="36"/>
      <c r="Z169" s="31"/>
      <c r="AG169" s="88"/>
    </row>
    <row r="170" spans="1:181" ht="15" x14ac:dyDescent="0.25">
      <c r="A170" s="35" t="s">
        <v>190</v>
      </c>
      <c r="B170" s="29"/>
      <c r="C170" s="29"/>
      <c r="D170" s="29"/>
      <c r="E170" s="29"/>
      <c r="F170" s="29"/>
      <c r="W170" s="36"/>
      <c r="AB170" s="57"/>
      <c r="AG170" s="36"/>
    </row>
    <row r="171" spans="1:181" x14ac:dyDescent="0.2">
      <c r="W171" s="92" t="s">
        <v>546</v>
      </c>
      <c r="X171" s="93"/>
      <c r="Y171" s="93"/>
      <c r="Z171" s="93"/>
      <c r="AG171" s="36"/>
      <c r="AH171" s="57"/>
    </row>
    <row r="172" spans="1:181" x14ac:dyDescent="0.2">
      <c r="W172" s="92" t="s">
        <v>547</v>
      </c>
      <c r="X172" s="93"/>
      <c r="Y172" s="93"/>
      <c r="Z172" s="93"/>
    </row>
    <row r="173" spans="1:181" x14ac:dyDescent="0.2">
      <c r="W173" s="92" t="s">
        <v>548</v>
      </c>
      <c r="X173" s="93"/>
      <c r="Y173" s="93"/>
      <c r="Z173" s="93"/>
    </row>
    <row r="174" spans="1:181" x14ac:dyDescent="0.2">
      <c r="W174" s="92" t="s">
        <v>549</v>
      </c>
      <c r="X174" s="93"/>
      <c r="Y174" s="93"/>
      <c r="Z174" s="93"/>
    </row>
    <row r="175" spans="1:181" x14ac:dyDescent="0.2">
      <c r="W175" s="92" t="s">
        <v>550</v>
      </c>
      <c r="X175" s="93"/>
      <c r="Y175" s="93"/>
      <c r="Z175" s="93"/>
    </row>
    <row r="176" spans="1:181" x14ac:dyDescent="0.2">
      <c r="W176" s="92" t="s">
        <v>551</v>
      </c>
      <c r="X176" s="93"/>
      <c r="Y176" s="93"/>
      <c r="Z176" s="93"/>
      <c r="AA176" s="36"/>
      <c r="AB176" s="36"/>
    </row>
    <row r="177" spans="23:28" x14ac:dyDescent="0.2">
      <c r="W177" s="180" t="s">
        <v>552</v>
      </c>
      <c r="X177" s="180"/>
      <c r="Y177" s="180"/>
      <c r="Z177" s="180"/>
      <c r="AA177" s="180"/>
      <c r="AB177" s="36"/>
    </row>
    <row r="178" spans="23:28" x14ac:dyDescent="0.2">
      <c r="W178" s="180"/>
      <c r="X178" s="180"/>
      <c r="Y178" s="180"/>
      <c r="Z178" s="180"/>
      <c r="AA178" s="180"/>
      <c r="AB178" s="36"/>
    </row>
    <row r="179" spans="23:28" ht="14.25" customHeight="1" x14ac:dyDescent="0.2">
      <c r="W179" s="145" t="s">
        <v>553</v>
      </c>
      <c r="X179" s="145"/>
      <c r="Y179" s="145"/>
      <c r="Z179" s="145"/>
      <c r="AA179" s="145"/>
      <c r="AB179" s="36"/>
    </row>
    <row r="180" spans="23:28" x14ac:dyDescent="0.2">
      <c r="W180" s="145"/>
      <c r="X180" s="145"/>
      <c r="Y180" s="145"/>
      <c r="Z180" s="145"/>
      <c r="AA180" s="145"/>
      <c r="AB180" s="36"/>
    </row>
    <row r="181" spans="23:28" ht="14.25" customHeight="1" x14ac:dyDescent="0.2">
      <c r="W181" s="145"/>
      <c r="X181" s="145"/>
      <c r="Y181" s="145"/>
      <c r="Z181" s="145"/>
      <c r="AA181" s="145"/>
      <c r="AB181" s="57"/>
    </row>
    <row r="182" spans="23:28" x14ac:dyDescent="0.2">
      <c r="W182" s="92" t="s">
        <v>554</v>
      </c>
      <c r="X182" s="34"/>
      <c r="Y182" s="34"/>
      <c r="Z182" s="34"/>
    </row>
    <row r="183" spans="23:28" x14ac:dyDescent="0.2">
      <c r="W183" s="92" t="s">
        <v>555</v>
      </c>
      <c r="X183" s="34"/>
      <c r="Y183" s="34"/>
      <c r="Z183" s="34"/>
    </row>
    <row r="184" spans="23:28" x14ac:dyDescent="0.2">
      <c r="W184" s="92" t="s">
        <v>556</v>
      </c>
      <c r="X184" s="34"/>
      <c r="Y184" s="34"/>
      <c r="Z184" s="34"/>
    </row>
    <row r="185" spans="23:28" x14ac:dyDescent="0.2">
      <c r="W185" s="92" t="s">
        <v>557</v>
      </c>
      <c r="X185" s="34"/>
      <c r="Y185" s="34"/>
      <c r="Z185" s="34"/>
    </row>
    <row r="186" spans="23:28" ht="15" x14ac:dyDescent="0.25">
      <c r="W186" s="179" t="s">
        <v>558</v>
      </c>
      <c r="X186" s="34"/>
      <c r="Y186" s="34"/>
      <c r="Z186" s="34"/>
    </row>
    <row r="188" spans="23:28" x14ac:dyDescent="0.2">
      <c r="W188" s="36"/>
      <c r="X188" s="57"/>
    </row>
    <row r="189" spans="23:28" x14ac:dyDescent="0.2">
      <c r="X189" s="57"/>
    </row>
    <row r="191" spans="23:28" x14ac:dyDescent="0.2">
      <c r="W191" s="57"/>
    </row>
    <row r="192" spans="23:28" x14ac:dyDescent="0.2">
      <c r="W192" s="97"/>
    </row>
    <row r="193" spans="23:24" x14ac:dyDescent="0.2">
      <c r="W193" s="36"/>
    </row>
    <row r="195" spans="23:24" x14ac:dyDescent="0.2">
      <c r="W195" s="57"/>
      <c r="X195" s="36"/>
    </row>
    <row r="196" spans="23:24" x14ac:dyDescent="0.2">
      <c r="X196" s="96"/>
    </row>
  </sheetData>
  <autoFilter ref="A18:AC179"/>
  <dataConsolidate/>
  <mergeCells count="35">
    <mergeCell ref="W179:AA181"/>
    <mergeCell ref="W177:AA178"/>
    <mergeCell ref="H17:I17"/>
    <mergeCell ref="J13:M13"/>
    <mergeCell ref="J14:M14"/>
    <mergeCell ref="J17:U17"/>
    <mergeCell ref="X17:Z17"/>
    <mergeCell ref="AA1:AB1"/>
    <mergeCell ref="A1:D3"/>
    <mergeCell ref="E1:Y3"/>
    <mergeCell ref="A9:E9"/>
    <mergeCell ref="A7:E7"/>
    <mergeCell ref="A5:E5"/>
    <mergeCell ref="A8:E8"/>
    <mergeCell ref="A6:E6"/>
    <mergeCell ref="F9:Q9"/>
    <mergeCell ref="F5:Q5"/>
    <mergeCell ref="F6:Q8"/>
    <mergeCell ref="R6:AB8"/>
    <mergeCell ref="AA3:AB3"/>
    <mergeCell ref="R9:AB9"/>
    <mergeCell ref="R5:AB5"/>
    <mergeCell ref="AA2:AB2"/>
    <mergeCell ref="A13:B14"/>
    <mergeCell ref="N14:Q14"/>
    <mergeCell ref="N13:Q13"/>
    <mergeCell ref="R10:AB14"/>
    <mergeCell ref="A12:C12"/>
    <mergeCell ref="A11:C11"/>
    <mergeCell ref="F10:Q12"/>
    <mergeCell ref="A10:E10"/>
    <mergeCell ref="C13:D13"/>
    <mergeCell ref="C14:D14"/>
    <mergeCell ref="H14:I14"/>
    <mergeCell ref="H13:I13"/>
  </mergeCells>
  <conditionalFormatting sqref="F102:F103">
    <cfRule type="expression" dxfId="161" priority="1095">
      <formula>IF(VLOOKUP($F102,PROFA,2,0)=2,1,0)</formula>
    </cfRule>
    <cfRule type="expression" dxfId="160" priority="1096">
      <formula>IF(VLOOKUP($F102,PROFA,2,0)=3,1,0)</formula>
    </cfRule>
    <cfRule type="expression" dxfId="159" priority="1097">
      <formula>IF(VLOOKUP($F102,PROFA,2,0)=4,1,0)</formula>
    </cfRule>
    <cfRule type="expression" dxfId="158" priority="1098">
      <formula>IF(VLOOKUP($F102,PROFA,2,0)=6,1,0)</formula>
    </cfRule>
    <cfRule type="expression" dxfId="157" priority="1099">
      <formula>IF(VLOOKUP($F102,PROFA,2,0)=1,1,0)</formula>
    </cfRule>
    <cfRule type="expression" dxfId="156" priority="1100">
      <formula>IF(VLOOKUP($F102,PROFA,2,0)=5,1,0)</formula>
    </cfRule>
  </conditionalFormatting>
  <conditionalFormatting sqref="F104">
    <cfRule type="expression" dxfId="155" priority="1083">
      <formula>IF(VLOOKUP($F104,PROFA,2,0)=2,1,0)</formula>
    </cfRule>
    <cfRule type="expression" dxfId="154" priority="1084">
      <formula>IF(VLOOKUP($F104,PROFA,2,0)=3,1,0)</formula>
    </cfRule>
    <cfRule type="expression" dxfId="153" priority="1085">
      <formula>IF(VLOOKUP($F104,PROFA,2,0)=4,1,0)</formula>
    </cfRule>
    <cfRule type="expression" dxfId="152" priority="1086">
      <formula>IF(VLOOKUP($F104,PROFA,2,0)=6,1,0)</formula>
    </cfRule>
    <cfRule type="expression" dxfId="151" priority="1087">
      <formula>IF(VLOOKUP($F104,PROFA,2,0)=1,1,0)</formula>
    </cfRule>
    <cfRule type="expression" dxfId="150" priority="1088">
      <formula>IF(VLOOKUP($F104,PROFA,2,0)=5,1,0)</formula>
    </cfRule>
  </conditionalFormatting>
  <conditionalFormatting sqref="F106">
    <cfRule type="expression" dxfId="149" priority="1071">
      <formula>IF(VLOOKUP($F106,PROFA,2,0)=2,1,0)</formula>
    </cfRule>
    <cfRule type="expression" dxfId="148" priority="1072">
      <formula>IF(VLOOKUP($F106,PROFA,2,0)=3,1,0)</formula>
    </cfRule>
    <cfRule type="expression" dxfId="147" priority="1073">
      <formula>IF(VLOOKUP($F106,PROFA,2,0)=4,1,0)</formula>
    </cfRule>
    <cfRule type="expression" dxfId="146" priority="1074">
      <formula>IF(VLOOKUP($F106,PROFA,2,0)=6,1,0)</formula>
    </cfRule>
    <cfRule type="expression" dxfId="145" priority="1075">
      <formula>IF(VLOOKUP($F106,PROFA,2,0)=1,1,0)</formula>
    </cfRule>
    <cfRule type="expression" dxfId="144" priority="1076">
      <formula>IF(VLOOKUP($F106,PROFA,2,0)=5,1,0)</formula>
    </cfRule>
  </conditionalFormatting>
  <conditionalFormatting sqref="F107:F116">
    <cfRule type="expression" dxfId="143" priority="1059">
      <formula>IF(VLOOKUP($F107,PROFA,2,0)=2,1,0)</formula>
    </cfRule>
    <cfRule type="expression" dxfId="142" priority="1060">
      <formula>IF(VLOOKUP($F107,PROFA,2,0)=3,1,0)</formula>
    </cfRule>
    <cfRule type="expression" dxfId="141" priority="1061">
      <formula>IF(VLOOKUP($F107,PROFA,2,0)=4,1,0)</formula>
    </cfRule>
    <cfRule type="expression" dxfId="140" priority="1062">
      <formula>IF(VLOOKUP($F107,PROFA,2,0)=6,1,0)</formula>
    </cfRule>
    <cfRule type="expression" dxfId="139" priority="1063">
      <formula>IF(VLOOKUP($F107,PROFA,2,0)=1,1,0)</formula>
    </cfRule>
    <cfRule type="expression" dxfId="138" priority="1064">
      <formula>IF(VLOOKUP($F107,PROFA,2,0)=5,1,0)</formula>
    </cfRule>
  </conditionalFormatting>
  <conditionalFormatting sqref="F83">
    <cfRule type="expression" dxfId="137" priority="921">
      <formula>IF(VLOOKUP($F83,PROFA,2,0)=2,1,0)</formula>
    </cfRule>
    <cfRule type="expression" dxfId="136" priority="922">
      <formula>IF(VLOOKUP($F83,PROFA,2,0)=3,1,0)</formula>
    </cfRule>
    <cfRule type="expression" dxfId="135" priority="923">
      <formula>IF(VLOOKUP($F83,PROFA,2,0)=4,1,0)</formula>
    </cfRule>
    <cfRule type="expression" dxfId="134" priority="924">
      <formula>IF(VLOOKUP($F83,PROFA,2,0)=6,1,0)</formula>
    </cfRule>
    <cfRule type="expression" dxfId="133" priority="925">
      <formula>IF(VLOOKUP($F83,PROFA,2,0)=1,1,0)</formula>
    </cfRule>
    <cfRule type="expression" dxfId="132" priority="926">
      <formula>IF(VLOOKUP($F83,PROFA,2,0)=5,1,0)</formula>
    </cfRule>
  </conditionalFormatting>
  <conditionalFormatting sqref="F84">
    <cfRule type="expression" dxfId="131" priority="909">
      <formula>IF(VLOOKUP($F84,PROFA,2,0)=2,1,0)</formula>
    </cfRule>
    <cfRule type="expression" dxfId="130" priority="910">
      <formula>IF(VLOOKUP($F84,PROFA,2,0)=3,1,0)</formula>
    </cfRule>
    <cfRule type="expression" dxfId="129" priority="911">
      <formula>IF(VLOOKUP($F84,PROFA,2,0)=4,1,0)</formula>
    </cfRule>
    <cfRule type="expression" dxfId="128" priority="912">
      <formula>IF(VLOOKUP($F84,PROFA,2,0)=6,1,0)</formula>
    </cfRule>
    <cfRule type="expression" dxfId="127" priority="913">
      <formula>IF(VLOOKUP($F84,PROFA,2,0)=1,1,0)</formula>
    </cfRule>
    <cfRule type="expression" dxfId="126" priority="914">
      <formula>IF(VLOOKUP($F84,PROFA,2,0)=5,1,0)</formula>
    </cfRule>
  </conditionalFormatting>
  <conditionalFormatting sqref="F30">
    <cfRule type="expression" dxfId="125" priority="881">
      <formula>IF(VLOOKUP($F30,PROFA,2,0)=2,1,0)</formula>
    </cfRule>
    <cfRule type="expression" dxfId="124" priority="882">
      <formula>IF(VLOOKUP($F30,PROFA,2,0)=3,1,0)</formula>
    </cfRule>
    <cfRule type="expression" dxfId="123" priority="883">
      <formula>IF(VLOOKUP($F30,PROFA,2,0)=4,1,0)</formula>
    </cfRule>
    <cfRule type="expression" dxfId="122" priority="884">
      <formula>IF(VLOOKUP($F30,PROFA,2,0)=6,1,0)</formula>
    </cfRule>
    <cfRule type="expression" dxfId="121" priority="885">
      <formula>IF(VLOOKUP($F30,PROFA,2,0)=1,1,0)</formula>
    </cfRule>
    <cfRule type="expression" dxfId="120" priority="886">
      <formula>IF(VLOOKUP($F30,PROFA,2,0)=5,1,0)</formula>
    </cfRule>
  </conditionalFormatting>
  <conditionalFormatting sqref="F31:F32">
    <cfRule type="expression" dxfId="119" priority="875">
      <formula>IF(VLOOKUP($F31,PROFA,2,0)=2,1,0)</formula>
    </cfRule>
    <cfRule type="expression" dxfId="118" priority="876">
      <formula>IF(VLOOKUP($F31,PROFA,2,0)=3,1,0)</formula>
    </cfRule>
    <cfRule type="expression" dxfId="117" priority="877">
      <formula>IF(VLOOKUP($F31,PROFA,2,0)=4,1,0)</formula>
    </cfRule>
    <cfRule type="expression" dxfId="116" priority="878">
      <formula>IF(VLOOKUP($F31,PROFA,2,0)=6,1,0)</formula>
    </cfRule>
    <cfRule type="expression" dxfId="115" priority="879">
      <formula>IF(VLOOKUP($F31,PROFA,2,0)=1,1,0)</formula>
    </cfRule>
    <cfRule type="expression" dxfId="114" priority="880">
      <formula>IF(VLOOKUP($F31,PROFA,2,0)=5,1,0)</formula>
    </cfRule>
  </conditionalFormatting>
  <conditionalFormatting sqref="K19:U19">
    <cfRule type="expression" dxfId="113" priority="65">
      <formula>IF(AND(K$16&gt;=$H19,K$15&lt;=$I19,VLOOKUP($F19,PROFA,2,0)=7),1,0)</formula>
    </cfRule>
    <cfRule type="expression" dxfId="112" priority="1229">
      <formula>IF(AND(K$16&gt;=$H19,K$15&lt;=$I19,VLOOKUP($F19,PROFA,2,0)=2),1,0)</formula>
    </cfRule>
    <cfRule type="expression" dxfId="111" priority="1230">
      <formula>IF(AND(K$16&gt;=$H19,K$15&lt;=$I19,VLOOKUP($F19,PROFA,2,0)=3),1,0)</formula>
    </cfRule>
    <cfRule type="expression" dxfId="110" priority="1231">
      <formula>IF(AND(K$16&gt;=$H19,K$15&lt;=$I19,VLOOKUP($F19,PROFA,2,0)=4),1,0)</formula>
    </cfRule>
    <cfRule type="expression" dxfId="109" priority="1232">
      <formula>IF(AND(K$16&gt;=$H19,K$15&lt;=$I19,VLOOKUP($F19,PROFA,2,0)=5),1,0)</formula>
    </cfRule>
    <cfRule type="expression" dxfId="108" priority="1233">
      <formula>IF(AND(K$16&gt;=$H19,K$15&lt;=$I19,VLOOKUP($F19,PROFA,2,0)=6),1,0)</formula>
    </cfRule>
  </conditionalFormatting>
  <conditionalFormatting sqref="P19:R167">
    <cfRule type="expression" dxfId="107" priority="862">
      <formula>IF(AND(P$15&gt;=$H19,P$15&lt;=$I19,VLOOKUP($F19,PROFA,2,0)=1),1,0)</formula>
    </cfRule>
    <cfRule type="expression" dxfId="106" priority="863">
      <formula>IF(AND(P$15&gt;=$H19,P$15&lt;=$I19,VLOOKUP($F19,PROFA,2,0)=2),1,0)</formula>
    </cfRule>
    <cfRule type="expression" dxfId="105" priority="864">
      <formula>IF(AND(P$15&gt;=$H19,P$15&lt;=$I19,VLOOKUP($F19,PROFA,2,0)=3),1,0)</formula>
    </cfRule>
    <cfRule type="expression" dxfId="104" priority="865">
      <formula>IF(AND(P$15&gt;=$H19,P$15&lt;=$I19,VLOOKUP($F19,PROFA,2,0)=4),1,0)</formula>
    </cfRule>
    <cfRule type="expression" dxfId="103" priority="866">
      <formula>IF(AND(P$15&gt;=$H19,P$15&lt;=$I19,VLOOKUP($F19,PROFA,2,0)=5),1,0)</formula>
    </cfRule>
    <cfRule type="expression" dxfId="102" priority="867">
      <formula>IF(AND(P$15&gt;=$H19,P$15&lt;=$I19,VLOOKUP($F19,PROFA,2,0)=6),1,0)</formula>
    </cfRule>
  </conditionalFormatting>
  <conditionalFormatting sqref="F86">
    <cfRule type="expression" dxfId="101" priority="740">
      <formula>IF(VLOOKUP($F86,PROFA,2,0)=1,1,0)</formula>
    </cfRule>
    <cfRule type="expression" dxfId="100" priority="741">
      <formula>IF(VLOOKUP($F86,PROFA,2,0)=2,1,0)</formula>
    </cfRule>
    <cfRule type="expression" dxfId="99" priority="742">
      <formula>IF(VLOOKUP($F86,PROFA,2,0)=3,1,0)</formula>
    </cfRule>
    <cfRule type="expression" dxfId="98" priority="743">
      <formula>IF(VLOOKUP($F86,PROFA,2,0)=4,1,0)</formula>
    </cfRule>
    <cfRule type="expression" dxfId="97" priority="744">
      <formula>IF(VLOOKUP($F86,PROFA,2,0)=5,1,0)</formula>
    </cfRule>
  </conditionalFormatting>
  <conditionalFormatting sqref="F86">
    <cfRule type="expression" dxfId="96" priority="745">
      <formula>IF(VLOOKUP($F86,PROFA,2,0)=6,1,0)</formula>
    </cfRule>
    <cfRule type="expression" dxfId="95" priority="746">
      <formula>IF(VLOOKUP($F86,PROFA,2,0)=7,1,0)</formula>
    </cfRule>
  </conditionalFormatting>
  <conditionalFormatting sqref="F85">
    <cfRule type="expression" dxfId="94" priority="720">
      <formula>IF(VLOOKUP($F85,PROFA,2,0)=1,1,0)</formula>
    </cfRule>
    <cfRule type="expression" dxfId="93" priority="721">
      <formula>IF(VLOOKUP($F85,PROFA,2,0)=2,1,0)</formula>
    </cfRule>
    <cfRule type="expression" dxfId="92" priority="722">
      <formula>IF(VLOOKUP($F85,PROFA,2,0)=3,1,0)</formula>
    </cfRule>
    <cfRule type="expression" dxfId="91" priority="723">
      <formula>IF(VLOOKUP($F85,PROFA,2,0)=4,1,0)</formula>
    </cfRule>
    <cfRule type="expression" dxfId="90" priority="724">
      <formula>IF(VLOOKUP($F85,PROFA,2,0)=5,1,0)</formula>
    </cfRule>
  </conditionalFormatting>
  <conditionalFormatting sqref="F85">
    <cfRule type="expression" dxfId="89" priority="725">
      <formula>IF(VLOOKUP($F85,PROFA,2,0)=6,1,0)</formula>
    </cfRule>
    <cfRule type="expression" dxfId="88" priority="726">
      <formula>IF(VLOOKUP($F85,PROFA,2,0)=7,1,0)</formula>
    </cfRule>
  </conditionalFormatting>
  <conditionalFormatting sqref="F90">
    <cfRule type="expression" dxfId="87" priority="700">
      <formula>IF(VLOOKUP($F90,PROFA,2,0)=1,1,0)</formula>
    </cfRule>
    <cfRule type="expression" dxfId="86" priority="701">
      <formula>IF(VLOOKUP($F90,PROFA,2,0)=2,1,0)</formula>
    </cfRule>
    <cfRule type="expression" dxfId="85" priority="702">
      <formula>IF(VLOOKUP($F90,PROFA,2,0)=3,1,0)</formula>
    </cfRule>
    <cfRule type="expression" dxfId="84" priority="703">
      <formula>IF(VLOOKUP($F90,PROFA,2,0)=4,1,0)</formula>
    </cfRule>
    <cfRule type="expression" dxfId="83" priority="704">
      <formula>IF(VLOOKUP($F90,PROFA,2,0)=5,1,0)</formula>
    </cfRule>
  </conditionalFormatting>
  <conditionalFormatting sqref="F90">
    <cfRule type="expression" dxfId="82" priority="705">
      <formula>IF(VLOOKUP($F90,PROFA,2,0)=6,1,0)</formula>
    </cfRule>
    <cfRule type="expression" dxfId="81" priority="706">
      <formula>IF(VLOOKUP($F90,PROFA,2,0)=7,1,0)</formula>
    </cfRule>
  </conditionalFormatting>
  <conditionalFormatting sqref="F147:F152 F155 F157:F159 F161:F167 F45:F145 F20:F43">
    <cfRule type="expression" dxfId="80" priority="639">
      <formula>IF(VLOOKUP($F20,PROFA,2,0)=1,1,0)</formula>
    </cfRule>
    <cfRule type="expression" dxfId="79" priority="640">
      <formula>IF(VLOOKUP($F20,PROFA,2,0)=2,1,0)</formula>
    </cfRule>
    <cfRule type="expression" dxfId="78" priority="641">
      <formula>IF(VLOOKUP($F20,PROFA,2,0)=3,1,0)</formula>
    </cfRule>
    <cfRule type="expression" dxfId="77" priority="642">
      <formula>IF(VLOOKUP($F20,PROFA,2,0)=4,1,0)</formula>
    </cfRule>
    <cfRule type="expression" dxfId="76" priority="643">
      <formula>IF(VLOOKUP($F20,PROFA,2,0)=5,1,0)</formula>
    </cfRule>
    <cfRule type="expression" dxfId="75" priority="644">
      <formula>IF(VLOOKUP($F20,PROFA,2,0)=6,1,0)</formula>
    </cfRule>
    <cfRule type="expression" dxfId="74" priority="645">
      <formula>IF(VLOOKUP($F20,PROFA,2,0)=7,1,0)</formula>
    </cfRule>
  </conditionalFormatting>
  <conditionalFormatting sqref="F146">
    <cfRule type="expression" dxfId="73" priority="619">
      <formula>IF(VLOOKUP($F146,PROFA,2,0)=1,1,0)</formula>
    </cfRule>
    <cfRule type="expression" dxfId="72" priority="620">
      <formula>IF(VLOOKUP($F146,PROFA,2,0)=2,1,0)</formula>
    </cfRule>
    <cfRule type="expression" dxfId="71" priority="621">
      <formula>IF(VLOOKUP($F146,PROFA,2,0)=3,1,0)</formula>
    </cfRule>
    <cfRule type="expression" dxfId="70" priority="622">
      <formula>IF(VLOOKUP($F146,PROFA,2,0)=4,1,0)</formula>
    </cfRule>
    <cfRule type="expression" dxfId="69" priority="623">
      <formula>IF(VLOOKUP($F146,PROFA,2,0)=5,1,0)</formula>
    </cfRule>
    <cfRule type="expression" dxfId="68" priority="624">
      <formula>IF(VLOOKUP($F146,PROFA,2,0)=6,1,0)</formula>
    </cfRule>
    <cfRule type="expression" dxfId="67" priority="625">
      <formula>IF(VLOOKUP($F146,PROFA,2,0)=7,1,0)</formula>
    </cfRule>
  </conditionalFormatting>
  <conditionalFormatting sqref="F19">
    <cfRule type="expression" dxfId="66" priority="559">
      <formula>IF(VLOOKUP($F19,PROFA,2,0)=1,1,0)</formula>
    </cfRule>
    <cfRule type="expression" dxfId="65" priority="560">
      <formula>IF(VLOOKUP($F19,PROFA,2,0)=2,1,0)</formula>
    </cfRule>
    <cfRule type="expression" dxfId="64" priority="561">
      <formula>IF(VLOOKUP($F19,PROFA,2,0)=3,1,0)</formula>
    </cfRule>
    <cfRule type="expression" dxfId="63" priority="562">
      <formula>IF(VLOOKUP($F19,PROFA,2,0)=4,1,0)</formula>
    </cfRule>
    <cfRule type="expression" dxfId="62" priority="563">
      <formula>IF(VLOOKUP($F19,PROFA,2,0)=5,1,0)</formula>
    </cfRule>
    <cfRule type="expression" dxfId="61" priority="564">
      <formula>IF(VLOOKUP($F19,PROFA,2,0)=6,1,0)</formula>
    </cfRule>
    <cfRule type="expression" dxfId="60" priority="565">
      <formula>IF(VLOOKUP($F19,PROFA,2,0)=7,1,0)</formula>
    </cfRule>
  </conditionalFormatting>
  <conditionalFormatting sqref="F104">
    <cfRule type="expression" dxfId="59" priority="509">
      <formula>IF(VLOOKUP($F104,PROFA,2,0)=2,1,0)</formula>
    </cfRule>
    <cfRule type="expression" dxfId="58" priority="510">
      <formula>IF(VLOOKUP($F104,PROFA,2,0)=3,1,0)</formula>
    </cfRule>
    <cfRule type="expression" dxfId="57" priority="511">
      <formula>IF(VLOOKUP($F104,PROFA,2,0)=4,1,0)</formula>
    </cfRule>
    <cfRule type="expression" dxfId="56" priority="513">
      <formula>IF(VLOOKUP($F104,PROFA,2,0)=1,1,0)</formula>
    </cfRule>
    <cfRule type="expression" dxfId="55" priority="514">
      <formula>IF(VLOOKUP($F104,PROFA,2,0)=5,1,0)</formula>
    </cfRule>
  </conditionalFormatting>
  <conditionalFormatting sqref="F104">
    <cfRule type="expression" dxfId="54" priority="503">
      <formula>IF(VLOOKUP($F104,PROFA,2,0)=2,1,0)</formula>
    </cfRule>
    <cfRule type="expression" dxfId="53" priority="504">
      <formula>IF(VLOOKUP($F104,PROFA,2,0)=3,1,0)</formula>
    </cfRule>
    <cfRule type="expression" dxfId="52" priority="505">
      <formula>IF(VLOOKUP($F104,PROFA,2,0)=4,1,0)</formula>
    </cfRule>
    <cfRule type="expression" dxfId="51" priority="507">
      <formula>IF(VLOOKUP($F104,PROFA,2,0)=1,1,0)</formula>
    </cfRule>
    <cfRule type="expression" dxfId="50" priority="508">
      <formula>IF(VLOOKUP($F104,PROFA,2,0)=5,1,0)</formula>
    </cfRule>
  </conditionalFormatting>
  <conditionalFormatting sqref="F160">
    <cfRule type="expression" dxfId="49" priority="355">
      <formula>IF(VLOOKUP($F160,PROFA,2,0)=1,1,0)</formula>
    </cfRule>
    <cfRule type="expression" dxfId="48" priority="356">
      <formula>IF(VLOOKUP($F160,PROFA,2,0)=2,1,0)</formula>
    </cfRule>
    <cfRule type="expression" dxfId="47" priority="357">
      <formula>IF(VLOOKUP($F160,PROFA,2,0)=3,1,0)</formula>
    </cfRule>
    <cfRule type="expression" dxfId="46" priority="358">
      <formula>IF(VLOOKUP($F160,PROFA,2,0)=4,1,0)</formula>
    </cfRule>
    <cfRule type="expression" dxfId="45" priority="359">
      <formula>IF(VLOOKUP($F160,PROFA,2,0)=5,1,0)</formula>
    </cfRule>
    <cfRule type="expression" dxfId="44" priority="360">
      <formula>IF(VLOOKUP($F160,PROFA,2,0)=6,1,0)</formula>
    </cfRule>
    <cfRule type="expression" dxfId="43" priority="361">
      <formula>IF(VLOOKUP($F160,PROFA,2,0)=7,1,0)</formula>
    </cfRule>
  </conditionalFormatting>
  <conditionalFormatting sqref="F153">
    <cfRule type="expression" dxfId="42" priority="336">
      <formula>IF(VLOOKUP($F153,PROFA,2,0)=1,1,0)</formula>
    </cfRule>
    <cfRule type="expression" dxfId="41" priority="337">
      <formula>IF(VLOOKUP($F153,PROFA,2,0)=2,1,0)</formula>
    </cfRule>
    <cfRule type="expression" dxfId="40" priority="338">
      <formula>IF(VLOOKUP($F153,PROFA,2,0)=3,1,0)</formula>
    </cfRule>
    <cfRule type="expression" dxfId="39" priority="339">
      <formula>IF(VLOOKUP($F153,PROFA,2,0)=4,1,0)</formula>
    </cfRule>
    <cfRule type="expression" dxfId="38" priority="340">
      <formula>IF(VLOOKUP($F153,PROFA,2,0)=5,1,0)</formula>
    </cfRule>
    <cfRule type="expression" dxfId="37" priority="341">
      <formula>IF(VLOOKUP($F153,PROFA,2,0)=6,1,0)</formula>
    </cfRule>
    <cfRule type="expression" dxfId="36" priority="342">
      <formula>IF(VLOOKUP($F153,PROFA,2,0)=7,1,0)</formula>
    </cfRule>
  </conditionalFormatting>
  <conditionalFormatting sqref="F44">
    <cfRule type="expression" dxfId="35" priority="259">
      <formula>IF(VLOOKUP($F44,PROFA,2,0)=1,1,0)</formula>
    </cfRule>
    <cfRule type="expression" dxfId="34" priority="260">
      <formula>IF(VLOOKUP($F44,PROFA,2,0)=2,1,0)</formula>
    </cfRule>
    <cfRule type="expression" dxfId="33" priority="261">
      <formula>IF(VLOOKUP($F44,PROFA,2,0)=3,1,0)</formula>
    </cfRule>
    <cfRule type="expression" dxfId="32" priority="262">
      <formula>IF(VLOOKUP($F44,PROFA,2,0)=4,1,0)</formula>
    </cfRule>
    <cfRule type="expression" dxfId="31" priority="263">
      <formula>IF(VLOOKUP($F44,PROFA,2,0)=5,1,0)</formula>
    </cfRule>
    <cfRule type="expression" dxfId="30" priority="264">
      <formula>IF(VLOOKUP($F44,PROFA,2,0)=6,1,0)</formula>
    </cfRule>
    <cfRule type="expression" dxfId="29" priority="265">
      <formula>IF(VLOOKUP($F44,PROFA,2,0)=7,1,0)</formula>
    </cfRule>
  </conditionalFormatting>
  <conditionalFormatting sqref="F154">
    <cfRule type="expression" dxfId="28" priority="246">
      <formula>IF(VLOOKUP($F154,PROFA,2,0)=1,1,0)</formula>
    </cfRule>
    <cfRule type="expression" dxfId="27" priority="247">
      <formula>IF(VLOOKUP($F154,PROFA,2,0)=2,1,0)</formula>
    </cfRule>
    <cfRule type="expression" dxfId="26" priority="248">
      <formula>IF(VLOOKUP($F154,PROFA,2,0)=3,1,0)</formula>
    </cfRule>
    <cfRule type="expression" dxfId="25" priority="249">
      <formula>IF(VLOOKUP($F154,PROFA,2,0)=4,1,0)</formula>
    </cfRule>
    <cfRule type="expression" dxfId="24" priority="250">
      <formula>IF(VLOOKUP($F154,PROFA,2,0)=5,1,0)</formula>
    </cfRule>
    <cfRule type="expression" dxfId="23" priority="251">
      <formula>IF(VLOOKUP($F154,PROFA,2,0)=6,1,0)</formula>
    </cfRule>
    <cfRule type="expression" dxfId="22" priority="252">
      <formula>IF(VLOOKUP($F154,PROFA,2,0)=7,1,0)</formula>
    </cfRule>
  </conditionalFormatting>
  <conditionalFormatting sqref="K19:U167">
    <cfRule type="expression" dxfId="21" priority="868">
      <formula>IF(AND(K$16&gt;=$H19,K$15&lt;=$I19,VLOOKUP($F19,PROFA,2,0)=1),1,0)</formula>
    </cfRule>
  </conditionalFormatting>
  <conditionalFormatting sqref="J19:U167">
    <cfRule type="expression" dxfId="20" priority="23">
      <formula>IF(AND(J$16&gt;=$H19,J$15&lt;=$I19,VLOOKUP($F19,PROFA,2,0)=8),1,0)</formula>
    </cfRule>
    <cfRule type="expression" dxfId="19" priority="24">
      <formula>IF(AND(J$16&gt;=$H19,J$15&lt;=$I19,VLOOKUP($F19,PROFA,2,0)=7),1,0)</formula>
    </cfRule>
    <cfRule type="expression" dxfId="18" priority="25">
      <formula>IF(AND(J$16&gt;=$H19,J$15&lt;=$I19,VLOOKUP($F19,PROFA,2,0)=1),1,0)</formula>
    </cfRule>
    <cfRule type="expression" dxfId="17" priority="26">
      <formula>IF(AND(J$16&gt;=$H19,J$15&lt;=$I19,VLOOKUP($F19,PROFA,2,0)=2),1,0)</formula>
    </cfRule>
    <cfRule type="expression" dxfId="16" priority="27">
      <formula>IF(AND(J$16&gt;=$H19,J$15&lt;=$I19,VLOOKUP($F19,PROFA,2,0)=3),1,0)</formula>
    </cfRule>
    <cfRule type="expression" dxfId="15" priority="28">
      <formula>IF(AND(J$16&gt;=$H19,J$15&lt;=$I19,VLOOKUP($F19,PROFA,2,0)=4),1,0)</formula>
    </cfRule>
    <cfRule type="expression" dxfId="14" priority="29">
      <formula>IF(AND(J$16&gt;=$H19,J$15&lt;=$I19,VLOOKUP($F19,PROFA,2,0)=5),1,0)</formula>
    </cfRule>
    <cfRule type="expression" dxfId="13" priority="30">
      <formula>IF(AND(J$16&gt;=$H19,J$15&lt;=$I19,VLOOKUP($F19,PROFA,2,0)=6),1,0)</formula>
    </cfRule>
  </conditionalFormatting>
  <conditionalFormatting sqref="F19:F167">
    <cfRule type="expression" dxfId="12" priority="14">
      <formula>IF(VLOOKUP($F19,PROFA,2,0)=8,1,0)</formula>
    </cfRule>
    <cfRule type="expression" dxfId="11" priority="166">
      <formula>IF(VLOOKUP($F19,PROFA,2,0)=1,1,0)</formula>
    </cfRule>
    <cfRule type="expression" dxfId="10" priority="167">
      <formula>IF(VLOOKUP($F19,PROFA,2,0)=2,1,0)</formula>
    </cfRule>
    <cfRule type="expression" dxfId="9" priority="168">
      <formula>IF(VLOOKUP($F19,PROFA,2,0)=3,1,0)</formula>
    </cfRule>
    <cfRule type="expression" dxfId="8" priority="169">
      <formula>IF(VLOOKUP($F19,PROFA,2,0)=4,1,0)</formula>
    </cfRule>
    <cfRule type="expression" dxfId="7" priority="170">
      <formula>IF(VLOOKUP($F19,PROFA,2,0)=5,1,0)</formula>
    </cfRule>
    <cfRule type="expression" dxfId="6" priority="171">
      <formula>IF(VLOOKUP($F19,PROFA,2,0)=6,1,0)</formula>
    </cfRule>
    <cfRule type="expression" dxfId="5" priority="172">
      <formula>IF(VLOOKUP($F19,PROFA,2,0)=7,1,0)</formula>
    </cfRule>
  </conditionalFormatting>
  <conditionalFormatting sqref="K20:U167">
    <cfRule type="expression" dxfId="4" priority="9">
      <formula>IF(AND(K$16&gt;=$H20,K$15&lt;=$I20,VLOOKUP($F20,PROFA,2,0)=2),1,0)</formula>
    </cfRule>
    <cfRule type="expression" dxfId="3" priority="10">
      <formula>IF(AND(K$16&gt;=$H20,K$15&lt;=$I20,VLOOKUP($F20,PROFA,2,0)=3),1,0)</formula>
    </cfRule>
    <cfRule type="expression" dxfId="2" priority="11">
      <formula>IF(AND(K$16&gt;=$H20,K$15&lt;=$I20,VLOOKUP($F20,PROFA,2,0)=4),1,0)</formula>
    </cfRule>
    <cfRule type="expression" dxfId="1" priority="12">
      <formula>IF(AND(K$16&gt;=$H20,K$15&lt;=$I20,VLOOKUP($F20,PROFA,2,0)=5),1,0)</formula>
    </cfRule>
    <cfRule type="expression" dxfId="0" priority="13">
      <formula>IF(AND(K$16&gt;=$H20,K$15&lt;=$I20,VLOOKUP($F20,PROFA,2,0)=6),1,0)</formula>
    </cfRule>
  </conditionalFormatting>
  <dataValidations count="9">
    <dataValidation type="list" allowBlank="1" showInputMessage="1" showErrorMessage="1" sqref="AA72:AA167 AA19:AA64">
      <formula1>INDIRECT(VLOOKUP($A19,ACTA,2,0))</formula1>
    </dataValidation>
    <dataValidation type="date" allowBlank="1" showInputMessage="1" showErrorMessage="1" sqref="X151:X156 X159:X167 X19:X149 H19:I167">
      <formula1>43101</formula1>
      <formula2>44926</formula2>
    </dataValidation>
    <dataValidation type="list" allowBlank="1" showInputMessage="1" showErrorMessage="1" sqref="AA65:AA71">
      <formula1>INDIRECT(VLOOKUP($A64,ACTA,2,0))</formula1>
    </dataValidation>
    <dataValidation type="list" allowBlank="1" showInputMessage="1" showErrorMessage="1" sqref="A19:A167">
      <formula1>ACT</formula1>
    </dataValidation>
    <dataValidation type="list" allowBlank="1" showInputMessage="1" showErrorMessage="1" sqref="D19:D167">
      <formula1>"Misional,Apoyo,Estratégico,Seguimiento y Evaluación,Todos los Procesos"</formula1>
    </dataValidation>
    <dataValidation type="list" allowBlank="1" showInputMessage="1" showErrorMessage="1" sqref="E19:E167">
      <formula1>LIDER</formula1>
    </dataValidation>
    <dataValidation type="list" allowBlank="1" showInputMessage="1" showErrorMessage="1" sqref="F19:F167">
      <formula1>PROF</formula1>
    </dataValidation>
    <dataValidation type="decimal" allowBlank="1" showInputMessage="1" showErrorMessage="1" sqref="W19:W167">
      <formula1>0</formula1>
      <formula2>1</formula2>
    </dataValidation>
    <dataValidation type="list" allowBlank="1" showInputMessage="1" showErrorMessage="1" sqref="C19:C167">
      <formula1>PROCESO</formula1>
    </dataValidation>
  </dataValidations>
  <printOptions horizontalCentered="1"/>
  <pageMargins left="1.1811023622047245" right="0.39370078740157483" top="0.39370078740157483" bottom="0.39370078740157483" header="0.19685039370078741" footer="0.19685039370078741"/>
  <pageSetup paperSize="5" scale="75" pageOrder="overThenDown" orientation="landscape" r:id="rId1"/>
  <headerFooter>
    <oddFooter>&amp;R&amp;"Arial,Normal"&amp;6Página &amp;P de &amp;N</oddFooter>
  </headerFooter>
  <colBreaks count="1" manualBreakCount="1">
    <brk id="9" max="18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3"/>
  <sheetViews>
    <sheetView topLeftCell="A52" zoomScaleNormal="100" workbookViewId="0">
      <selection activeCell="A26" sqref="A26"/>
    </sheetView>
  </sheetViews>
  <sheetFormatPr baseColWidth="10" defaultRowHeight="15" x14ac:dyDescent="0.25"/>
  <cols>
    <col min="1" max="1" width="56" customWidth="1"/>
    <col min="2" max="3" width="34.28515625" customWidth="1"/>
  </cols>
  <sheetData>
    <row r="3" spans="1:5" x14ac:dyDescent="0.25">
      <c r="A3" s="45" t="s">
        <v>57</v>
      </c>
      <c r="B3" s="45" t="s">
        <v>6</v>
      </c>
      <c r="C3" s="45" t="s">
        <v>270</v>
      </c>
      <c r="D3" s="37"/>
      <c r="E3" s="37"/>
    </row>
    <row r="4" spans="1:5" x14ac:dyDescent="0.25">
      <c r="A4" s="47" t="s">
        <v>54</v>
      </c>
      <c r="B4" s="47" t="s">
        <v>66</v>
      </c>
      <c r="C4" s="47" t="s">
        <v>203</v>
      </c>
      <c r="D4" s="47"/>
      <c r="E4" s="48">
        <v>0.16</v>
      </c>
    </row>
    <row r="5" spans="1:5" x14ac:dyDescent="0.25">
      <c r="A5" s="49" t="s">
        <v>56</v>
      </c>
      <c r="B5" s="49" t="s">
        <v>67</v>
      </c>
      <c r="C5" s="49" t="s">
        <v>200</v>
      </c>
      <c r="D5" s="49"/>
      <c r="E5" s="50">
        <v>0.12</v>
      </c>
    </row>
    <row r="6" spans="1:5" x14ac:dyDescent="0.25">
      <c r="A6" s="49" t="s">
        <v>48</v>
      </c>
      <c r="B6" s="49" t="s">
        <v>68</v>
      </c>
      <c r="C6" s="49" t="s">
        <v>200</v>
      </c>
      <c r="D6" s="49"/>
      <c r="E6" s="50">
        <v>0.12</v>
      </c>
    </row>
    <row r="7" spans="1:5" x14ac:dyDescent="0.25">
      <c r="A7" s="51" t="s">
        <v>55</v>
      </c>
      <c r="B7" s="51" t="s">
        <v>69</v>
      </c>
      <c r="C7" s="51" t="s">
        <v>201</v>
      </c>
      <c r="D7" s="51"/>
      <c r="E7" s="52">
        <v>0.12</v>
      </c>
    </row>
    <row r="8" spans="1:5" x14ac:dyDescent="0.25">
      <c r="A8" s="47" t="s">
        <v>47</v>
      </c>
      <c r="B8" s="47" t="s">
        <v>70</v>
      </c>
      <c r="C8" s="47" t="s">
        <v>203</v>
      </c>
      <c r="D8" s="47"/>
      <c r="E8" s="48">
        <v>0.12</v>
      </c>
    </row>
    <row r="9" spans="1:5" x14ac:dyDescent="0.25">
      <c r="A9" s="53" t="s">
        <v>46</v>
      </c>
      <c r="B9" s="53" t="s">
        <v>71</v>
      </c>
      <c r="C9" s="53" t="s">
        <v>199</v>
      </c>
      <c r="D9" s="53"/>
      <c r="E9" s="54">
        <v>0.12</v>
      </c>
    </row>
    <row r="10" spans="1:5" x14ac:dyDescent="0.25">
      <c r="A10" s="55" t="s">
        <v>49</v>
      </c>
      <c r="B10" s="55" t="s">
        <v>72</v>
      </c>
      <c r="C10" s="55" t="s">
        <v>202</v>
      </c>
      <c r="D10" s="55"/>
      <c r="E10" s="56">
        <v>0.12</v>
      </c>
    </row>
    <row r="11" spans="1:5" x14ac:dyDescent="0.25">
      <c r="A11" s="47" t="s">
        <v>50</v>
      </c>
      <c r="B11" s="47" t="s">
        <v>73</v>
      </c>
      <c r="C11" s="47" t="s">
        <v>203</v>
      </c>
      <c r="D11" s="47"/>
      <c r="E11" s="48">
        <v>0.12</v>
      </c>
    </row>
    <row r="12" spans="1:5" x14ac:dyDescent="0.25">
      <c r="A12" s="37"/>
      <c r="B12" s="37"/>
      <c r="C12" s="37"/>
      <c r="D12" s="37"/>
      <c r="E12" s="46">
        <f>SUM(E4:E11)</f>
        <v>1</v>
      </c>
    </row>
    <row r="14" spans="1:5" x14ac:dyDescent="0.25">
      <c r="A14" s="7" t="s">
        <v>59</v>
      </c>
    </row>
    <row r="15" spans="1:5" ht="30" x14ac:dyDescent="0.25">
      <c r="A15" s="8" t="s">
        <v>215</v>
      </c>
    </row>
    <row r="16" spans="1:5" x14ac:dyDescent="0.25">
      <c r="A16" s="8"/>
    </row>
    <row r="18" spans="1:3" x14ac:dyDescent="0.25">
      <c r="A18" s="7" t="s">
        <v>52</v>
      </c>
      <c r="B18" t="s">
        <v>145</v>
      </c>
      <c r="C18" t="s">
        <v>146</v>
      </c>
    </row>
    <row r="19" spans="1:3" x14ac:dyDescent="0.25">
      <c r="A19" s="38" t="s">
        <v>51</v>
      </c>
      <c r="B19" s="38">
        <v>1</v>
      </c>
      <c r="C19" s="38" t="s">
        <v>209</v>
      </c>
    </row>
    <row r="20" spans="1:3" x14ac:dyDescent="0.25">
      <c r="A20" s="39" t="s">
        <v>477</v>
      </c>
      <c r="B20" s="39">
        <v>2</v>
      </c>
      <c r="C20" s="39" t="s">
        <v>210</v>
      </c>
    </row>
    <row r="21" spans="1:3" x14ac:dyDescent="0.25">
      <c r="A21" s="40" t="s">
        <v>206</v>
      </c>
      <c r="B21" s="40">
        <v>3</v>
      </c>
      <c r="C21" s="40" t="s">
        <v>144</v>
      </c>
    </row>
    <row r="22" spans="1:3" x14ac:dyDescent="0.25">
      <c r="A22" s="41" t="s">
        <v>205</v>
      </c>
      <c r="B22" s="41">
        <v>4</v>
      </c>
      <c r="C22" s="41" t="s">
        <v>211</v>
      </c>
    </row>
    <row r="23" spans="1:3" x14ac:dyDescent="0.25">
      <c r="A23" s="42" t="s">
        <v>212</v>
      </c>
      <c r="B23" s="42">
        <v>5</v>
      </c>
      <c r="C23" s="42" t="s">
        <v>213</v>
      </c>
    </row>
    <row r="24" spans="1:3" x14ac:dyDescent="0.25">
      <c r="A24" s="43" t="s">
        <v>204</v>
      </c>
      <c r="B24" s="43">
        <v>6</v>
      </c>
      <c r="C24" s="43" t="s">
        <v>208</v>
      </c>
    </row>
    <row r="25" spans="1:3" x14ac:dyDescent="0.25">
      <c r="A25" s="44" t="s">
        <v>214</v>
      </c>
      <c r="B25" s="44">
        <v>7</v>
      </c>
      <c r="C25" s="44" t="s">
        <v>207</v>
      </c>
    </row>
    <row r="26" spans="1:3" x14ac:dyDescent="0.25">
      <c r="A26" s="101" t="s">
        <v>44</v>
      </c>
      <c r="B26" s="101">
        <v>8</v>
      </c>
      <c r="C26" s="101" t="s">
        <v>478</v>
      </c>
    </row>
    <row r="27" spans="1:3" x14ac:dyDescent="0.25">
      <c r="A27" t="s">
        <v>187</v>
      </c>
    </row>
    <row r="28" spans="1:3" x14ac:dyDescent="0.25">
      <c r="A28" t="s">
        <v>74</v>
      </c>
      <c r="B28" t="s">
        <v>53</v>
      </c>
    </row>
    <row r="31" spans="1:3" x14ac:dyDescent="0.25">
      <c r="A31" s="7" t="s">
        <v>54</v>
      </c>
      <c r="B31" s="7" t="str">
        <f>VLOOKUP(A31,ACTA,2,0)</f>
        <v>CRITERIO1</v>
      </c>
    </row>
    <row r="32" spans="1:3" x14ac:dyDescent="0.25">
      <c r="A32" t="s">
        <v>124</v>
      </c>
      <c r="B32" s="9">
        <f>C32</f>
        <v>0.06</v>
      </c>
      <c r="C32" s="9">
        <v>0.06</v>
      </c>
    </row>
    <row r="33" spans="1:3" x14ac:dyDescent="0.25">
      <c r="A33" t="s">
        <v>123</v>
      </c>
      <c r="B33" s="9">
        <f>B32+C33</f>
        <v>0.1</v>
      </c>
      <c r="C33" s="9">
        <v>0.04</v>
      </c>
    </row>
    <row r="34" spans="1:3" x14ac:dyDescent="0.25">
      <c r="A34" t="s">
        <v>122</v>
      </c>
      <c r="B34" s="9">
        <f t="shared" ref="B34:B45" si="0">B33+C34</f>
        <v>0.11</v>
      </c>
      <c r="C34" s="9">
        <v>0.01</v>
      </c>
    </row>
    <row r="35" spans="1:3" x14ac:dyDescent="0.25">
      <c r="A35" t="s">
        <v>130</v>
      </c>
      <c r="B35" s="9">
        <f t="shared" si="0"/>
        <v>0.12</v>
      </c>
      <c r="C35" s="9">
        <v>0.01</v>
      </c>
    </row>
    <row r="36" spans="1:3" x14ac:dyDescent="0.25">
      <c r="A36" t="s">
        <v>125</v>
      </c>
      <c r="B36" s="9">
        <f t="shared" si="0"/>
        <v>0.37</v>
      </c>
      <c r="C36" s="9">
        <v>0.25</v>
      </c>
    </row>
    <row r="37" spans="1:3" x14ac:dyDescent="0.25">
      <c r="A37" t="s">
        <v>126</v>
      </c>
      <c r="B37" s="9">
        <f t="shared" si="0"/>
        <v>0.62</v>
      </c>
      <c r="C37" s="9">
        <v>0.25</v>
      </c>
    </row>
    <row r="38" spans="1:3" x14ac:dyDescent="0.25">
      <c r="A38" t="s">
        <v>131</v>
      </c>
      <c r="B38" s="9">
        <f t="shared" si="0"/>
        <v>0.72</v>
      </c>
      <c r="C38" s="9">
        <v>0.1</v>
      </c>
    </row>
    <row r="39" spans="1:3" x14ac:dyDescent="0.25">
      <c r="A39" t="s">
        <v>128</v>
      </c>
      <c r="B39" s="9">
        <f t="shared" si="0"/>
        <v>0.77</v>
      </c>
      <c r="C39" s="9">
        <v>0.05</v>
      </c>
    </row>
    <row r="40" spans="1:3" x14ac:dyDescent="0.25">
      <c r="A40" t="s">
        <v>127</v>
      </c>
      <c r="B40" s="9">
        <f t="shared" si="0"/>
        <v>0.78</v>
      </c>
      <c r="C40" s="9">
        <v>0.01</v>
      </c>
    </row>
    <row r="41" spans="1:3" x14ac:dyDescent="0.25">
      <c r="A41" t="s">
        <v>129</v>
      </c>
      <c r="B41" s="9">
        <f t="shared" si="0"/>
        <v>0.83000000000000007</v>
      </c>
      <c r="C41" s="9">
        <v>0.05</v>
      </c>
    </row>
    <row r="42" spans="1:3" x14ac:dyDescent="0.25">
      <c r="A42" t="s">
        <v>132</v>
      </c>
      <c r="B42" s="9">
        <f t="shared" si="0"/>
        <v>0.88000000000000012</v>
      </c>
      <c r="C42" s="9">
        <v>0.05</v>
      </c>
    </row>
    <row r="43" spans="1:3" x14ac:dyDescent="0.25">
      <c r="A43" t="s">
        <v>133</v>
      </c>
      <c r="B43" s="9">
        <f t="shared" si="0"/>
        <v>0.94000000000000017</v>
      </c>
      <c r="C43" s="9">
        <v>0.06</v>
      </c>
    </row>
    <row r="44" spans="1:3" x14ac:dyDescent="0.25">
      <c r="A44" t="s">
        <v>134</v>
      </c>
      <c r="B44" s="9">
        <f t="shared" si="0"/>
        <v>0.95000000000000018</v>
      </c>
      <c r="C44" s="9">
        <v>0.01</v>
      </c>
    </row>
    <row r="45" spans="1:3" x14ac:dyDescent="0.25">
      <c r="A45" t="s">
        <v>227</v>
      </c>
      <c r="B45" s="9">
        <f t="shared" si="0"/>
        <v>1.0000000000000002</v>
      </c>
      <c r="C45" s="9">
        <v>0.05</v>
      </c>
    </row>
    <row r="46" spans="1:3" x14ac:dyDescent="0.25">
      <c r="C46" s="9">
        <f>SUM(C32:C45)</f>
        <v>1.0000000000000002</v>
      </c>
    </row>
    <row r="48" spans="1:3" x14ac:dyDescent="0.25">
      <c r="A48" s="7" t="s">
        <v>56</v>
      </c>
      <c r="B48" s="7" t="str">
        <f>VLOOKUP(A48,ACTA,2,0)</f>
        <v>CRITERIO2</v>
      </c>
    </row>
    <row r="49" spans="1:3" x14ac:dyDescent="0.25">
      <c r="A49" t="s">
        <v>217</v>
      </c>
      <c r="B49" s="9">
        <f>C49</f>
        <v>0.05</v>
      </c>
      <c r="C49" s="9">
        <v>0.05</v>
      </c>
    </row>
    <row r="50" spans="1:3" x14ac:dyDescent="0.25">
      <c r="A50" t="s">
        <v>216</v>
      </c>
      <c r="B50" s="9">
        <f>B49+C50</f>
        <v>0.55000000000000004</v>
      </c>
      <c r="C50" s="9">
        <v>0.5</v>
      </c>
    </row>
    <row r="51" spans="1:3" x14ac:dyDescent="0.25">
      <c r="A51" t="s">
        <v>218</v>
      </c>
      <c r="B51" s="9">
        <f t="shared" ref="B51:B52" si="1">B50+C51</f>
        <v>0.95000000000000007</v>
      </c>
      <c r="C51" s="9">
        <v>0.4</v>
      </c>
    </row>
    <row r="52" spans="1:3" x14ac:dyDescent="0.25">
      <c r="A52" t="s">
        <v>219</v>
      </c>
      <c r="B52" s="9">
        <f t="shared" si="1"/>
        <v>1</v>
      </c>
      <c r="C52" s="9">
        <v>0.05</v>
      </c>
    </row>
    <row r="53" spans="1:3" x14ac:dyDescent="0.25">
      <c r="B53" s="9"/>
      <c r="C53" s="9">
        <f>SUM(C49:C52)</f>
        <v>1</v>
      </c>
    </row>
    <row r="54" spans="1:3" x14ac:dyDescent="0.25">
      <c r="B54" s="9"/>
    </row>
    <row r="57" spans="1:3" x14ac:dyDescent="0.25">
      <c r="A57" s="7" t="s">
        <v>48</v>
      </c>
      <c r="B57" s="7" t="str">
        <f>VLOOKUP(A57,ACTA,2,0)</f>
        <v>CRITERIO3</v>
      </c>
    </row>
    <row r="58" spans="1:3" x14ac:dyDescent="0.25">
      <c r="A58" t="s">
        <v>64</v>
      </c>
      <c r="B58" s="9">
        <f>C58</f>
        <v>0.1</v>
      </c>
      <c r="C58" s="9">
        <v>0.1</v>
      </c>
    </row>
    <row r="59" spans="1:3" x14ac:dyDescent="0.25">
      <c r="A59" t="s">
        <v>65</v>
      </c>
      <c r="B59" s="9">
        <f>B58+C59</f>
        <v>0.79999999999999993</v>
      </c>
      <c r="C59" s="9">
        <v>0.7</v>
      </c>
    </row>
    <row r="60" spans="1:3" x14ac:dyDescent="0.25">
      <c r="A60" t="s">
        <v>62</v>
      </c>
      <c r="B60" s="9">
        <f t="shared" ref="B60" si="2">B59+C60</f>
        <v>1</v>
      </c>
      <c r="C60" s="9">
        <v>0.2</v>
      </c>
    </row>
    <row r="61" spans="1:3" x14ac:dyDescent="0.25">
      <c r="B61" s="9"/>
      <c r="C61" s="9">
        <f>SUM(C58:C60)</f>
        <v>1</v>
      </c>
    </row>
    <row r="62" spans="1:3" x14ac:dyDescent="0.25">
      <c r="B62" s="9"/>
    </row>
    <row r="65" spans="1:3" x14ac:dyDescent="0.25">
      <c r="A65" s="7" t="s">
        <v>55</v>
      </c>
      <c r="B65" s="7" t="str">
        <f>VLOOKUP(A65,ACTA,2,0)</f>
        <v>CRITERIO4</v>
      </c>
    </row>
    <row r="66" spans="1:3" x14ac:dyDescent="0.25">
      <c r="A66" t="s">
        <v>220</v>
      </c>
      <c r="B66" s="9">
        <f>C66</f>
        <v>0.15</v>
      </c>
      <c r="C66" s="9">
        <v>0.15</v>
      </c>
    </row>
    <row r="67" spans="1:3" x14ac:dyDescent="0.25">
      <c r="A67" t="s">
        <v>221</v>
      </c>
      <c r="B67" s="9">
        <f>B66+C67</f>
        <v>0.3</v>
      </c>
      <c r="C67" s="9">
        <v>0.15</v>
      </c>
    </row>
    <row r="68" spans="1:3" x14ac:dyDescent="0.25">
      <c r="A68" t="s">
        <v>122</v>
      </c>
      <c r="B68" s="9">
        <f t="shared" ref="B68:B74" si="3">B67+C68</f>
        <v>0.31</v>
      </c>
      <c r="C68" s="9">
        <v>0.01</v>
      </c>
    </row>
    <row r="69" spans="1:3" x14ac:dyDescent="0.25">
      <c r="A69" t="s">
        <v>222</v>
      </c>
      <c r="B69" s="9">
        <f t="shared" si="3"/>
        <v>0.49</v>
      </c>
      <c r="C69" s="9">
        <v>0.18</v>
      </c>
    </row>
    <row r="70" spans="1:3" x14ac:dyDescent="0.25">
      <c r="A70" t="s">
        <v>126</v>
      </c>
      <c r="B70" s="9">
        <f t="shared" si="3"/>
        <v>0.66999999999999993</v>
      </c>
      <c r="C70" s="9">
        <v>0.18</v>
      </c>
    </row>
    <row r="71" spans="1:3" x14ac:dyDescent="0.25">
      <c r="A71" t="s">
        <v>223</v>
      </c>
      <c r="B71" s="9">
        <f t="shared" si="3"/>
        <v>0.84999999999999987</v>
      </c>
      <c r="C71" s="9">
        <v>0.18</v>
      </c>
    </row>
    <row r="72" spans="1:3" x14ac:dyDescent="0.25">
      <c r="A72" t="s">
        <v>224</v>
      </c>
      <c r="B72" s="9">
        <f t="shared" si="3"/>
        <v>0.93999999999999984</v>
      </c>
      <c r="C72" s="9">
        <v>0.09</v>
      </c>
    </row>
    <row r="73" spans="1:3" x14ac:dyDescent="0.25">
      <c r="A73" t="s">
        <v>225</v>
      </c>
      <c r="B73" s="9">
        <f t="shared" si="3"/>
        <v>0.94999999999999984</v>
      </c>
      <c r="C73" s="9">
        <v>0.01</v>
      </c>
    </row>
    <row r="74" spans="1:3" x14ac:dyDescent="0.25">
      <c r="A74" t="s">
        <v>226</v>
      </c>
      <c r="B74" s="9">
        <f t="shared" si="3"/>
        <v>0.99999999999999989</v>
      </c>
      <c r="C74" s="9">
        <v>0.05</v>
      </c>
    </row>
    <row r="75" spans="1:3" x14ac:dyDescent="0.25">
      <c r="B75" s="9"/>
      <c r="C75" s="9">
        <f>SUM(C66:C74)</f>
        <v>0.99999999999999989</v>
      </c>
    </row>
    <row r="76" spans="1:3" x14ac:dyDescent="0.25">
      <c r="B76" s="9"/>
    </row>
    <row r="79" spans="1:3" x14ac:dyDescent="0.25">
      <c r="A79" s="7" t="s">
        <v>47</v>
      </c>
      <c r="B79" s="7" t="str">
        <f>VLOOKUP(A79,ACTA,2,0)</f>
        <v>CRITERIO5</v>
      </c>
    </row>
    <row r="80" spans="1:3" x14ac:dyDescent="0.25">
      <c r="A80" t="s">
        <v>220</v>
      </c>
      <c r="B80" s="9">
        <f>C80</f>
        <v>0.15</v>
      </c>
      <c r="C80" s="9">
        <v>0.15</v>
      </c>
    </row>
    <row r="81" spans="1:3" x14ac:dyDescent="0.25">
      <c r="A81" t="s">
        <v>228</v>
      </c>
      <c r="B81" s="9">
        <f>B80+C81</f>
        <v>0.3</v>
      </c>
      <c r="C81" s="9">
        <v>0.15</v>
      </c>
    </row>
    <row r="82" spans="1:3" x14ac:dyDescent="0.25">
      <c r="A82" t="s">
        <v>122</v>
      </c>
      <c r="B82" s="9">
        <f t="shared" ref="B82:B88" si="4">B81+C82</f>
        <v>0.31</v>
      </c>
      <c r="C82" s="9">
        <v>0.01</v>
      </c>
    </row>
    <row r="83" spans="1:3" x14ac:dyDescent="0.25">
      <c r="A83" t="s">
        <v>222</v>
      </c>
      <c r="B83" s="9">
        <f t="shared" si="4"/>
        <v>0.49</v>
      </c>
      <c r="C83" s="9">
        <v>0.18</v>
      </c>
    </row>
    <row r="84" spans="1:3" x14ac:dyDescent="0.25">
      <c r="A84" t="s">
        <v>126</v>
      </c>
      <c r="B84" s="9">
        <f t="shared" si="4"/>
        <v>0.66999999999999993</v>
      </c>
      <c r="C84" s="9">
        <v>0.18</v>
      </c>
    </row>
    <row r="85" spans="1:3" x14ac:dyDescent="0.25">
      <c r="A85" t="s">
        <v>223</v>
      </c>
      <c r="B85" s="9">
        <f t="shared" si="4"/>
        <v>0.84999999999999987</v>
      </c>
      <c r="C85" s="9">
        <v>0.18</v>
      </c>
    </row>
    <row r="86" spans="1:3" x14ac:dyDescent="0.25">
      <c r="A86" t="s">
        <v>224</v>
      </c>
      <c r="B86" s="9">
        <f t="shared" si="4"/>
        <v>0.93999999999999984</v>
      </c>
      <c r="C86" s="9">
        <v>0.09</v>
      </c>
    </row>
    <row r="87" spans="1:3" x14ac:dyDescent="0.25">
      <c r="A87" t="s">
        <v>225</v>
      </c>
      <c r="B87" s="9">
        <f t="shared" si="4"/>
        <v>0.94999999999999984</v>
      </c>
      <c r="C87" s="9">
        <v>0.01</v>
      </c>
    </row>
    <row r="88" spans="1:3" x14ac:dyDescent="0.25">
      <c r="A88" t="s">
        <v>226</v>
      </c>
      <c r="B88" s="9">
        <f t="shared" si="4"/>
        <v>0.99999999999999989</v>
      </c>
      <c r="C88" s="9">
        <v>0.05</v>
      </c>
    </row>
    <row r="89" spans="1:3" x14ac:dyDescent="0.25">
      <c r="B89" s="9"/>
      <c r="C89" s="9">
        <f>SUM(C80:C88)</f>
        <v>0.99999999999999989</v>
      </c>
    </row>
    <row r="90" spans="1:3" x14ac:dyDescent="0.25">
      <c r="B90" s="9"/>
    </row>
    <row r="93" spans="1:3" x14ac:dyDescent="0.25">
      <c r="A93" s="7" t="s">
        <v>46</v>
      </c>
      <c r="B93" s="7" t="str">
        <f>VLOOKUP(A93,ACTA,2,0)</f>
        <v>CRITERIO6</v>
      </c>
    </row>
    <row r="94" spans="1:3" x14ac:dyDescent="0.25">
      <c r="A94" s="37" t="s">
        <v>229</v>
      </c>
      <c r="B94" s="9">
        <f>C94</f>
        <v>0.15</v>
      </c>
      <c r="C94" s="9">
        <v>0.15</v>
      </c>
    </row>
    <row r="95" spans="1:3" x14ac:dyDescent="0.25">
      <c r="A95" s="37" t="s">
        <v>230</v>
      </c>
      <c r="B95" s="9">
        <f>B94+C95</f>
        <v>0.3</v>
      </c>
      <c r="C95" s="9">
        <v>0.15</v>
      </c>
    </row>
    <row r="96" spans="1:3" x14ac:dyDescent="0.25">
      <c r="A96" s="37" t="s">
        <v>122</v>
      </c>
      <c r="B96" s="9">
        <f t="shared" ref="B96:B101" si="5">B95+C96</f>
        <v>0.31</v>
      </c>
      <c r="C96" s="9">
        <v>0.01</v>
      </c>
    </row>
    <row r="97" spans="1:3" x14ac:dyDescent="0.25">
      <c r="A97" s="37" t="s">
        <v>63</v>
      </c>
      <c r="B97" s="9">
        <f t="shared" si="5"/>
        <v>0.56000000000000005</v>
      </c>
      <c r="C97" s="9">
        <v>0.25</v>
      </c>
    </row>
    <row r="98" spans="1:3" x14ac:dyDescent="0.25">
      <c r="A98" s="37" t="s">
        <v>231</v>
      </c>
      <c r="B98" s="9">
        <f t="shared" si="5"/>
        <v>0.81</v>
      </c>
      <c r="C98" s="9">
        <v>0.25</v>
      </c>
    </row>
    <row r="99" spans="1:3" x14ac:dyDescent="0.25">
      <c r="A99" s="37" t="s">
        <v>224</v>
      </c>
      <c r="B99" s="9">
        <f t="shared" si="5"/>
        <v>0.9</v>
      </c>
      <c r="C99" s="9">
        <v>0.09</v>
      </c>
    </row>
    <row r="100" spans="1:3" x14ac:dyDescent="0.25">
      <c r="A100" s="37" t="s">
        <v>225</v>
      </c>
      <c r="B100" s="9">
        <f t="shared" si="5"/>
        <v>0.91</v>
      </c>
      <c r="C100" s="9">
        <v>0.01</v>
      </c>
    </row>
    <row r="101" spans="1:3" x14ac:dyDescent="0.25">
      <c r="A101" s="37" t="s">
        <v>232</v>
      </c>
      <c r="B101" s="9">
        <f t="shared" si="5"/>
        <v>1</v>
      </c>
      <c r="C101" s="9">
        <v>0.09</v>
      </c>
    </row>
    <row r="102" spans="1:3" x14ac:dyDescent="0.25">
      <c r="A102" s="37"/>
      <c r="B102" s="9"/>
      <c r="C102" s="9">
        <f>SUM(C94:C101)</f>
        <v>1</v>
      </c>
    </row>
    <row r="103" spans="1:3" x14ac:dyDescent="0.25">
      <c r="A103" s="37"/>
      <c r="B103" s="9"/>
    </row>
    <row r="106" spans="1:3" x14ac:dyDescent="0.25">
      <c r="A106" s="7" t="s">
        <v>49</v>
      </c>
      <c r="B106" s="7" t="str">
        <f>VLOOKUP(A106,ACTA,2,0)</f>
        <v>CRITERIO7</v>
      </c>
    </row>
    <row r="107" spans="1:3" x14ac:dyDescent="0.25">
      <c r="A107" t="s">
        <v>191</v>
      </c>
      <c r="B107" s="9">
        <f>C107</f>
        <v>0.1</v>
      </c>
      <c r="C107" s="9">
        <v>0.1</v>
      </c>
    </row>
    <row r="108" spans="1:3" x14ac:dyDescent="0.25">
      <c r="A108" t="s">
        <v>192</v>
      </c>
      <c r="B108" s="9">
        <f>B107+C108</f>
        <v>0.5</v>
      </c>
      <c r="C108" s="9">
        <v>0.4</v>
      </c>
    </row>
    <row r="109" spans="1:3" x14ac:dyDescent="0.25">
      <c r="A109" t="s">
        <v>193</v>
      </c>
      <c r="B109" s="9">
        <f t="shared" ref="B109:B110" si="6">B108+C109</f>
        <v>0.8</v>
      </c>
      <c r="C109" s="9">
        <v>0.3</v>
      </c>
    </row>
    <row r="110" spans="1:3" x14ac:dyDescent="0.25">
      <c r="A110" t="s">
        <v>194</v>
      </c>
      <c r="B110" s="9">
        <f t="shared" si="6"/>
        <v>1</v>
      </c>
      <c r="C110" s="9">
        <v>0.2</v>
      </c>
    </row>
    <row r="111" spans="1:3" x14ac:dyDescent="0.25">
      <c r="B111" s="9"/>
      <c r="C111" s="9">
        <f>SUM(C107:C110)</f>
        <v>1</v>
      </c>
    </row>
    <row r="112" spans="1:3" x14ac:dyDescent="0.25">
      <c r="B112" s="9"/>
    </row>
    <row r="113" spans="1:3" x14ac:dyDescent="0.25">
      <c r="B113" s="9"/>
    </row>
    <row r="115" spans="1:3" x14ac:dyDescent="0.25">
      <c r="A115" s="7" t="s">
        <v>50</v>
      </c>
      <c r="B115" s="7" t="str">
        <f>VLOOKUP(A115,ACTA,2,0)</f>
        <v>CRITERIO8</v>
      </c>
    </row>
    <row r="116" spans="1:3" x14ac:dyDescent="0.25">
      <c r="A116" t="s">
        <v>220</v>
      </c>
      <c r="B116" s="9">
        <f>C116</f>
        <v>0.15</v>
      </c>
      <c r="C116" s="9">
        <v>0.15</v>
      </c>
    </row>
    <row r="117" spans="1:3" x14ac:dyDescent="0.25">
      <c r="A117" t="s">
        <v>233</v>
      </c>
      <c r="B117" s="9">
        <f>B116+C117</f>
        <v>0.3</v>
      </c>
      <c r="C117" s="9">
        <v>0.15</v>
      </c>
    </row>
    <row r="118" spans="1:3" x14ac:dyDescent="0.25">
      <c r="A118" t="s">
        <v>122</v>
      </c>
      <c r="B118" s="9">
        <f t="shared" ref="B118:B124" si="7">B117+C118</f>
        <v>0.31</v>
      </c>
      <c r="C118" s="9">
        <v>0.01</v>
      </c>
    </row>
    <row r="119" spans="1:3" x14ac:dyDescent="0.25">
      <c r="A119" t="s">
        <v>222</v>
      </c>
      <c r="B119" s="9">
        <f t="shared" si="7"/>
        <v>0.49</v>
      </c>
      <c r="C119" s="9">
        <v>0.18</v>
      </c>
    </row>
    <row r="120" spans="1:3" x14ac:dyDescent="0.25">
      <c r="A120" t="s">
        <v>126</v>
      </c>
      <c r="B120" s="9">
        <f t="shared" si="7"/>
        <v>0.66999999999999993</v>
      </c>
      <c r="C120" s="9">
        <v>0.18</v>
      </c>
    </row>
    <row r="121" spans="1:3" x14ac:dyDescent="0.25">
      <c r="A121" t="s">
        <v>223</v>
      </c>
      <c r="B121" s="9">
        <f t="shared" si="7"/>
        <v>0.84999999999999987</v>
      </c>
      <c r="C121" s="9">
        <v>0.18</v>
      </c>
    </row>
    <row r="122" spans="1:3" x14ac:dyDescent="0.25">
      <c r="A122" t="s">
        <v>224</v>
      </c>
      <c r="B122" s="9">
        <f t="shared" si="7"/>
        <v>0.93999999999999984</v>
      </c>
      <c r="C122" s="9">
        <v>0.09</v>
      </c>
    </row>
    <row r="123" spans="1:3" x14ac:dyDescent="0.25">
      <c r="A123" t="s">
        <v>225</v>
      </c>
      <c r="B123" s="9">
        <f t="shared" si="7"/>
        <v>0.94999999999999984</v>
      </c>
      <c r="C123" s="9">
        <v>0.01</v>
      </c>
    </row>
    <row r="124" spans="1:3" x14ac:dyDescent="0.25">
      <c r="A124" t="s">
        <v>226</v>
      </c>
      <c r="B124" s="9">
        <f t="shared" si="7"/>
        <v>0.99999999999999989</v>
      </c>
      <c r="C124" s="9">
        <v>0.05</v>
      </c>
    </row>
    <row r="125" spans="1:3" x14ac:dyDescent="0.25">
      <c r="B125" s="9"/>
      <c r="C125" s="9">
        <f>SUM(C116:C124)</f>
        <v>0.99999999999999989</v>
      </c>
    </row>
    <row r="126" spans="1:3" x14ac:dyDescent="0.25">
      <c r="B126" s="9"/>
    </row>
    <row r="136" spans="1:3" x14ac:dyDescent="0.25">
      <c r="A136" s="10" t="s">
        <v>75</v>
      </c>
      <c r="B136" s="10" t="s">
        <v>76</v>
      </c>
      <c r="C136" s="10" t="s">
        <v>77</v>
      </c>
    </row>
    <row r="137" spans="1:3" ht="22.5" customHeight="1" x14ac:dyDescent="0.25">
      <c r="A137" s="30" t="s">
        <v>78</v>
      </c>
      <c r="B137" s="30" t="s">
        <v>165</v>
      </c>
      <c r="C137" s="30" t="s">
        <v>79</v>
      </c>
    </row>
    <row r="138" spans="1:3" ht="22.5" customHeight="1" x14ac:dyDescent="0.25">
      <c r="A138" s="30" t="s">
        <v>166</v>
      </c>
      <c r="B138" s="30" t="s">
        <v>80</v>
      </c>
      <c r="C138" s="30" t="s">
        <v>167</v>
      </c>
    </row>
    <row r="139" spans="1:3" ht="22.5" customHeight="1" x14ac:dyDescent="0.25">
      <c r="A139" s="30" t="s">
        <v>168</v>
      </c>
      <c r="B139" s="30" t="s">
        <v>170</v>
      </c>
      <c r="C139" s="30" t="s">
        <v>169</v>
      </c>
    </row>
    <row r="140" spans="1:3" ht="22.5" customHeight="1" x14ac:dyDescent="0.25">
      <c r="A140" s="30" t="s">
        <v>81</v>
      </c>
      <c r="B140" s="30" t="s">
        <v>82</v>
      </c>
      <c r="C140" s="30" t="s">
        <v>83</v>
      </c>
    </row>
    <row r="141" spans="1:3" ht="22.5" customHeight="1" x14ac:dyDescent="0.25">
      <c r="A141" s="30" t="s">
        <v>84</v>
      </c>
      <c r="B141" s="30" t="s">
        <v>172</v>
      </c>
      <c r="C141" s="30" t="s">
        <v>171</v>
      </c>
    </row>
    <row r="142" spans="1:3" ht="22.5" customHeight="1" x14ac:dyDescent="0.25">
      <c r="A142" s="11" t="s">
        <v>85</v>
      </c>
      <c r="B142" s="12" t="s">
        <v>174</v>
      </c>
      <c r="C142" s="13" t="s">
        <v>173</v>
      </c>
    </row>
    <row r="143" spans="1:3" ht="22.5" customHeight="1" x14ac:dyDescent="0.25">
      <c r="A143" s="11" t="s">
        <v>86</v>
      </c>
      <c r="B143" s="12" t="s">
        <v>176</v>
      </c>
      <c r="C143" s="13" t="s">
        <v>175</v>
      </c>
    </row>
    <row r="144" spans="1:3" ht="22.5" customHeight="1" x14ac:dyDescent="0.25">
      <c r="A144" s="11" t="s">
        <v>87</v>
      </c>
      <c r="B144" s="12" t="s">
        <v>178</v>
      </c>
      <c r="C144" s="13" t="s">
        <v>177</v>
      </c>
    </row>
    <row r="145" spans="1:3" ht="22.5" customHeight="1" x14ac:dyDescent="0.25">
      <c r="A145" s="11" t="s">
        <v>88</v>
      </c>
      <c r="B145" s="12" t="s">
        <v>89</v>
      </c>
      <c r="C145" s="13" t="s">
        <v>90</v>
      </c>
    </row>
    <row r="146" spans="1:3" ht="22.5" customHeight="1" x14ac:dyDescent="0.25">
      <c r="A146" s="11" t="s">
        <v>179</v>
      </c>
      <c r="B146" s="14" t="s">
        <v>234</v>
      </c>
      <c r="C146" s="13" t="s">
        <v>91</v>
      </c>
    </row>
    <row r="147" spans="1:3" ht="22.5" customHeight="1" x14ac:dyDescent="0.25">
      <c r="A147" s="15" t="s">
        <v>92</v>
      </c>
      <c r="B147" s="16" t="s">
        <v>82</v>
      </c>
      <c r="C147" s="16" t="s">
        <v>83</v>
      </c>
    </row>
    <row r="148" spans="1:3" ht="22.5" customHeight="1" x14ac:dyDescent="0.25">
      <c r="A148" s="15" t="s">
        <v>93</v>
      </c>
      <c r="B148" s="17" t="s">
        <v>82</v>
      </c>
      <c r="C148" s="16" t="s">
        <v>83</v>
      </c>
    </row>
    <row r="149" spans="1:3" ht="22.5" customHeight="1" x14ac:dyDescent="0.25">
      <c r="A149" s="15" t="s">
        <v>94</v>
      </c>
      <c r="B149" s="18" t="s">
        <v>182</v>
      </c>
      <c r="C149" s="16" t="s">
        <v>181</v>
      </c>
    </row>
    <row r="150" spans="1:3" ht="22.5" customHeight="1" x14ac:dyDescent="0.25">
      <c r="A150" s="15" t="s">
        <v>180</v>
      </c>
      <c r="B150" s="16" t="s">
        <v>234</v>
      </c>
      <c r="C150" s="16" t="s">
        <v>91</v>
      </c>
    </row>
    <row r="151" spans="1:3" ht="22.5" customHeight="1" x14ac:dyDescent="0.25">
      <c r="A151" s="19" t="s">
        <v>96</v>
      </c>
      <c r="B151" s="20" t="s">
        <v>184</v>
      </c>
      <c r="C151" s="21" t="s">
        <v>183</v>
      </c>
    </row>
    <row r="152" spans="1:3" ht="22.5" customHeight="1" x14ac:dyDescent="0.25">
      <c r="A152" s="19" t="s">
        <v>98</v>
      </c>
      <c r="B152" s="22" t="s">
        <v>234</v>
      </c>
      <c r="C152" s="21" t="s">
        <v>91</v>
      </c>
    </row>
    <row r="153" spans="1:3" ht="22.5" customHeight="1" x14ac:dyDescent="0.25">
      <c r="A153" s="15" t="s">
        <v>119</v>
      </c>
      <c r="B153" s="15" t="s">
        <v>120</v>
      </c>
      <c r="C153" s="15" t="s">
        <v>235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25</vt:i4>
      </vt:variant>
    </vt:vector>
  </HeadingPairs>
  <TitlesOfParts>
    <vt:vector size="28" baseType="lpstr">
      <vt:lpstr>Hoja1</vt:lpstr>
      <vt:lpstr>Formato PAA</vt:lpstr>
      <vt:lpstr>Listas Desplegables</vt:lpstr>
      <vt:lpstr>ACT</vt:lpstr>
      <vt:lpstr>ACTA</vt:lpstr>
      <vt:lpstr>'Formato PAA'!Área_de_impresión</vt:lpstr>
      <vt:lpstr>CRITERIO1</vt:lpstr>
      <vt:lpstr>CRITERIO1A</vt:lpstr>
      <vt:lpstr>CRITERIO2</vt:lpstr>
      <vt:lpstr>CRITERIO2A</vt:lpstr>
      <vt:lpstr>CRITERIO3</vt:lpstr>
      <vt:lpstr>CRITERIO3A</vt:lpstr>
      <vt:lpstr>CRITERIO4</vt:lpstr>
      <vt:lpstr>CRITERIO4A</vt:lpstr>
      <vt:lpstr>CRITERIO5</vt:lpstr>
      <vt:lpstr>CRITERIO5A</vt:lpstr>
      <vt:lpstr>CRITERIO6</vt:lpstr>
      <vt:lpstr>CRITERIO6A</vt:lpstr>
      <vt:lpstr>CRITERIO7</vt:lpstr>
      <vt:lpstr>CRITERIO7A</vt:lpstr>
      <vt:lpstr>CRITERIO8</vt:lpstr>
      <vt:lpstr>CRITERIO8A</vt:lpstr>
      <vt:lpstr>LIDER</vt:lpstr>
      <vt:lpstr>PROCESO</vt:lpstr>
      <vt:lpstr>PROCESO2</vt:lpstr>
      <vt:lpstr>PROF</vt:lpstr>
      <vt:lpstr>PROFA</vt:lpstr>
      <vt:lpstr>'Formato PAA'!Títulos_a_imprimir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Ivonne Andrea Torres Cruz</cp:lastModifiedBy>
  <cp:lastPrinted>2019-10-07T22:31:12Z</cp:lastPrinted>
  <dcterms:created xsi:type="dcterms:W3CDTF">2018-02-07T23:53:02Z</dcterms:created>
  <dcterms:modified xsi:type="dcterms:W3CDTF">2019-10-07T23:07:59Z</dcterms:modified>
</cp:coreProperties>
</file>