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16.160.201\control interno\2021\28.03 PAA\"/>
    </mc:Choice>
  </mc:AlternateContent>
  <bookViews>
    <workbookView xWindow="0" yWindow="0" windowWidth="23040" windowHeight="9192" tabRatio="676" activeTab="1"/>
  </bookViews>
  <sheets>
    <sheet name="Dinámicas" sheetId="3" r:id="rId1"/>
    <sheet name="PAA 2021 Versión 2" sheetId="1" r:id="rId2"/>
    <sheet name="Para seg PI 7696 - Indicador" sheetId="10" r:id="rId3"/>
    <sheet name="PARA PRESENTACIÓN" sheetId="11" r:id="rId4"/>
    <sheet name="Listas Desplegables" sheetId="2" state="hidden" r:id="rId5"/>
  </sheets>
  <externalReferences>
    <externalReference r:id="rId6"/>
  </externalReferences>
  <definedNames>
    <definedName name="_xlnm._FilterDatabase" localSheetId="1" hidden="1">'PAA 2021 Versión 2'!$A$18:$AJ$251</definedName>
    <definedName name="ACT" localSheetId="3">'[1]Listas Desplegables'!$A$4:$A$12</definedName>
    <definedName name="ACT" localSheetId="2">#REF!</definedName>
    <definedName name="ACT">'Listas Desplegables'!$A$4:$A$12</definedName>
    <definedName name="ACTA" localSheetId="3">'[1]Listas Desplegables'!$A$4:$B$12</definedName>
    <definedName name="ACTA" localSheetId="2">#REF!</definedName>
    <definedName name="ACTA">'Listas Desplegables'!$A$4:$B$12</definedName>
    <definedName name="_xlnm.Print_Area" localSheetId="1">'PAA 2021 Versión 2'!$A$1:$AC$234</definedName>
    <definedName name="CRITERIO1">'Listas Desplegables'!$A$34:$A$48</definedName>
    <definedName name="CRITERIO1A">'Listas Desplegables'!$A$34:$B$48</definedName>
    <definedName name="CRITERIO2">'Listas Desplegables'!$A$51:$A$56</definedName>
    <definedName name="CRITERIO2A">'Listas Desplegables'!$A$51:$B$56</definedName>
    <definedName name="CRITERIO3">'Listas Desplegables'!$A$60:$A$64</definedName>
    <definedName name="CRITERIO3A">'Listas Desplegables'!$A$60:$B$64</definedName>
    <definedName name="CRITERIO4">'Listas Desplegables'!$A$68:$A$77</definedName>
    <definedName name="CRITERIO4A">'Listas Desplegables'!$A$68:$B$77</definedName>
    <definedName name="CRITERIO5">'Listas Desplegables'!$A$82:$A$92</definedName>
    <definedName name="CRITERIO5A">'Listas Desplegables'!$A$82:$B$92</definedName>
    <definedName name="CRITERIO6">'Listas Desplegables'!$A$96:$A$105</definedName>
    <definedName name="CRITERIO6A">'Listas Desplegables'!$A$96:$B$105</definedName>
    <definedName name="CRITERIO7">'Listas Desplegables'!$A$109:$A$114</definedName>
    <definedName name="CRITERIO7A">'Listas Desplegables'!$A$109:$B$114</definedName>
    <definedName name="CRITERIO8">'Listas Desplegables'!$A$118:$A$130</definedName>
    <definedName name="CRITERIO8A">'Listas Desplegables'!$A$118:$B$130</definedName>
    <definedName name="LIDER" localSheetId="2">#REF!</definedName>
    <definedName name="LIDER">'Listas Desplegables'!$A$15:$A$16</definedName>
    <definedName name="PROCESO" localSheetId="3">'[1]Listas Desplegables'!$A$139:$A$157</definedName>
    <definedName name="PROCESO" localSheetId="2">#REF!</definedName>
    <definedName name="PROCESO">'Listas Desplegables'!$A$139:$A$157</definedName>
    <definedName name="PROCESO2" localSheetId="2">#REF!</definedName>
    <definedName name="PROCESO2">'Listas Desplegables'!$A$139:$C$157</definedName>
    <definedName name="PROF" localSheetId="3">'[1]Listas Desplegables'!$A$19:$A$27</definedName>
    <definedName name="PROF" localSheetId="2">#REF!</definedName>
    <definedName name="PROF">'Listas Desplegables'!$A$19:$A$27</definedName>
    <definedName name="PROFA" localSheetId="3">'[1]Listas Desplegables'!$A$19:$B$27</definedName>
    <definedName name="PROFA" localSheetId="2">#REF!</definedName>
    <definedName name="PROFA">'Listas Desplegables'!$A$19:$B$27</definedName>
    <definedName name="_xlnm.Print_Titles" localSheetId="1">'PAA 2021 Versión 2'!$17:$18</definedName>
  </definedNames>
  <calcPr calcId="162913"/>
  <pivotCaches>
    <pivotCache cacheId="0" r:id="rId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226" i="1" l="1"/>
  <c r="AE226" i="1"/>
  <c r="AD226" i="1"/>
  <c r="AF225" i="1"/>
  <c r="AE225" i="1"/>
  <c r="AD225" i="1"/>
  <c r="AF224" i="1"/>
  <c r="AE224" i="1"/>
  <c r="AD224" i="1"/>
  <c r="AF223" i="1"/>
  <c r="AE223" i="1"/>
  <c r="AD223" i="1"/>
  <c r="AF222" i="1"/>
  <c r="AE222" i="1"/>
  <c r="AD222" i="1"/>
  <c r="AF221" i="1"/>
  <c r="AE221" i="1"/>
  <c r="AD221" i="1"/>
  <c r="AF218" i="1"/>
  <c r="AE218" i="1"/>
  <c r="AD218" i="1"/>
  <c r="AF217" i="1"/>
  <c r="AE217" i="1"/>
  <c r="AD217" i="1"/>
  <c r="AF216" i="1"/>
  <c r="AE216" i="1"/>
  <c r="AD216" i="1"/>
  <c r="AF215" i="1"/>
  <c r="AE215" i="1"/>
  <c r="AD215" i="1"/>
  <c r="AF214" i="1"/>
  <c r="AE214" i="1"/>
  <c r="AD214" i="1"/>
  <c r="AF213" i="1"/>
  <c r="AE213" i="1"/>
  <c r="AD213" i="1"/>
  <c r="AF212" i="1"/>
  <c r="AE212" i="1"/>
  <c r="AD212" i="1"/>
  <c r="AF211" i="1"/>
  <c r="AE211" i="1"/>
  <c r="AD211" i="1"/>
  <c r="AF210" i="1"/>
  <c r="AE210" i="1"/>
  <c r="AD210" i="1"/>
  <c r="AF209" i="1"/>
  <c r="AE209" i="1"/>
  <c r="AD209" i="1"/>
  <c r="AF208" i="1"/>
  <c r="AE208" i="1"/>
  <c r="AD208" i="1"/>
  <c r="AF207" i="1"/>
  <c r="AE207" i="1"/>
  <c r="AD207" i="1"/>
  <c r="AF206" i="1"/>
  <c r="AE206" i="1"/>
  <c r="AD206" i="1"/>
  <c r="AF205" i="1"/>
  <c r="AE205" i="1"/>
  <c r="AD205" i="1"/>
  <c r="AF204" i="1"/>
  <c r="AE204" i="1"/>
  <c r="AD204" i="1"/>
  <c r="AF203" i="1"/>
  <c r="AE203" i="1"/>
  <c r="AD203" i="1"/>
  <c r="AF202" i="1"/>
  <c r="AE202" i="1"/>
  <c r="AD202" i="1"/>
  <c r="AF201" i="1"/>
  <c r="AE201" i="1"/>
  <c r="AD201" i="1"/>
  <c r="AF200" i="1"/>
  <c r="AE200" i="1"/>
  <c r="AD200" i="1"/>
  <c r="AF199" i="1"/>
  <c r="AE199" i="1"/>
  <c r="AD199" i="1"/>
  <c r="AF198" i="1"/>
  <c r="AE198" i="1"/>
  <c r="AD198" i="1"/>
  <c r="AF197" i="1"/>
  <c r="AE197" i="1"/>
  <c r="AD197" i="1"/>
  <c r="AF196" i="1"/>
  <c r="AE196" i="1"/>
  <c r="AD196" i="1"/>
  <c r="AF195" i="1"/>
  <c r="AE195" i="1"/>
  <c r="AD195" i="1"/>
  <c r="AF194" i="1"/>
  <c r="AE194" i="1"/>
  <c r="AD194" i="1"/>
  <c r="AF193" i="1"/>
  <c r="AE193" i="1"/>
  <c r="AD193" i="1"/>
  <c r="AF192" i="1"/>
  <c r="AE192" i="1"/>
  <c r="AD192" i="1"/>
  <c r="AF191" i="1"/>
  <c r="AE191" i="1"/>
  <c r="AD191" i="1"/>
  <c r="AF190" i="1"/>
  <c r="AE190" i="1"/>
  <c r="AD190" i="1"/>
  <c r="AF189" i="1"/>
  <c r="AE189" i="1"/>
  <c r="AD189" i="1"/>
  <c r="AF188" i="1"/>
  <c r="AE188" i="1"/>
  <c r="AD188" i="1"/>
  <c r="AF187" i="1"/>
  <c r="AE187" i="1"/>
  <c r="AD187" i="1"/>
  <c r="AF186" i="1"/>
  <c r="AE186" i="1"/>
  <c r="AD186" i="1"/>
  <c r="AF185" i="1"/>
  <c r="AE185" i="1"/>
  <c r="AD185" i="1"/>
  <c r="AF184" i="1"/>
  <c r="AE184" i="1"/>
  <c r="AD184" i="1"/>
  <c r="AF183" i="1"/>
  <c r="AE183" i="1"/>
  <c r="AD183" i="1"/>
  <c r="AF182" i="1"/>
  <c r="AE182" i="1"/>
  <c r="AD182" i="1"/>
  <c r="AF181" i="1"/>
  <c r="AE181" i="1"/>
  <c r="AD181" i="1"/>
  <c r="AF180" i="1"/>
  <c r="AE180" i="1"/>
  <c r="AD180" i="1"/>
  <c r="AF179" i="1"/>
  <c r="AE179" i="1"/>
  <c r="AD179" i="1"/>
  <c r="AF178" i="1"/>
  <c r="AE178" i="1"/>
  <c r="AD178" i="1"/>
  <c r="AF177" i="1"/>
  <c r="AE177" i="1"/>
  <c r="AD177" i="1"/>
  <c r="AF176" i="1"/>
  <c r="AE176" i="1"/>
  <c r="AD176" i="1"/>
  <c r="AF175" i="1"/>
  <c r="AE175" i="1"/>
  <c r="AD175" i="1"/>
  <c r="AF174" i="1"/>
  <c r="AE174" i="1"/>
  <c r="AD174" i="1"/>
  <c r="AF173" i="1"/>
  <c r="AE173" i="1"/>
  <c r="AD173" i="1"/>
  <c r="AF172" i="1"/>
  <c r="AE172" i="1"/>
  <c r="AD172" i="1"/>
  <c r="AF171" i="1"/>
  <c r="AE171" i="1"/>
  <c r="AD171" i="1"/>
  <c r="AF170" i="1"/>
  <c r="AE170" i="1"/>
  <c r="AD170" i="1"/>
  <c r="AF169" i="1"/>
  <c r="AE169" i="1"/>
  <c r="AD169" i="1"/>
  <c r="AF168" i="1"/>
  <c r="AE168" i="1"/>
  <c r="AD168" i="1"/>
  <c r="AF167" i="1"/>
  <c r="AE167" i="1"/>
  <c r="AD167" i="1"/>
  <c r="AF166" i="1"/>
  <c r="AE166" i="1"/>
  <c r="AD166" i="1"/>
  <c r="AF165" i="1"/>
  <c r="AE165" i="1"/>
  <c r="AD165" i="1"/>
  <c r="AF164" i="1"/>
  <c r="AE164" i="1"/>
  <c r="AD164" i="1"/>
  <c r="AF163" i="1"/>
  <c r="AE163" i="1"/>
  <c r="AD163" i="1"/>
  <c r="AF162" i="1"/>
  <c r="AE162" i="1"/>
  <c r="AD162" i="1"/>
  <c r="AF161" i="1"/>
  <c r="AE161" i="1"/>
  <c r="AD161" i="1"/>
  <c r="AF160" i="1"/>
  <c r="AE160" i="1"/>
  <c r="AD160" i="1"/>
  <c r="AF159" i="1"/>
  <c r="AE159" i="1"/>
  <c r="AD159" i="1"/>
  <c r="AF158" i="1"/>
  <c r="AE158" i="1"/>
  <c r="AD158" i="1"/>
  <c r="AF157" i="1"/>
  <c r="AE157" i="1"/>
  <c r="AD157" i="1"/>
  <c r="AF156" i="1"/>
  <c r="AE156" i="1"/>
  <c r="AD156" i="1"/>
  <c r="AF155" i="1"/>
  <c r="AE155" i="1"/>
  <c r="AD155" i="1"/>
  <c r="AF154" i="1"/>
  <c r="AE154" i="1"/>
  <c r="AD154" i="1"/>
  <c r="AF153" i="1"/>
  <c r="AE153" i="1"/>
  <c r="AD153" i="1"/>
  <c r="AF152" i="1"/>
  <c r="AE152" i="1"/>
  <c r="AD152" i="1"/>
  <c r="AF151" i="1"/>
  <c r="AE151" i="1"/>
  <c r="AD151" i="1"/>
  <c r="AF150" i="1"/>
  <c r="AE150" i="1"/>
  <c r="AD150" i="1"/>
  <c r="AF149" i="1"/>
  <c r="AE149" i="1"/>
  <c r="AD149" i="1"/>
  <c r="AF148" i="1"/>
  <c r="AE148" i="1"/>
  <c r="AD148" i="1"/>
  <c r="AF147" i="1"/>
  <c r="AE147" i="1"/>
  <c r="AD147" i="1"/>
  <c r="AF146" i="1"/>
  <c r="AE146" i="1"/>
  <c r="AD146" i="1"/>
  <c r="AF145" i="1"/>
  <c r="AE145" i="1"/>
  <c r="AD145" i="1"/>
  <c r="AF144" i="1"/>
  <c r="AE144" i="1"/>
  <c r="AD144" i="1"/>
  <c r="AF143" i="1"/>
  <c r="AE143" i="1"/>
  <c r="AD143" i="1"/>
  <c r="AF142" i="1"/>
  <c r="AE142" i="1"/>
  <c r="AD142" i="1"/>
  <c r="AF141" i="1"/>
  <c r="AE141" i="1"/>
  <c r="AD141" i="1"/>
  <c r="AF140" i="1"/>
  <c r="AE140" i="1"/>
  <c r="AD140" i="1"/>
  <c r="AF139" i="1"/>
  <c r="AE139" i="1"/>
  <c r="AD139" i="1"/>
  <c r="AF138" i="1"/>
  <c r="AE138" i="1"/>
  <c r="AD138" i="1"/>
  <c r="AF137" i="1"/>
  <c r="AE137" i="1"/>
  <c r="AD137" i="1"/>
  <c r="AF136" i="1"/>
  <c r="AE136" i="1"/>
  <c r="AD136" i="1"/>
  <c r="AF135" i="1"/>
  <c r="AE135" i="1"/>
  <c r="AD135" i="1"/>
  <c r="AF134" i="1"/>
  <c r="AE134" i="1"/>
  <c r="AD134" i="1"/>
  <c r="AF133" i="1"/>
  <c r="AE133" i="1"/>
  <c r="AD133" i="1"/>
  <c r="AF132" i="1"/>
  <c r="AE132" i="1"/>
  <c r="AD132" i="1"/>
  <c r="AF131" i="1"/>
  <c r="AE131" i="1"/>
  <c r="AD131" i="1"/>
  <c r="AF130" i="1"/>
  <c r="AE130" i="1"/>
  <c r="AD130" i="1"/>
  <c r="AF129" i="1"/>
  <c r="AE129" i="1"/>
  <c r="AD129" i="1"/>
  <c r="AF128" i="1"/>
  <c r="AE128" i="1"/>
  <c r="AD128" i="1"/>
  <c r="AF127" i="1"/>
  <c r="AE127" i="1"/>
  <c r="AD127" i="1"/>
  <c r="AF126" i="1"/>
  <c r="AE126" i="1"/>
  <c r="AD126" i="1"/>
  <c r="AF125" i="1"/>
  <c r="AE125" i="1"/>
  <c r="AD125" i="1"/>
  <c r="AF124" i="1"/>
  <c r="AE124" i="1"/>
  <c r="AD124" i="1"/>
  <c r="AF123" i="1"/>
  <c r="AE123" i="1"/>
  <c r="AD123" i="1"/>
  <c r="AF122" i="1"/>
  <c r="AE122" i="1"/>
  <c r="AD122" i="1"/>
  <c r="AF121" i="1"/>
  <c r="AE121" i="1"/>
  <c r="AD121" i="1"/>
  <c r="AF120" i="1"/>
  <c r="AE120" i="1"/>
  <c r="AD120" i="1"/>
  <c r="AF119" i="1"/>
  <c r="AE119" i="1"/>
  <c r="AD119" i="1"/>
  <c r="AF118" i="1"/>
  <c r="AE118" i="1"/>
  <c r="AD118" i="1"/>
  <c r="AF117" i="1"/>
  <c r="AE117" i="1"/>
  <c r="AD117" i="1"/>
  <c r="AF116" i="1"/>
  <c r="AE116" i="1"/>
  <c r="AD116" i="1"/>
  <c r="AF115" i="1"/>
  <c r="AE115" i="1"/>
  <c r="AD115" i="1"/>
  <c r="AF114" i="1"/>
  <c r="AE114" i="1"/>
  <c r="AD114" i="1"/>
  <c r="AF113" i="1"/>
  <c r="AE113" i="1"/>
  <c r="AD113" i="1"/>
  <c r="AF112" i="1"/>
  <c r="AE112" i="1"/>
  <c r="AD112" i="1"/>
  <c r="AF111" i="1"/>
  <c r="AE111" i="1"/>
  <c r="AD111" i="1"/>
  <c r="AF110" i="1"/>
  <c r="AE110" i="1"/>
  <c r="AD110" i="1"/>
  <c r="AF109" i="1"/>
  <c r="AE109" i="1"/>
  <c r="AD109" i="1"/>
  <c r="AF108" i="1"/>
  <c r="AE108" i="1"/>
  <c r="AD108" i="1"/>
  <c r="AF107" i="1"/>
  <c r="AE107" i="1"/>
  <c r="AD107" i="1"/>
  <c r="AF106" i="1"/>
  <c r="AE106" i="1"/>
  <c r="AD106" i="1"/>
  <c r="AF105" i="1"/>
  <c r="AE105" i="1"/>
  <c r="AD105" i="1"/>
  <c r="AF104" i="1"/>
  <c r="AE104" i="1"/>
  <c r="AD104" i="1"/>
  <c r="AF103" i="1"/>
  <c r="AE103" i="1"/>
  <c r="AD103" i="1"/>
  <c r="AF102" i="1"/>
  <c r="AE102" i="1"/>
  <c r="AD102" i="1"/>
  <c r="AF101" i="1"/>
  <c r="AE101" i="1"/>
  <c r="AD101" i="1"/>
  <c r="AF100" i="1"/>
  <c r="AE100" i="1"/>
  <c r="AD100" i="1"/>
  <c r="AF99" i="1"/>
  <c r="AE99" i="1"/>
  <c r="AD99" i="1"/>
  <c r="AF98" i="1"/>
  <c r="AE98" i="1"/>
  <c r="AD98" i="1"/>
  <c r="AF97" i="1"/>
  <c r="AE97" i="1"/>
  <c r="AD97" i="1"/>
  <c r="AF96" i="1"/>
  <c r="AE96" i="1"/>
  <c r="AD96" i="1"/>
  <c r="AF95" i="1"/>
  <c r="AE95" i="1"/>
  <c r="AD95" i="1"/>
  <c r="AF94" i="1"/>
  <c r="AE94" i="1"/>
  <c r="AD94" i="1"/>
  <c r="AF93" i="1"/>
  <c r="AE93" i="1"/>
  <c r="AD93" i="1"/>
  <c r="AF92" i="1"/>
  <c r="AE92" i="1"/>
  <c r="AD92" i="1"/>
  <c r="AF91" i="1"/>
  <c r="AE91" i="1"/>
  <c r="AD91" i="1"/>
  <c r="AF90" i="1"/>
  <c r="AE90" i="1"/>
  <c r="AD90" i="1"/>
  <c r="AF89" i="1"/>
  <c r="AE89" i="1"/>
  <c r="AD89" i="1"/>
  <c r="AF88" i="1"/>
  <c r="AE88" i="1"/>
  <c r="AD88" i="1"/>
  <c r="AF87" i="1"/>
  <c r="AE87" i="1"/>
  <c r="AD87" i="1"/>
  <c r="AF86" i="1"/>
  <c r="AE86" i="1"/>
  <c r="AD86" i="1"/>
  <c r="AF85" i="1"/>
  <c r="AE85" i="1"/>
  <c r="AD85" i="1"/>
  <c r="AF84" i="1"/>
  <c r="AE84" i="1"/>
  <c r="AD84" i="1"/>
  <c r="AF83" i="1"/>
  <c r="AE83" i="1"/>
  <c r="AD83" i="1"/>
  <c r="AF82" i="1"/>
  <c r="AE82" i="1"/>
  <c r="AD82" i="1"/>
  <c r="AF81" i="1"/>
  <c r="AE81" i="1"/>
  <c r="AD81" i="1"/>
  <c r="AF80" i="1"/>
  <c r="AE80" i="1"/>
  <c r="AD80" i="1"/>
  <c r="AF79" i="1"/>
  <c r="AE79" i="1"/>
  <c r="AD79" i="1"/>
  <c r="AF78" i="1"/>
  <c r="AE78" i="1"/>
  <c r="AD78" i="1"/>
  <c r="AF77" i="1"/>
  <c r="AE77" i="1"/>
  <c r="AD77" i="1"/>
  <c r="AF76" i="1"/>
  <c r="AE76" i="1"/>
  <c r="AD76" i="1"/>
  <c r="AF75" i="1"/>
  <c r="AE75" i="1"/>
  <c r="AD75" i="1"/>
  <c r="AF74" i="1"/>
  <c r="AE74" i="1"/>
  <c r="AD74" i="1"/>
  <c r="AF73" i="1"/>
  <c r="AE73" i="1"/>
  <c r="AD73" i="1"/>
  <c r="AF72" i="1"/>
  <c r="AE72" i="1"/>
  <c r="AD72" i="1"/>
  <c r="AF70" i="1"/>
  <c r="AE70" i="1"/>
  <c r="AD70" i="1"/>
  <c r="AF69" i="1"/>
  <c r="AE69" i="1"/>
  <c r="AD69" i="1"/>
  <c r="AF68" i="1"/>
  <c r="AE68" i="1"/>
  <c r="AD68" i="1"/>
  <c r="AF67" i="1"/>
  <c r="AE67" i="1"/>
  <c r="AD67" i="1"/>
  <c r="AF66" i="1"/>
  <c r="AE66" i="1"/>
  <c r="AD66" i="1"/>
  <c r="AF65" i="1"/>
  <c r="AE65" i="1"/>
  <c r="AD65" i="1"/>
  <c r="AF64" i="1"/>
  <c r="AE64" i="1"/>
  <c r="AD64" i="1"/>
  <c r="AF63" i="1"/>
  <c r="AE63" i="1"/>
  <c r="AD63" i="1"/>
  <c r="AF62" i="1"/>
  <c r="AE62" i="1"/>
  <c r="AD62" i="1"/>
  <c r="AF61" i="1"/>
  <c r="AE61" i="1"/>
  <c r="AD61" i="1"/>
  <c r="AF60" i="1"/>
  <c r="AE60" i="1"/>
  <c r="AD60" i="1"/>
  <c r="AF59" i="1"/>
  <c r="AE59" i="1"/>
  <c r="AD59" i="1"/>
  <c r="AF58" i="1"/>
  <c r="AE58" i="1"/>
  <c r="AD58" i="1"/>
  <c r="AF57" i="1"/>
  <c r="AE57" i="1"/>
  <c r="AD57" i="1"/>
  <c r="AF56" i="1"/>
  <c r="AE56" i="1"/>
  <c r="AD56" i="1"/>
  <c r="AF55" i="1"/>
  <c r="AE55" i="1"/>
  <c r="AD55" i="1"/>
  <c r="AF54" i="1"/>
  <c r="AE54" i="1"/>
  <c r="AD54" i="1"/>
  <c r="AF53" i="1"/>
  <c r="AE53" i="1"/>
  <c r="AD53" i="1"/>
  <c r="AF52" i="1"/>
  <c r="AE52" i="1"/>
  <c r="AD52" i="1"/>
  <c r="AF51" i="1"/>
  <c r="AE51" i="1"/>
  <c r="AD51" i="1"/>
  <c r="AF50" i="1"/>
  <c r="AE50" i="1"/>
  <c r="AD50" i="1"/>
  <c r="AF49" i="1"/>
  <c r="AE49" i="1"/>
  <c r="AD49" i="1"/>
  <c r="AF48" i="1"/>
  <c r="AE48" i="1"/>
  <c r="AD48" i="1"/>
  <c r="AF47" i="1"/>
  <c r="AE47" i="1"/>
  <c r="AD47" i="1"/>
  <c r="AF46" i="1"/>
  <c r="AE46" i="1"/>
  <c r="AD46" i="1"/>
  <c r="AF45" i="1"/>
  <c r="AE45" i="1"/>
  <c r="AD45" i="1"/>
  <c r="AF44" i="1"/>
  <c r="AE44" i="1"/>
  <c r="AD44" i="1"/>
  <c r="AF43" i="1"/>
  <c r="AE43" i="1"/>
  <c r="AD43" i="1"/>
  <c r="AF42" i="1"/>
  <c r="AE42" i="1"/>
  <c r="AD42" i="1"/>
  <c r="AF41" i="1"/>
  <c r="AE41" i="1"/>
  <c r="AD41" i="1"/>
  <c r="AF40" i="1"/>
  <c r="AE40" i="1"/>
  <c r="AD40" i="1"/>
  <c r="AF39" i="1"/>
  <c r="AE39" i="1"/>
  <c r="AD39" i="1"/>
  <c r="AF38" i="1"/>
  <c r="AE38" i="1"/>
  <c r="AD38" i="1"/>
  <c r="AF37" i="1"/>
  <c r="AE37" i="1"/>
  <c r="AD37" i="1"/>
  <c r="AF36" i="1"/>
  <c r="AE36" i="1"/>
  <c r="AD36" i="1"/>
  <c r="AF35" i="1"/>
  <c r="AE35" i="1"/>
  <c r="AD35" i="1"/>
  <c r="AF34" i="1"/>
  <c r="AE34" i="1"/>
  <c r="AD34" i="1"/>
  <c r="AF33" i="1"/>
  <c r="AE33" i="1"/>
  <c r="AD33" i="1"/>
  <c r="AF32" i="1"/>
  <c r="AE32" i="1"/>
  <c r="AD32" i="1"/>
  <c r="AF31" i="1"/>
  <c r="AE31" i="1"/>
  <c r="AD31" i="1"/>
  <c r="AF30" i="1"/>
  <c r="AE30" i="1"/>
  <c r="AD30" i="1"/>
  <c r="AF29" i="1"/>
  <c r="AE29" i="1"/>
  <c r="AD29" i="1"/>
  <c r="AF28" i="1"/>
  <c r="AE28" i="1"/>
  <c r="AD28" i="1"/>
  <c r="AF27" i="1"/>
  <c r="AE27" i="1"/>
  <c r="AD27" i="1"/>
  <c r="AF26" i="1"/>
  <c r="AE26" i="1"/>
  <c r="AD26" i="1"/>
  <c r="AF25" i="1"/>
  <c r="AE25" i="1"/>
  <c r="AD25" i="1"/>
  <c r="AF24" i="1"/>
  <c r="AE24" i="1"/>
  <c r="AD24" i="1"/>
  <c r="AF23" i="1"/>
  <c r="AE23" i="1"/>
  <c r="AD23" i="1"/>
  <c r="AF22" i="1"/>
  <c r="AE22" i="1"/>
  <c r="AD22" i="1"/>
  <c r="AF21" i="1"/>
  <c r="AE21" i="1"/>
  <c r="AD21" i="1"/>
  <c r="AF20" i="1"/>
  <c r="AE20" i="1"/>
  <c r="AD20" i="1"/>
  <c r="AF19" i="1"/>
  <c r="AE19" i="1"/>
  <c r="AD19" i="1"/>
  <c r="AG86" i="1" l="1"/>
  <c r="AH86" i="1" s="1"/>
  <c r="AG43" i="1"/>
  <c r="AH43" i="1" s="1"/>
  <c r="AG51" i="1"/>
  <c r="AH51" i="1" s="1"/>
  <c r="AG98" i="1"/>
  <c r="AH98" i="1" s="1"/>
  <c r="AG114" i="1"/>
  <c r="AH114" i="1" s="1"/>
  <c r="AG130" i="1"/>
  <c r="AH130" i="1" s="1"/>
  <c r="AG146" i="1"/>
  <c r="AH146" i="1" s="1"/>
  <c r="AG178" i="1"/>
  <c r="AH178" i="1" s="1"/>
  <c r="AG91" i="1"/>
  <c r="AH91" i="1" s="1"/>
  <c r="AG107" i="1"/>
  <c r="AH107" i="1" s="1"/>
  <c r="AG123" i="1"/>
  <c r="AH123" i="1" s="1"/>
  <c r="AG139" i="1"/>
  <c r="AH139" i="1" s="1"/>
  <c r="AG147" i="1"/>
  <c r="AH147" i="1" s="1"/>
  <c r="AG19" i="1"/>
  <c r="AH19" i="1" s="1"/>
  <c r="AG27" i="1"/>
  <c r="AH27" i="1" s="1"/>
  <c r="AG35" i="1"/>
  <c r="AH35" i="1" s="1"/>
  <c r="AG210" i="1"/>
  <c r="AH210" i="1" s="1"/>
  <c r="AG40" i="1"/>
  <c r="AH40" i="1" s="1"/>
  <c r="AG23" i="1"/>
  <c r="AH23" i="1" s="1"/>
  <c r="AG31" i="1"/>
  <c r="AH31" i="1" s="1"/>
  <c r="AG39" i="1"/>
  <c r="AH39" i="1" s="1"/>
  <c r="AG47" i="1"/>
  <c r="AH47" i="1" s="1"/>
  <c r="AG226" i="1"/>
  <c r="AH226" i="1" s="1"/>
  <c r="AG96" i="1"/>
  <c r="AH96" i="1" s="1"/>
  <c r="AG160" i="1"/>
  <c r="AH160" i="1" s="1"/>
  <c r="AG168" i="1"/>
  <c r="AH168" i="1" s="1"/>
  <c r="AG184" i="1"/>
  <c r="AH184" i="1" s="1"/>
  <c r="AG55" i="1"/>
  <c r="AH55" i="1" s="1"/>
  <c r="AG216" i="1"/>
  <c r="AH216" i="1" s="1"/>
  <c r="AG206" i="1"/>
  <c r="AH206" i="1" s="1"/>
  <c r="AG41" i="1"/>
  <c r="AH41" i="1" s="1"/>
  <c r="AG49" i="1"/>
  <c r="AH49" i="1" s="1"/>
  <c r="AG74" i="1"/>
  <c r="AH74" i="1" s="1"/>
  <c r="AG174" i="1"/>
  <c r="AH174" i="1" s="1"/>
  <c r="AG152" i="1"/>
  <c r="AH152" i="1" s="1"/>
  <c r="AG200" i="1"/>
  <c r="AH200" i="1" s="1"/>
  <c r="AG44" i="1"/>
  <c r="AH44" i="1" s="1"/>
  <c r="AG186" i="1"/>
  <c r="AH186" i="1" s="1"/>
  <c r="AG64" i="1"/>
  <c r="AH64" i="1" s="1"/>
  <c r="AG104" i="1"/>
  <c r="AH104" i="1" s="1"/>
  <c r="AG120" i="1"/>
  <c r="AH120" i="1" s="1"/>
  <c r="AG128" i="1"/>
  <c r="AH128" i="1" s="1"/>
  <c r="AG136" i="1"/>
  <c r="AH136" i="1" s="1"/>
  <c r="AG28" i="1"/>
  <c r="AH28" i="1" s="1"/>
  <c r="AG88" i="1"/>
  <c r="AH88" i="1" s="1"/>
  <c r="AG135" i="1"/>
  <c r="AH135" i="1" s="1"/>
  <c r="AG101" i="1"/>
  <c r="AH101" i="1" s="1"/>
  <c r="AG45" i="1"/>
  <c r="AH45" i="1" s="1"/>
  <c r="AG116" i="1"/>
  <c r="AH116" i="1" s="1"/>
  <c r="AG140" i="1"/>
  <c r="AH140" i="1" s="1"/>
  <c r="AG72" i="1"/>
  <c r="AH72" i="1" s="1"/>
  <c r="AI72" i="1" s="1"/>
  <c r="AG119" i="1"/>
  <c r="AH119" i="1" s="1"/>
  <c r="AG34" i="1"/>
  <c r="AH34" i="1" s="1"/>
  <c r="AG58" i="1"/>
  <c r="AH58" i="1" s="1"/>
  <c r="AG75" i="1"/>
  <c r="AH75" i="1" s="1"/>
  <c r="AG83" i="1"/>
  <c r="AH83" i="1" s="1"/>
  <c r="AG106" i="1"/>
  <c r="AH106" i="1" s="1"/>
  <c r="AG183" i="1"/>
  <c r="AH183" i="1" s="1"/>
  <c r="AG29" i="1"/>
  <c r="AH29" i="1" s="1"/>
  <c r="AG61" i="1"/>
  <c r="AH61" i="1" s="1"/>
  <c r="AG133" i="1"/>
  <c r="AH133" i="1" s="1"/>
  <c r="AG56" i="1"/>
  <c r="AH56" i="1" s="1"/>
  <c r="AG67" i="1"/>
  <c r="AH67" i="1" s="1"/>
  <c r="AG84" i="1"/>
  <c r="AH84" i="1" s="1"/>
  <c r="AG22" i="1"/>
  <c r="AH22" i="1" s="1"/>
  <c r="AG46" i="1"/>
  <c r="AH46" i="1" s="1"/>
  <c r="AG54" i="1"/>
  <c r="AH54" i="1" s="1"/>
  <c r="AG57" i="1"/>
  <c r="AH57" i="1" s="1"/>
  <c r="AG65" i="1"/>
  <c r="AH65" i="1" s="1"/>
  <c r="AI65" i="1" s="1"/>
  <c r="AG118" i="1"/>
  <c r="AH118" i="1" s="1"/>
  <c r="AG150" i="1"/>
  <c r="AH150" i="1" s="1"/>
  <c r="AG155" i="1"/>
  <c r="AH155" i="1" s="1"/>
  <c r="AG171" i="1"/>
  <c r="AH171" i="1" s="1"/>
  <c r="AG179" i="1"/>
  <c r="AH179" i="1" s="1"/>
  <c r="AG187" i="1"/>
  <c r="AH187" i="1" s="1"/>
  <c r="AG195" i="1"/>
  <c r="AH195" i="1" s="1"/>
  <c r="AG203" i="1"/>
  <c r="AH203" i="1" s="1"/>
  <c r="AG59" i="1"/>
  <c r="AH59" i="1" s="1"/>
  <c r="AG138" i="1"/>
  <c r="AH138" i="1" s="1"/>
  <c r="AG148" i="1"/>
  <c r="AH148" i="1" s="1"/>
  <c r="AG172" i="1"/>
  <c r="AH172" i="1" s="1"/>
  <c r="AG182" i="1"/>
  <c r="AH182" i="1" s="1"/>
  <c r="AG224" i="1"/>
  <c r="AH224" i="1" s="1"/>
  <c r="AG85" i="1"/>
  <c r="AH85" i="1" s="1"/>
  <c r="AG87" i="1"/>
  <c r="AH87" i="1" s="1"/>
  <c r="AG170" i="1"/>
  <c r="AH170" i="1" s="1"/>
  <c r="AG192" i="1"/>
  <c r="AH192" i="1" s="1"/>
  <c r="AG20" i="1"/>
  <c r="AH20" i="1" s="1"/>
  <c r="AG25" i="1"/>
  <c r="AH25" i="1" s="1"/>
  <c r="AG37" i="1"/>
  <c r="AH37" i="1" s="1"/>
  <c r="AG50" i="1"/>
  <c r="AH50" i="1" s="1"/>
  <c r="AG102" i="1"/>
  <c r="AH102" i="1" s="1"/>
  <c r="AG112" i="1"/>
  <c r="AH112" i="1" s="1"/>
  <c r="AG117" i="1"/>
  <c r="AH117" i="1" s="1"/>
  <c r="AG129" i="1"/>
  <c r="AH129" i="1" s="1"/>
  <c r="AG33" i="1"/>
  <c r="AH33" i="1" s="1"/>
  <c r="AG63" i="1"/>
  <c r="AH63" i="1" s="1"/>
  <c r="AG110" i="1"/>
  <c r="AH110" i="1" s="1"/>
  <c r="AG166" i="1"/>
  <c r="AH166" i="1" s="1"/>
  <c r="AG176" i="1"/>
  <c r="AH176" i="1" s="1"/>
  <c r="AG26" i="1"/>
  <c r="AH26" i="1" s="1"/>
  <c r="AG38" i="1"/>
  <c r="AH38" i="1" s="1"/>
  <c r="AG68" i="1"/>
  <c r="AH68" i="1" s="1"/>
  <c r="AG76" i="1"/>
  <c r="AH76" i="1" s="1"/>
  <c r="AG142" i="1"/>
  <c r="AH142" i="1" s="1"/>
  <c r="AG154" i="1"/>
  <c r="AH154" i="1" s="1"/>
  <c r="AG164" i="1"/>
  <c r="AH164" i="1" s="1"/>
  <c r="AG188" i="1"/>
  <c r="AH188" i="1" s="1"/>
  <c r="AG208" i="1"/>
  <c r="AH208" i="1" s="1"/>
  <c r="AG218" i="1"/>
  <c r="AH218" i="1" s="1"/>
  <c r="AG89" i="1"/>
  <c r="AH89" i="1" s="1"/>
  <c r="AG94" i="1"/>
  <c r="AH94" i="1" s="1"/>
  <c r="AG99" i="1"/>
  <c r="AH99" i="1" s="1"/>
  <c r="AG165" i="1"/>
  <c r="AH165" i="1" s="1"/>
  <c r="AG209" i="1"/>
  <c r="AH209" i="1" s="1"/>
  <c r="AG214" i="1"/>
  <c r="AH214" i="1" s="1"/>
  <c r="AG32" i="1"/>
  <c r="AH32" i="1" s="1"/>
  <c r="AG42" i="1"/>
  <c r="AH42" i="1" s="1"/>
  <c r="AG52" i="1"/>
  <c r="AH52" i="1" s="1"/>
  <c r="AG62" i="1"/>
  <c r="AH62" i="1" s="1"/>
  <c r="AG80" i="1"/>
  <c r="AH80" i="1" s="1"/>
  <c r="AG126" i="1"/>
  <c r="AH126" i="1" s="1"/>
  <c r="AG180" i="1"/>
  <c r="AH180" i="1" s="1"/>
  <c r="AG197" i="1"/>
  <c r="AH197" i="1" s="1"/>
  <c r="AG204" i="1"/>
  <c r="AH204" i="1" s="1"/>
  <c r="AG212" i="1"/>
  <c r="AH212" i="1" s="1"/>
  <c r="AG30" i="1"/>
  <c r="AH30" i="1" s="1"/>
  <c r="AG92" i="1"/>
  <c r="AH92" i="1" s="1"/>
  <c r="AG158" i="1"/>
  <c r="AH158" i="1" s="1"/>
  <c r="AG163" i="1"/>
  <c r="AH163" i="1" s="1"/>
  <c r="AG202" i="1"/>
  <c r="AH202" i="1" s="1"/>
  <c r="AG207" i="1"/>
  <c r="AH207" i="1" s="1"/>
  <c r="AG222" i="1"/>
  <c r="AH222" i="1" s="1"/>
  <c r="AG78" i="1"/>
  <c r="AH78" i="1" s="1"/>
  <c r="AG90" i="1"/>
  <c r="AH90" i="1" s="1"/>
  <c r="AG100" i="1"/>
  <c r="AH100" i="1" s="1"/>
  <c r="AG124" i="1"/>
  <c r="AH124" i="1" s="1"/>
  <c r="AG132" i="1"/>
  <c r="AH132" i="1" s="1"/>
  <c r="AG144" i="1"/>
  <c r="AH144" i="1" s="1"/>
  <c r="AG149" i="1"/>
  <c r="AH149" i="1" s="1"/>
  <c r="AG151" i="1"/>
  <c r="AH151" i="1" s="1"/>
  <c r="AG190" i="1"/>
  <c r="AH190" i="1" s="1"/>
  <c r="AG215" i="1"/>
  <c r="AH215" i="1" s="1"/>
  <c r="AG48" i="1"/>
  <c r="AH48" i="1" s="1"/>
  <c r="AG70" i="1"/>
  <c r="AH70" i="1" s="1"/>
  <c r="AG115" i="1"/>
  <c r="AH115" i="1" s="1"/>
  <c r="AG122" i="1"/>
  <c r="AH122" i="1" s="1"/>
  <c r="AG156" i="1"/>
  <c r="AH156" i="1" s="1"/>
  <c r="AG181" i="1"/>
  <c r="AH181" i="1" s="1"/>
  <c r="AG213" i="1"/>
  <c r="AH213" i="1" s="1"/>
  <c r="AG82" i="1"/>
  <c r="AH82" i="1" s="1"/>
  <c r="AG108" i="1"/>
  <c r="AH108" i="1" s="1"/>
  <c r="AG162" i="1"/>
  <c r="AH162" i="1" s="1"/>
  <c r="AG194" i="1"/>
  <c r="AH194" i="1" s="1"/>
  <c r="AG196" i="1"/>
  <c r="AH196" i="1" s="1"/>
  <c r="AG69" i="1"/>
  <c r="AH69" i="1" s="1"/>
  <c r="AG103" i="1"/>
  <c r="AH103" i="1" s="1"/>
  <c r="AG36" i="1"/>
  <c r="AH36" i="1" s="1"/>
  <c r="AG199" i="1"/>
  <c r="AH199" i="1" s="1"/>
  <c r="AG211" i="1"/>
  <c r="AH211" i="1" s="1"/>
  <c r="AG24" i="1"/>
  <c r="AH24" i="1" s="1"/>
  <c r="AG53" i="1"/>
  <c r="AH53" i="1" s="1"/>
  <c r="AG131" i="1"/>
  <c r="AH131" i="1" s="1"/>
  <c r="AG21" i="1"/>
  <c r="AH21" i="1" s="1"/>
  <c r="AG66" i="1"/>
  <c r="AH66" i="1" s="1"/>
  <c r="AG134" i="1"/>
  <c r="AH134" i="1" s="1"/>
  <c r="AG167" i="1"/>
  <c r="AH167" i="1" s="1"/>
  <c r="AG111" i="1"/>
  <c r="AH111" i="1" s="1"/>
  <c r="AG157" i="1"/>
  <c r="AH157" i="1" s="1"/>
  <c r="AG175" i="1"/>
  <c r="AH175" i="1" s="1"/>
  <c r="AG113" i="1"/>
  <c r="AH113" i="1" s="1"/>
  <c r="AG225" i="1"/>
  <c r="AH225" i="1" s="1"/>
  <c r="AG95" i="1"/>
  <c r="AH95" i="1" s="1"/>
  <c r="AG97" i="1"/>
  <c r="AH97" i="1" s="1"/>
  <c r="AG161" i="1"/>
  <c r="AH161" i="1" s="1"/>
  <c r="AG79" i="1"/>
  <c r="AH79" i="1" s="1"/>
  <c r="AG105" i="1"/>
  <c r="AH105" i="1" s="1"/>
  <c r="AG81" i="1"/>
  <c r="AH81" i="1" s="1"/>
  <c r="AG145" i="1"/>
  <c r="AH145" i="1" s="1"/>
  <c r="AG191" i="1"/>
  <c r="AH191" i="1" s="1"/>
  <c r="AG193" i="1"/>
  <c r="AH193" i="1" s="1"/>
  <c r="AG198" i="1"/>
  <c r="AH198" i="1" s="1"/>
  <c r="AG73" i="1"/>
  <c r="AH73" i="1" s="1"/>
  <c r="AG93" i="1"/>
  <c r="AH93" i="1" s="1"/>
  <c r="AG137" i="1"/>
  <c r="AH137" i="1" s="1"/>
  <c r="AG221" i="1"/>
  <c r="AH221" i="1" s="1"/>
  <c r="AG177" i="1"/>
  <c r="AH177" i="1" s="1"/>
  <c r="AG223" i="1"/>
  <c r="AH223" i="1" s="1"/>
  <c r="AG77" i="1"/>
  <c r="AH77" i="1" s="1"/>
  <c r="AG121" i="1"/>
  <c r="AH121" i="1" s="1"/>
  <c r="AG141" i="1"/>
  <c r="AH141" i="1" s="1"/>
  <c r="AG159" i="1"/>
  <c r="AH159" i="1" s="1"/>
  <c r="AG60" i="1"/>
  <c r="AH60" i="1" s="1"/>
  <c r="AG125" i="1"/>
  <c r="AH125" i="1" s="1"/>
  <c r="AG143" i="1"/>
  <c r="AH143" i="1" s="1"/>
  <c r="AG169" i="1"/>
  <c r="AH169" i="1" s="1"/>
  <c r="AG189" i="1"/>
  <c r="AH189" i="1" s="1"/>
  <c r="AG109" i="1"/>
  <c r="AH109" i="1" s="1"/>
  <c r="AG127" i="1"/>
  <c r="AH127" i="1" s="1"/>
  <c r="AG153" i="1"/>
  <c r="AH153" i="1" s="1"/>
  <c r="AG173" i="1"/>
  <c r="AH173" i="1" s="1"/>
  <c r="AG205" i="1"/>
  <c r="AH205" i="1" s="1"/>
  <c r="AG185" i="1"/>
  <c r="AH185" i="1" s="1"/>
  <c r="AG201" i="1"/>
  <c r="AH201" i="1" s="1"/>
  <c r="AG217" i="1"/>
  <c r="AH217" i="1" s="1"/>
  <c r="C39" i="3"/>
  <c r="C38" i="3"/>
  <c r="C37" i="3"/>
  <c r="C36" i="3"/>
  <c r="C35" i="3"/>
  <c r="C34" i="3"/>
  <c r="C33" i="3"/>
  <c r="AD71" i="1"/>
  <c r="E56" i="3"/>
  <c r="G56" i="3" s="1"/>
  <c r="F56" i="3"/>
  <c r="F59" i="3" s="1"/>
  <c r="F62" i="3" l="1"/>
  <c r="E59" i="3"/>
  <c r="E62" i="3" s="1"/>
  <c r="E65" i="3" s="1"/>
  <c r="H35" i="10"/>
  <c r="H34" i="10"/>
  <c r="H33" i="10"/>
  <c r="H32" i="10"/>
  <c r="H31" i="10"/>
  <c r="H30" i="10"/>
  <c r="H29" i="10"/>
  <c r="H28" i="10"/>
  <c r="H27" i="10"/>
  <c r="H26" i="10"/>
  <c r="H25" i="10"/>
  <c r="H36" i="10"/>
  <c r="H24" i="10"/>
  <c r="J25" i="10"/>
  <c r="G36" i="10"/>
  <c r="J24" i="10"/>
  <c r="I24" i="10"/>
  <c r="G62" i="3" l="1"/>
  <c r="G59" i="3"/>
  <c r="I25" i="10"/>
  <c r="I26" i="10" s="1"/>
  <c r="I27" i="10" s="1"/>
  <c r="I28" i="10" s="1"/>
  <c r="I29" i="10" s="1"/>
  <c r="I30" i="10" s="1"/>
  <c r="I31" i="10" s="1"/>
  <c r="I32" i="10" s="1"/>
  <c r="I33" i="10" s="1"/>
  <c r="I34" i="10" s="1"/>
  <c r="I35" i="10" s="1"/>
  <c r="W227" i="1" l="1"/>
  <c r="L3" i="10"/>
  <c r="L4" i="10" s="1"/>
  <c r="L5" i="10" s="1"/>
  <c r="L6" i="10" s="1"/>
  <c r="L7" i="10" s="1"/>
  <c r="L8" i="10" s="1"/>
  <c r="L9" i="10" s="1"/>
  <c r="L10" i="10" s="1"/>
  <c r="L11" i="10" s="1"/>
  <c r="L12" i="10" s="1"/>
  <c r="L13" i="10" s="1"/>
  <c r="L14" i="10" s="1"/>
  <c r="G89" i="1" l="1"/>
  <c r="G192" i="1"/>
  <c r="G191" i="1"/>
  <c r="G196" i="1"/>
  <c r="G195" i="1"/>
  <c r="G197" i="1"/>
  <c r="G194" i="1"/>
  <c r="G119" i="1"/>
  <c r="G123" i="1"/>
  <c r="G125" i="1"/>
  <c r="G122" i="1"/>
  <c r="G124" i="1"/>
  <c r="AB122" i="1"/>
  <c r="AB197" i="1"/>
  <c r="AB195" i="1"/>
  <c r="AB124" i="1"/>
  <c r="AB194" i="1"/>
  <c r="AB119" i="1"/>
  <c r="AB89" i="1"/>
  <c r="AB123" i="1"/>
  <c r="AB191" i="1"/>
  <c r="AB125" i="1"/>
  <c r="AB196" i="1"/>
  <c r="AI194" i="1" l="1"/>
  <c r="AI125" i="1"/>
  <c r="AI195" i="1"/>
  <c r="AI196" i="1"/>
  <c r="AI191" i="1"/>
  <c r="AI123" i="1"/>
  <c r="AI119" i="1"/>
  <c r="AI89" i="1"/>
  <c r="AI124" i="1"/>
  <c r="AI197" i="1"/>
  <c r="AI122" i="1"/>
  <c r="AC89" i="1"/>
  <c r="AC191" i="1"/>
  <c r="AC196" i="1"/>
  <c r="AC195" i="1"/>
  <c r="AC197" i="1"/>
  <c r="AC194" i="1"/>
  <c r="AC119" i="1"/>
  <c r="AC123" i="1"/>
  <c r="AC125" i="1"/>
  <c r="AC122" i="1"/>
  <c r="AC124" i="1"/>
  <c r="G225" i="1"/>
  <c r="G226" i="1"/>
  <c r="G224" i="1"/>
  <c r="G223" i="1"/>
  <c r="AB223" i="1"/>
  <c r="AB225" i="1"/>
  <c r="AB224" i="1"/>
  <c r="AI224" i="1" l="1"/>
  <c r="AI225" i="1"/>
  <c r="AI223" i="1"/>
  <c r="AC225" i="1"/>
  <c r="AC224" i="1"/>
  <c r="AC223" i="1"/>
  <c r="G221" i="1"/>
  <c r="G218" i="1"/>
  <c r="G222" i="1"/>
  <c r="AB226" i="1"/>
  <c r="AB218" i="1"/>
  <c r="AB221" i="1"/>
  <c r="AB222" i="1"/>
  <c r="AI218" i="1" l="1"/>
  <c r="AI226" i="1"/>
  <c r="AI222" i="1"/>
  <c r="AI221" i="1"/>
  <c r="AC226" i="1"/>
  <c r="AC222" i="1"/>
  <c r="AC221" i="1"/>
  <c r="AC218" i="1"/>
  <c r="B36" i="10"/>
  <c r="C35" i="10" s="1"/>
  <c r="E24" i="10"/>
  <c r="C24" i="10"/>
  <c r="D24" i="10" s="1"/>
  <c r="C4" i="10"/>
  <c r="C5" i="10" s="1"/>
  <c r="C6" i="10" s="1"/>
  <c r="C7" i="10" s="1"/>
  <c r="C8" i="10" s="1"/>
  <c r="C9" i="10" s="1"/>
  <c r="C10" i="10" s="1"/>
  <c r="C11" i="10" s="1"/>
  <c r="C12" i="10" s="1"/>
  <c r="C13" i="10" s="1"/>
  <c r="C14" i="10" s="1"/>
  <c r="G3" i="10"/>
  <c r="G4" i="10" s="1"/>
  <c r="G5" i="10" s="1"/>
  <c r="G6" i="10" s="1"/>
  <c r="G7" i="10" s="1"/>
  <c r="G8" i="10" s="1"/>
  <c r="G9" i="10" s="1"/>
  <c r="G10" i="10" s="1"/>
  <c r="G11" i="10" s="1"/>
  <c r="G12" i="10" s="1"/>
  <c r="G13" i="10" s="1"/>
  <c r="G14" i="10" s="1"/>
  <c r="AF251" i="1"/>
  <c r="AF241" i="1"/>
  <c r="C28" i="10" l="1"/>
  <c r="C32" i="10"/>
  <c r="C36" i="10"/>
  <c r="C25" i="10"/>
  <c r="D25" i="10" s="1"/>
  <c r="D26" i="10" s="1"/>
  <c r="D27" i="10" s="1"/>
  <c r="D28" i="10" s="1"/>
  <c r="D29" i="10" s="1"/>
  <c r="D30" i="10" s="1"/>
  <c r="D31" i="10" s="1"/>
  <c r="D32" i="10" s="1"/>
  <c r="D33" i="10" s="1"/>
  <c r="D34" i="10" s="1"/>
  <c r="D35" i="10" s="1"/>
  <c r="C29" i="10"/>
  <c r="C33" i="10"/>
  <c r="C26" i="10"/>
  <c r="C30" i="10"/>
  <c r="C34" i="10"/>
  <c r="C27" i="10"/>
  <c r="C31" i="10"/>
  <c r="AF254" i="1"/>
  <c r="AB24" i="1"/>
  <c r="AI24" i="1" l="1"/>
  <c r="AC24" i="1"/>
  <c r="B37" i="3" l="1"/>
  <c r="B36" i="3"/>
  <c r="B35" i="3"/>
  <c r="B33" i="3"/>
  <c r="B29" i="3"/>
  <c r="D21" i="3"/>
  <c r="D22" i="3"/>
  <c r="D23" i="3"/>
  <c r="D24" i="3"/>
  <c r="D25" i="3"/>
  <c r="D26" i="3"/>
  <c r="D27" i="3"/>
  <c r="D28" i="3"/>
  <c r="C29" i="3"/>
  <c r="B34" i="3"/>
  <c r="B38" i="3"/>
  <c r="B39" i="3"/>
  <c r="C40" i="3"/>
  <c r="D40" i="3"/>
  <c r="E40" i="3"/>
  <c r="F40" i="3"/>
  <c r="G40" i="3"/>
  <c r="H40" i="3"/>
  <c r="C41" i="3"/>
  <c r="D41" i="3"/>
  <c r="E41" i="3"/>
  <c r="F41" i="3"/>
  <c r="G41" i="3"/>
  <c r="H41" i="3"/>
  <c r="G217" i="1"/>
  <c r="G216" i="1"/>
  <c r="G213" i="1"/>
  <c r="G215" i="1"/>
  <c r="G214" i="1"/>
  <c r="G212" i="1"/>
  <c r="G211" i="1"/>
  <c r="G209" i="1"/>
  <c r="G210" i="1"/>
  <c r="G208" i="1"/>
  <c r="G205" i="1"/>
  <c r="G206" i="1"/>
  <c r="G207" i="1"/>
  <c r="G204" i="1"/>
  <c r="G202" i="1"/>
  <c r="G203" i="1"/>
  <c r="G201" i="1"/>
  <c r="G200" i="1"/>
  <c r="G199" i="1"/>
  <c r="G198" i="1"/>
  <c r="G185" i="1"/>
  <c r="G188" i="1"/>
  <c r="G190" i="1"/>
  <c r="G189" i="1"/>
  <c r="G187" i="1"/>
  <c r="G186" i="1"/>
  <c r="G184" i="1"/>
  <c r="G183" i="1"/>
  <c r="G182" i="1"/>
  <c r="G181" i="1"/>
  <c r="G179" i="1"/>
  <c r="G176" i="1"/>
  <c r="G178" i="1"/>
  <c r="G177" i="1"/>
  <c r="G175" i="1"/>
  <c r="G193" i="1"/>
  <c r="G174" i="1"/>
  <c r="G173" i="1"/>
  <c r="G172" i="1"/>
  <c r="G170" i="1"/>
  <c r="G171" i="1"/>
  <c r="G164" i="1"/>
  <c r="G166" i="1"/>
  <c r="G165" i="1"/>
  <c r="G163" i="1"/>
  <c r="G162" i="1"/>
  <c r="G161" i="1"/>
  <c r="G180" i="1"/>
  <c r="G158" i="1"/>
  <c r="G159" i="1"/>
  <c r="G156" i="1"/>
  <c r="G149" i="1"/>
  <c r="G153" i="1"/>
  <c r="G155" i="1"/>
  <c r="G154" i="1"/>
  <c r="G152" i="1"/>
  <c r="G151" i="1"/>
  <c r="G150" i="1"/>
  <c r="G147" i="1"/>
  <c r="G148" i="1"/>
  <c r="G146" i="1"/>
  <c r="G168" i="1"/>
  <c r="G157" i="1"/>
  <c r="G160" i="1"/>
  <c r="G142" i="1"/>
  <c r="G141" i="1"/>
  <c r="G143" i="1"/>
  <c r="G169" i="1"/>
  <c r="G167" i="1"/>
  <c r="G139" i="1"/>
  <c r="G138" i="1"/>
  <c r="G136" i="1"/>
  <c r="G135" i="1"/>
  <c r="G137" i="1"/>
  <c r="G134" i="1"/>
  <c r="G133" i="1"/>
  <c r="G132" i="1"/>
  <c r="G140" i="1"/>
  <c r="G128" i="1"/>
  <c r="G145" i="1"/>
  <c r="G144" i="1"/>
  <c r="G116" i="1"/>
  <c r="G118" i="1"/>
  <c r="G126" i="1"/>
  <c r="G120" i="1"/>
  <c r="G117" i="1"/>
  <c r="G121" i="1"/>
  <c r="G115" i="1"/>
  <c r="G114" i="1"/>
  <c r="G113" i="1"/>
  <c r="G112" i="1"/>
  <c r="G131" i="1"/>
  <c r="G110" i="1"/>
  <c r="G127" i="1"/>
  <c r="G130" i="1"/>
  <c r="G129" i="1"/>
  <c r="G220" i="1"/>
  <c r="G102" i="1"/>
  <c r="G107" i="1"/>
  <c r="G105" i="1"/>
  <c r="G108" i="1"/>
  <c r="G104" i="1"/>
  <c r="G106" i="1"/>
  <c r="G103" i="1"/>
  <c r="G111" i="1"/>
  <c r="G101" i="1"/>
  <c r="G100" i="1"/>
  <c r="G97" i="1"/>
  <c r="G95" i="1"/>
  <c r="G94" i="1"/>
  <c r="G98" i="1"/>
  <c r="G93" i="1"/>
  <c r="G92" i="1"/>
  <c r="G91" i="1"/>
  <c r="G90" i="1"/>
  <c r="G88" i="1"/>
  <c r="G87" i="1"/>
  <c r="G84" i="1"/>
  <c r="G83" i="1"/>
  <c r="G109" i="1"/>
  <c r="G77" i="1"/>
  <c r="G79" i="1"/>
  <c r="G78" i="1"/>
  <c r="G82" i="1"/>
  <c r="G96" i="1"/>
  <c r="G75" i="1"/>
  <c r="G74" i="1"/>
  <c r="G73" i="1"/>
  <c r="G72" i="1"/>
  <c r="G86" i="1"/>
  <c r="G99" i="1"/>
  <c r="G81" i="1"/>
  <c r="G85" i="1"/>
  <c r="G71" i="1"/>
  <c r="G70" i="1"/>
  <c r="G68" i="1"/>
  <c r="G69" i="1"/>
  <c r="G219" i="1"/>
  <c r="G80" i="1"/>
  <c r="G76" i="1"/>
  <c r="G65" i="1"/>
  <c r="G64" i="1"/>
  <c r="G63" i="1"/>
  <c r="G62" i="1"/>
  <c r="G61" i="1"/>
  <c r="G55" i="1"/>
  <c r="G59" i="1"/>
  <c r="G60" i="1"/>
  <c r="G58" i="1"/>
  <c r="G57" i="1"/>
  <c r="G56" i="1"/>
  <c r="G54" i="1"/>
  <c r="G53" i="1"/>
  <c r="G51" i="1"/>
  <c r="G52" i="1"/>
  <c r="G50" i="1"/>
  <c r="G48" i="1"/>
  <c r="G49" i="1"/>
  <c r="G47" i="1"/>
  <c r="G45" i="1"/>
  <c r="G46" i="1"/>
  <c r="G44" i="1"/>
  <c r="G43" i="1"/>
  <c r="G67" i="1"/>
  <c r="G42" i="1"/>
  <c r="G38" i="1"/>
  <c r="G66" i="1"/>
  <c r="G41" i="1"/>
  <c r="G37" i="1"/>
  <c r="G26" i="1"/>
  <c r="G25" i="1"/>
  <c r="G36" i="1"/>
  <c r="G31" i="1"/>
  <c r="G30" i="1"/>
  <c r="G40" i="1"/>
  <c r="G35" i="1"/>
  <c r="G34" i="1"/>
  <c r="G32" i="1"/>
  <c r="G28" i="1"/>
  <c r="G27" i="1"/>
  <c r="G29" i="1"/>
  <c r="G39" i="1"/>
  <c r="G33" i="1"/>
  <c r="G24" i="1"/>
  <c r="G22" i="1"/>
  <c r="G23" i="1"/>
  <c r="G21" i="1"/>
  <c r="G19" i="1"/>
  <c r="AE71" i="1"/>
  <c r="AF71" i="1"/>
  <c r="AB163" i="1"/>
  <c r="AB160" i="1"/>
  <c r="AB169" i="1"/>
  <c r="AB184" i="1"/>
  <c r="AB175" i="1"/>
  <c r="AB129" i="1"/>
  <c r="AB127" i="1"/>
  <c r="AB212" i="1"/>
  <c r="AB151" i="1"/>
  <c r="AB93" i="1"/>
  <c r="AB192" i="1"/>
  <c r="AB162" i="1"/>
  <c r="AB198" i="1"/>
  <c r="AB91" i="1"/>
  <c r="AB120" i="1"/>
  <c r="AB147" i="1"/>
  <c r="AB145" i="1"/>
  <c r="AB115" i="1"/>
  <c r="AB140" i="1"/>
  <c r="AB219" i="1"/>
  <c r="AB90" i="1"/>
  <c r="AB101" i="1"/>
  <c r="AB134" i="1"/>
  <c r="AB193" i="1"/>
  <c r="AB144" i="1"/>
  <c r="AB167" i="1"/>
  <c r="AB180" i="1"/>
  <c r="AB181" i="1"/>
  <c r="AB95" i="1"/>
  <c r="AB88" i="1"/>
  <c r="AB168" i="1"/>
  <c r="AB94" i="1"/>
  <c r="AB76" i="1"/>
  <c r="AB126" i="1"/>
  <c r="AB137" i="1"/>
  <c r="AB75" i="1"/>
  <c r="AB82" i="1"/>
  <c r="AB203" i="1"/>
  <c r="AB130" i="1"/>
  <c r="AB204" i="1"/>
  <c r="AB157" i="1"/>
  <c r="AB92" i="1"/>
  <c r="AI90" i="1" l="1"/>
  <c r="AI140" i="1"/>
  <c r="AI193" i="1"/>
  <c r="AI203" i="1"/>
  <c r="AI168" i="1"/>
  <c r="AI144" i="1"/>
  <c r="AI180" i="1"/>
  <c r="AI147" i="1"/>
  <c r="AI120" i="1"/>
  <c r="AI91" i="1"/>
  <c r="AI115" i="1"/>
  <c r="AI157" i="1"/>
  <c r="AI82" i="1"/>
  <c r="AI167" i="1"/>
  <c r="AI129" i="1"/>
  <c r="AI192" i="1"/>
  <c r="AI93" i="1"/>
  <c r="AI151" i="1"/>
  <c r="AI198" i="1"/>
  <c r="AI95" i="1"/>
  <c r="AI94" i="1"/>
  <c r="AI88" i="1"/>
  <c r="AI162" i="1"/>
  <c r="AI184" i="1"/>
  <c r="AI169" i="1"/>
  <c r="AI160" i="1"/>
  <c r="AI212" i="1"/>
  <c r="AI134" i="1"/>
  <c r="AI126" i="1"/>
  <c r="AI76" i="1"/>
  <c r="AI175" i="1"/>
  <c r="AI204" i="1"/>
  <c r="AI92" i="1"/>
  <c r="AI130" i="1"/>
  <c r="AI163" i="1"/>
  <c r="AI145" i="1"/>
  <c r="AI181" i="1"/>
  <c r="AI101" i="1"/>
  <c r="AI127" i="1"/>
  <c r="AI75" i="1"/>
  <c r="AI137" i="1"/>
  <c r="B41" i="3"/>
  <c r="B40" i="3"/>
  <c r="D29" i="3"/>
  <c r="AC193" i="1"/>
  <c r="AC167" i="1"/>
  <c r="AC169" i="1"/>
  <c r="AC168" i="1"/>
  <c r="AC157" i="1"/>
  <c r="AC145" i="1"/>
  <c r="AC144" i="1"/>
  <c r="AC192" i="1"/>
  <c r="AC180" i="1"/>
  <c r="AC126" i="1"/>
  <c r="AC130" i="1"/>
  <c r="AC129" i="1"/>
  <c r="AC120" i="1"/>
  <c r="AC88" i="1"/>
  <c r="AC212" i="1"/>
  <c r="AC204" i="1"/>
  <c r="AC203" i="1"/>
  <c r="AC198" i="1"/>
  <c r="AC184" i="1"/>
  <c r="AC175" i="1"/>
  <c r="AC163" i="1"/>
  <c r="AC162" i="1"/>
  <c r="AC147" i="1"/>
  <c r="AC134" i="1"/>
  <c r="AC115" i="1"/>
  <c r="AC101" i="1"/>
  <c r="AC75" i="1"/>
  <c r="AC160" i="1"/>
  <c r="AC140" i="1"/>
  <c r="AC127" i="1"/>
  <c r="AC82" i="1"/>
  <c r="AC181" i="1"/>
  <c r="AC76" i="1"/>
  <c r="AC219" i="1"/>
  <c r="AC151" i="1"/>
  <c r="AG71" i="1"/>
  <c r="AH71" i="1" s="1"/>
  <c r="AC137" i="1"/>
  <c r="AC92" i="1"/>
  <c r="AC93" i="1"/>
  <c r="AC95" i="1"/>
  <c r="AC90" i="1"/>
  <c r="AC94" i="1"/>
  <c r="AC91" i="1"/>
  <c r="G20" i="1" l="1"/>
  <c r="AB114" i="1"/>
  <c r="AB74" i="1"/>
  <c r="AB217" i="1"/>
  <c r="AI74" i="1" l="1"/>
  <c r="AI114" i="1"/>
  <c r="AI217" i="1"/>
  <c r="AC114" i="1"/>
  <c r="AC74" i="1"/>
  <c r="AC217" i="1"/>
  <c r="AB201" i="1"/>
  <c r="AB161" i="1"/>
  <c r="AB202" i="1"/>
  <c r="AB211" i="1"/>
  <c r="AB66" i="1"/>
  <c r="AB133" i="1"/>
  <c r="AB174" i="1"/>
  <c r="AI202" i="1" l="1"/>
  <c r="AI201" i="1"/>
  <c r="AI161" i="1"/>
  <c r="AI133" i="1"/>
  <c r="AI174" i="1"/>
  <c r="AI66" i="1"/>
  <c r="AI211" i="1"/>
  <c r="AC201" i="1"/>
  <c r="AC161" i="1"/>
  <c r="AC133" i="1"/>
  <c r="AC211" i="1"/>
  <c r="AC202" i="1"/>
  <c r="AC66" i="1"/>
  <c r="AC174" i="1"/>
  <c r="AB71" i="1"/>
  <c r="AB107" i="1"/>
  <c r="AI107" i="1" l="1"/>
  <c r="AI71" i="1"/>
  <c r="AC71" i="1"/>
  <c r="AC107" i="1"/>
  <c r="AH227" i="1" l="1"/>
  <c r="K16" i="1" l="1"/>
  <c r="B109" i="2"/>
  <c r="B110" i="2" s="1"/>
  <c r="B111" i="2" s="1"/>
  <c r="U16" i="1"/>
  <c r="T16" i="1"/>
  <c r="S16" i="1"/>
  <c r="R16" i="1"/>
  <c r="Q16" i="1"/>
  <c r="P16" i="1"/>
  <c r="O16" i="1"/>
  <c r="N16" i="1"/>
  <c r="M16" i="1"/>
  <c r="L16" i="1"/>
  <c r="J16" i="1"/>
  <c r="K15" i="1"/>
  <c r="R15" i="1"/>
  <c r="N15" i="1"/>
  <c r="O15" i="1"/>
  <c r="E12" i="2"/>
  <c r="C127" i="2"/>
  <c r="B118" i="2"/>
  <c r="B119" i="2" s="1"/>
  <c r="B120" i="2" s="1"/>
  <c r="B121" i="2" s="1"/>
  <c r="B122" i="2" s="1"/>
  <c r="C113" i="2"/>
  <c r="C104" i="2"/>
  <c r="B96" i="2"/>
  <c r="B97" i="2" s="1"/>
  <c r="B98" i="2" s="1"/>
  <c r="B99" i="2" s="1"/>
  <c r="B100" i="2" s="1"/>
  <c r="C91" i="2"/>
  <c r="B82" i="2"/>
  <c r="B83" i="2" s="1"/>
  <c r="B84" i="2" s="1"/>
  <c r="B85" i="2" s="1"/>
  <c r="B86" i="2" s="1"/>
  <c r="B87" i="2" s="1"/>
  <c r="B88" i="2" s="1"/>
  <c r="B89" i="2" s="1"/>
  <c r="B90" i="2" s="1"/>
  <c r="C77" i="2"/>
  <c r="B68" i="2"/>
  <c r="B69" i="2" s="1"/>
  <c r="B70" i="2" s="1"/>
  <c r="B71" i="2" s="1"/>
  <c r="B72" i="2" s="1"/>
  <c r="B73" i="2" s="1"/>
  <c r="B74" i="2" s="1"/>
  <c r="B75" i="2" s="1"/>
  <c r="B76" i="2" s="1"/>
  <c r="C63" i="2"/>
  <c r="B60" i="2"/>
  <c r="B61" i="2" s="1"/>
  <c r="C55" i="2"/>
  <c r="B51" i="2"/>
  <c r="B52" i="2" s="1"/>
  <c r="B53" i="2" s="1"/>
  <c r="C48" i="2"/>
  <c r="B34" i="2"/>
  <c r="U15" i="1"/>
  <c r="T15" i="1"/>
  <c r="S15" i="1"/>
  <c r="Q15" i="1"/>
  <c r="P15" i="1"/>
  <c r="M15" i="1"/>
  <c r="L15" i="1"/>
  <c r="B117" i="2"/>
  <c r="B108" i="2"/>
  <c r="B95" i="2"/>
  <c r="B81" i="2"/>
  <c r="B67" i="2"/>
  <c r="B59" i="2"/>
  <c r="B50" i="2"/>
  <c r="B33" i="2"/>
  <c r="AB43" i="1"/>
  <c r="AB49" i="1"/>
  <c r="AB62" i="1"/>
  <c r="AB61" i="1"/>
  <c r="AB23" i="1"/>
  <c r="AB27" i="1"/>
  <c r="AI27" i="1" l="1"/>
  <c r="AI61" i="1"/>
  <c r="AI49" i="1"/>
  <c r="AI23" i="1"/>
  <c r="AI62" i="1"/>
  <c r="AI43" i="1"/>
  <c r="AC49" i="1"/>
  <c r="AC61" i="1"/>
  <c r="AC23" i="1"/>
  <c r="AC62" i="1"/>
  <c r="AC27" i="1"/>
  <c r="B101" i="2"/>
  <c r="B62" i="2"/>
  <c r="B112" i="2"/>
  <c r="B35" i="2"/>
  <c r="B36" i="2" s="1"/>
  <c r="B37" i="2" s="1"/>
  <c r="B38" i="2" s="1"/>
  <c r="B123" i="2"/>
  <c r="B124" i="2" s="1"/>
  <c r="B125" i="2" s="1"/>
  <c r="B126" i="2" s="1"/>
  <c r="B54" i="2"/>
  <c r="AB26" i="1"/>
  <c r="AB29" i="1"/>
  <c r="AB108" i="1"/>
  <c r="AB55" i="1"/>
  <c r="AI55" i="1" l="1"/>
  <c r="AI108" i="1"/>
  <c r="AI29" i="1"/>
  <c r="AI26" i="1"/>
  <c r="AC55" i="1"/>
  <c r="AC29" i="1"/>
  <c r="AC26" i="1"/>
  <c r="B102" i="2"/>
  <c r="B103" i="2" s="1"/>
  <c r="B39" i="2"/>
  <c r="AC108" i="1"/>
  <c r="AC43" i="1"/>
  <c r="AB116" i="1"/>
  <c r="AB97" i="1"/>
  <c r="AB128" i="1"/>
  <c r="AB200" i="1"/>
  <c r="AB81" i="1"/>
  <c r="AB52" i="1"/>
  <c r="AB136" i="1"/>
  <c r="AB67" i="1"/>
  <c r="AB141" i="1"/>
  <c r="AB188" i="1"/>
  <c r="AB100" i="1"/>
  <c r="AB170" i="1"/>
  <c r="AB183" i="1"/>
  <c r="AB25" i="1"/>
  <c r="AB154" i="1"/>
  <c r="AB135" i="1"/>
  <c r="AB31" i="1"/>
  <c r="AB22" i="1"/>
  <c r="AB33" i="1"/>
  <c r="AB165" i="1"/>
  <c r="AB53" i="1"/>
  <c r="AB21" i="1"/>
  <c r="AB69" i="1"/>
  <c r="AB68" i="1"/>
  <c r="AB19" i="1"/>
  <c r="AB111" i="1"/>
  <c r="AB112" i="1"/>
  <c r="AB47" i="1"/>
  <c r="AB177" i="1"/>
  <c r="AB172" i="1"/>
  <c r="AB42" i="1"/>
  <c r="AB103" i="1"/>
  <c r="AB176" i="1"/>
  <c r="AB63" i="1"/>
  <c r="AB190" i="1"/>
  <c r="AB173" i="1"/>
  <c r="AB48" i="1"/>
  <c r="AB102" i="1"/>
  <c r="AB132" i="1"/>
  <c r="AB139" i="1"/>
  <c r="AB32" i="1"/>
  <c r="AB189" i="1"/>
  <c r="AB171" i="1"/>
  <c r="AB178" i="1"/>
  <c r="AB210" i="1"/>
  <c r="AB84" i="1"/>
  <c r="AB213" i="1"/>
  <c r="AB83" i="1"/>
  <c r="AB205" i="1"/>
  <c r="AB40" i="1"/>
  <c r="AB79" i="1"/>
  <c r="AB164" i="1"/>
  <c r="AB142" i="1"/>
  <c r="AB56" i="1"/>
  <c r="AB96" i="1"/>
  <c r="AB57" i="1"/>
  <c r="AB209" i="1"/>
  <c r="AB99" i="1"/>
  <c r="AB179" i="1"/>
  <c r="AB34" i="1"/>
  <c r="AB77" i="1"/>
  <c r="AB41" i="1"/>
  <c r="AB150" i="1"/>
  <c r="AB216" i="1"/>
  <c r="AB64" i="1"/>
  <c r="AB73" i="1"/>
  <c r="AB149" i="1"/>
  <c r="AB20" i="1"/>
  <c r="AB143" i="1"/>
  <c r="AB80" i="1"/>
  <c r="AB207" i="1"/>
  <c r="AB35" i="1"/>
  <c r="AB60" i="1"/>
  <c r="AB70" i="1"/>
  <c r="AB46" i="1"/>
  <c r="AB44" i="1"/>
  <c r="AB153" i="1"/>
  <c r="AI177" i="1" l="1"/>
  <c r="AI102" i="1"/>
  <c r="AI103" i="1"/>
  <c r="AI205" i="1"/>
  <c r="AI170" i="1"/>
  <c r="AI77" i="1"/>
  <c r="AI210" i="1"/>
  <c r="AI189" i="1"/>
  <c r="AI111" i="1"/>
  <c r="AI188" i="1"/>
  <c r="AI141" i="1"/>
  <c r="AI143" i="1"/>
  <c r="AI47" i="1"/>
  <c r="AI46" i="1"/>
  <c r="AI172" i="1"/>
  <c r="AI112" i="1"/>
  <c r="AI33" i="1"/>
  <c r="AI40" i="1"/>
  <c r="AI22" i="1"/>
  <c r="AI63" i="1"/>
  <c r="AI31" i="1"/>
  <c r="AI173" i="1"/>
  <c r="AI135" i="1"/>
  <c r="AI183" i="1"/>
  <c r="AI48" i="1"/>
  <c r="AI44" i="1"/>
  <c r="AI139" i="1"/>
  <c r="AI179" i="1"/>
  <c r="AI79" i="1"/>
  <c r="AI64" i="1"/>
  <c r="AI200" i="1"/>
  <c r="AI116" i="1"/>
  <c r="AI154" i="1"/>
  <c r="AI80" i="1"/>
  <c r="AI69" i="1"/>
  <c r="AI165" i="1"/>
  <c r="AI25" i="1"/>
  <c r="AI20" i="1"/>
  <c r="AI100" i="1"/>
  <c r="AI164" i="1"/>
  <c r="AI136" i="1"/>
  <c r="AI190" i="1"/>
  <c r="AI52" i="1"/>
  <c r="AI57" i="1"/>
  <c r="AI81" i="1"/>
  <c r="AI83" i="1"/>
  <c r="AI153" i="1"/>
  <c r="AI70" i="1"/>
  <c r="AI60" i="1"/>
  <c r="AI34" i="1"/>
  <c r="AI35" i="1"/>
  <c r="AI84" i="1"/>
  <c r="AI97" i="1"/>
  <c r="AI96" i="1"/>
  <c r="AI149" i="1"/>
  <c r="AI216" i="1"/>
  <c r="AI128" i="1"/>
  <c r="AI213" i="1"/>
  <c r="AI132" i="1"/>
  <c r="AI171" i="1"/>
  <c r="AI207" i="1"/>
  <c r="AI99" i="1"/>
  <c r="AI209" i="1"/>
  <c r="AI56" i="1"/>
  <c r="AI19" i="1"/>
  <c r="AI73" i="1"/>
  <c r="AI41" i="1"/>
  <c r="AI67" i="1"/>
  <c r="AI142" i="1"/>
  <c r="AI176" i="1"/>
  <c r="AI178" i="1"/>
  <c r="AI32" i="1"/>
  <c r="AI150" i="1"/>
  <c r="AI53" i="1"/>
  <c r="AI21" i="1"/>
  <c r="AI42" i="1"/>
  <c r="AI68" i="1"/>
  <c r="AC52" i="1"/>
  <c r="B40" i="2"/>
  <c r="B41" i="2" s="1"/>
  <c r="B42" i="2" s="1"/>
  <c r="B43" i="2" s="1"/>
  <c r="B44" i="2" s="1"/>
  <c r="B45" i="2" s="1"/>
  <c r="AC68" i="1"/>
  <c r="AC41" i="1"/>
  <c r="AC96" i="1"/>
  <c r="AC102" i="1"/>
  <c r="AC97" i="1"/>
  <c r="AC65" i="1"/>
  <c r="AC139" i="1"/>
  <c r="AC64" i="1"/>
  <c r="AC32" i="1"/>
  <c r="AC83" i="1"/>
  <c r="AC176" i="1"/>
  <c r="AC60" i="1"/>
  <c r="AC142" i="1"/>
  <c r="AC207" i="1"/>
  <c r="AC80" i="1"/>
  <c r="AC136" i="1"/>
  <c r="AC19" i="1"/>
  <c r="AC25" i="1"/>
  <c r="AC34" i="1"/>
  <c r="AC188" i="1"/>
  <c r="AC35" i="1"/>
  <c r="AC209" i="1"/>
  <c r="AC128" i="1"/>
  <c r="AC216" i="1"/>
  <c r="AC79" i="1"/>
  <c r="AC48" i="1"/>
  <c r="AC81" i="1"/>
  <c r="AC33" i="1"/>
  <c r="AC44" i="1"/>
  <c r="AC22" i="1"/>
  <c r="AC183" i="1"/>
  <c r="AC69" i="1"/>
  <c r="AC165" i="1"/>
  <c r="AC170" i="1"/>
  <c r="AC77" i="1"/>
  <c r="AC164" i="1"/>
  <c r="AC135" i="1"/>
  <c r="AC150" i="1"/>
  <c r="AC31" i="1"/>
  <c r="AC46" i="1"/>
  <c r="AC189" i="1"/>
  <c r="AC67" i="1"/>
  <c r="AC21" i="1"/>
  <c r="AC154" i="1"/>
  <c r="AC143" i="1"/>
  <c r="AC57" i="1"/>
  <c r="AC178" i="1"/>
  <c r="AC116" i="1"/>
  <c r="AC73" i="1"/>
  <c r="AC84" i="1"/>
  <c r="AC100" i="1"/>
  <c r="AC200" i="1"/>
  <c r="AC63" i="1"/>
  <c r="AC56" i="1"/>
  <c r="AC42" i="1"/>
  <c r="AC47" i="1"/>
  <c r="AC112" i="1"/>
  <c r="AC103" i="1"/>
  <c r="AC173" i="1"/>
  <c r="AC99" i="1"/>
  <c r="AC153" i="1"/>
  <c r="AC53" i="1"/>
  <c r="AC177" i="1"/>
  <c r="AC205" i="1"/>
  <c r="AC179" i="1"/>
  <c r="AC111" i="1"/>
  <c r="AC190" i="1"/>
  <c r="AC40" i="1"/>
  <c r="AC132" i="1"/>
  <c r="AC70" i="1"/>
  <c r="AC210" i="1"/>
  <c r="AC171" i="1"/>
  <c r="AC213" i="1"/>
  <c r="AC172" i="1"/>
  <c r="AC20" i="1"/>
  <c r="AC141" i="1"/>
  <c r="AC149" i="1"/>
  <c r="AB86" i="1"/>
  <c r="AB138" i="1"/>
  <c r="AB117" i="1"/>
  <c r="AB37" i="1"/>
  <c r="AB28" i="1"/>
  <c r="AB105" i="1"/>
  <c r="AB187" i="1"/>
  <c r="AB36" i="1"/>
  <c r="AB78" i="1"/>
  <c r="AB58" i="1"/>
  <c r="AB54" i="1"/>
  <c r="AB152" i="1"/>
  <c r="AB109" i="1"/>
  <c r="AB110" i="1"/>
  <c r="AB214" i="1"/>
  <c r="AB199" i="1"/>
  <c r="AB38" i="1"/>
  <c r="AB186" i="1"/>
  <c r="AB121" i="1"/>
  <c r="AB118" i="1"/>
  <c r="AB98" i="1"/>
  <c r="AB208" i="1"/>
  <c r="AB85" i="1"/>
  <c r="AB206" i="1"/>
  <c r="AB131" i="1"/>
  <c r="AB87" i="1"/>
  <c r="AB106" i="1"/>
  <c r="AB159" i="1"/>
  <c r="AB146" i="1"/>
  <c r="AB45" i="1"/>
  <c r="AB104" i="1"/>
  <c r="AB215" i="1"/>
  <c r="AB155" i="1"/>
  <c r="AB113" i="1"/>
  <c r="AB148" i="1"/>
  <c r="AB51" i="1"/>
  <c r="AB220" i="1"/>
  <c r="AB185" i="1"/>
  <c r="AB166" i="1"/>
  <c r="AB59" i="1"/>
  <c r="AB158" i="1"/>
  <c r="AI28" i="1" l="1"/>
  <c r="AI104" i="1"/>
  <c r="AI208" i="1"/>
  <c r="AI148" i="1"/>
  <c r="AI86" i="1"/>
  <c r="AI131" i="1"/>
  <c r="AI117" i="1"/>
  <c r="AI59" i="1"/>
  <c r="AI106" i="1"/>
  <c r="AI186" i="1"/>
  <c r="AI51" i="1"/>
  <c r="AI146" i="1"/>
  <c r="AI166" i="1"/>
  <c r="AI121" i="1"/>
  <c r="AI85" i="1"/>
  <c r="AI37" i="1"/>
  <c r="AI215" i="1"/>
  <c r="AI109" i="1"/>
  <c r="AI45" i="1"/>
  <c r="AI199" i="1"/>
  <c r="AI113" i="1"/>
  <c r="AI118" i="1"/>
  <c r="AI105" i="1"/>
  <c r="AI158" i="1"/>
  <c r="AI138" i="1"/>
  <c r="AI58" i="1"/>
  <c r="AI38" i="1"/>
  <c r="AI54" i="1"/>
  <c r="AI159" i="1"/>
  <c r="AI78" i="1"/>
  <c r="AI214" i="1"/>
  <c r="AI185" i="1"/>
  <c r="AI187" i="1"/>
  <c r="AI152" i="1"/>
  <c r="AI36" i="1"/>
  <c r="AI87" i="1"/>
  <c r="AI206" i="1"/>
  <c r="AI155" i="1"/>
  <c r="AI98" i="1"/>
  <c r="AI110" i="1"/>
  <c r="AC158" i="1"/>
  <c r="AC148" i="1"/>
  <c r="AC72" i="1"/>
  <c r="AC159" i="1"/>
  <c r="AC187" i="1"/>
  <c r="AC106" i="1"/>
  <c r="AC186" i="1"/>
  <c r="AC220" i="1"/>
  <c r="AC113" i="1"/>
  <c r="AC185" i="1"/>
  <c r="AC121" i="1"/>
  <c r="AC131" i="1"/>
  <c r="AC85" i="1"/>
  <c r="AC87" i="1"/>
  <c r="AC86" i="1"/>
  <c r="B46" i="2"/>
  <c r="B47" i="2" s="1"/>
  <c r="AC118" i="1"/>
  <c r="AC105" i="1"/>
  <c r="AC104" i="1"/>
  <c r="AC98" i="1"/>
  <c r="AC152" i="1"/>
  <c r="AC59" i="1"/>
  <c r="AC37" i="1"/>
  <c r="AC199" i="1"/>
  <c r="AC214" i="1"/>
  <c r="AC155" i="1"/>
  <c r="AC117" i="1"/>
  <c r="AC58" i="1"/>
  <c r="AC208" i="1"/>
  <c r="AC38" i="1"/>
  <c r="AC166" i="1"/>
  <c r="AC78" i="1"/>
  <c r="AC206" i="1"/>
  <c r="AC54" i="1"/>
  <c r="AC215" i="1"/>
  <c r="AC138" i="1"/>
  <c r="AC36" i="1"/>
  <c r="AC28" i="1"/>
  <c r="AC51" i="1"/>
  <c r="AC45" i="1"/>
  <c r="AC109" i="1"/>
  <c r="AC146" i="1"/>
  <c r="AC110" i="1"/>
  <c r="AB182" i="1"/>
  <c r="AB156" i="1"/>
  <c r="AB50" i="1"/>
  <c r="AB30" i="1"/>
  <c r="AB39" i="1"/>
  <c r="AI30" i="1" l="1"/>
  <c r="AI50" i="1"/>
  <c r="AI39" i="1"/>
  <c r="AI156" i="1"/>
  <c r="AI182" i="1"/>
  <c r="AC156" i="1"/>
  <c r="AC50" i="1"/>
  <c r="AB227" i="1"/>
  <c r="AC182" i="1"/>
  <c r="AC39" i="1"/>
  <c r="AC30" i="1"/>
  <c r="AC227" i="1" l="1"/>
</calcChain>
</file>

<file path=xl/comments1.xml><?xml version="1.0" encoding="utf-8"?>
<comments xmlns="http://schemas.openxmlformats.org/spreadsheetml/2006/main">
  <authors>
    <author>Hewlett-Packard Company</author>
    <author>Ivonne Andrea Torres Cruz</author>
    <author>Manuel Andres Farias Pinzon</author>
  </authors>
  <commentList>
    <comment ref="I44" authorId="0" shapeId="0">
      <text>
        <r>
          <rPr>
            <b/>
            <sz val="9"/>
            <color indexed="81"/>
            <rFont val="Tahoma"/>
            <family val="2"/>
          </rPr>
          <t>IATC:</t>
        </r>
        <r>
          <rPr>
            <sz val="9"/>
            <color indexed="81"/>
            <rFont val="Tahoma"/>
            <family val="2"/>
          </rPr>
          <t xml:space="preserve">
Debido a que no fue posible contar con la información en el tiempo previsto y que posteriormente el profesional se dedicó a la cuenta mensual y anual de la contraloría y luego al informe de evaluación del sistema de control interno contable, es necesario reprogramar el informe del 22Feb al 26Feb</t>
        </r>
      </text>
    </comment>
    <comment ref="I46" authorId="0" shapeId="0">
      <text>
        <r>
          <rPr>
            <b/>
            <sz val="9"/>
            <color indexed="81"/>
            <rFont val="Tahoma"/>
            <charset val="1"/>
          </rPr>
          <t>IATC:</t>
        </r>
        <r>
          <rPr>
            <sz val="9"/>
            <color indexed="81"/>
            <rFont val="Tahoma"/>
            <charset val="1"/>
          </rPr>
          <t xml:space="preserve">
Debido a que a la contratista se le terminó el contrato el 18Ene y que está en proceso de contratación y que primero es necesario realizar el seguimiento al PM por procesos, la evaluación se corre del 19Feb al 26Mar</t>
        </r>
      </text>
    </comment>
    <comment ref="I50" authorId="0" shapeId="0">
      <text>
        <r>
          <rPr>
            <b/>
            <sz val="9"/>
            <color indexed="81"/>
            <rFont val="Tahoma"/>
            <charset val="1"/>
          </rPr>
          <t>IATC:</t>
        </r>
        <r>
          <rPr>
            <sz val="9"/>
            <color indexed="81"/>
            <rFont val="Tahoma"/>
            <family val="2"/>
          </rPr>
          <t xml:space="preserve"> Se corrió la fecha del 09Feb al 12Mar en razón a que el contrato de Marcela se inició el 09Feb y se retrasó la evaluación del sistema de control interno contable</t>
        </r>
      </text>
    </comment>
    <comment ref="I51" authorId="0" shapeId="0">
      <text>
        <r>
          <rPr>
            <b/>
            <sz val="9"/>
            <color indexed="81"/>
            <rFont val="Tahoma"/>
            <family val="2"/>
          </rPr>
          <t>IATC:</t>
        </r>
        <r>
          <rPr>
            <sz val="9"/>
            <color indexed="81"/>
            <rFont val="Tahoma"/>
            <family val="2"/>
          </rPr>
          <t xml:space="preserve">
Se reprograma del 07Feb al 26Feb, esperando que ya se cuente con las otras dos contratistas que faltan y qu están en proceso de contratación</t>
        </r>
      </text>
    </comment>
    <comment ref="I52" authorId="0" shapeId="0">
      <text>
        <r>
          <rPr>
            <b/>
            <sz val="9"/>
            <color indexed="81"/>
            <rFont val="Tahoma"/>
            <family val="2"/>
          </rPr>
          <t>IATC:</t>
        </r>
        <r>
          <rPr>
            <sz val="9"/>
            <color indexed="81"/>
            <rFont val="Tahoma"/>
            <family val="2"/>
          </rPr>
          <t xml:space="preserve">
Se reprograma del 07Feb al 26Feb, esperando que ya se cuente con las otras dos contratistas que faltan y qu están en proceso de contratación</t>
        </r>
      </text>
    </comment>
    <comment ref="H69" authorId="0" shapeId="0">
      <text>
        <r>
          <rPr>
            <b/>
            <sz val="9"/>
            <color indexed="81"/>
            <rFont val="Tahoma"/>
            <family val="2"/>
          </rPr>
          <t>IATC:</t>
        </r>
        <r>
          <rPr>
            <sz val="9"/>
            <color indexed="81"/>
            <rFont val="Tahoma"/>
            <family val="2"/>
          </rPr>
          <t xml:space="preserve"> Se corrió la fecha del 03Feb al 10Feb en razón a que el contrato de Carlos Andrés se inició el 10Feb y se dio inicio a la etapa de planeación del trabajo el 10Feb</t>
        </r>
      </text>
    </comment>
    <comment ref="I69" authorId="0" shapeId="0">
      <text>
        <r>
          <rPr>
            <b/>
            <sz val="9"/>
            <color indexed="81"/>
            <rFont val="Tahoma"/>
            <family val="2"/>
          </rPr>
          <t>IATC:</t>
        </r>
        <r>
          <rPr>
            <sz val="9"/>
            <color indexed="81"/>
            <rFont val="Tahoma"/>
            <family val="2"/>
          </rPr>
          <t xml:space="preserve"> Se corrió la fecha del 22Feb al 24Feb en razón a que el contrato de Carlos Andrés se inició el 10Feb y el trabajo de campo no se inició el 10Feb, sino el 16Feb</t>
        </r>
      </text>
    </comment>
    <comment ref="H70" authorId="0" shapeId="0">
      <text>
        <r>
          <rPr>
            <b/>
            <sz val="9"/>
            <color indexed="81"/>
            <rFont val="Tahoma"/>
            <family val="2"/>
          </rPr>
          <t>IATC:</t>
        </r>
        <r>
          <rPr>
            <sz val="9"/>
            <color indexed="81"/>
            <rFont val="Tahoma"/>
            <family val="2"/>
          </rPr>
          <t xml:space="preserve"> Se corrió la fecha del 03Feb al 10Feb en razón a que el contrato de Marcela se inició el 09Feb y se dio inicio a la etapa de planeación del trabajo el 10Feb</t>
        </r>
      </text>
    </comment>
    <comment ref="I70" authorId="0" shapeId="0">
      <text>
        <r>
          <rPr>
            <b/>
            <sz val="9"/>
            <color indexed="81"/>
            <rFont val="Tahoma"/>
            <family val="2"/>
          </rPr>
          <t>IATC:</t>
        </r>
        <r>
          <rPr>
            <sz val="9"/>
            <color indexed="81"/>
            <rFont val="Tahoma"/>
            <family val="2"/>
          </rPr>
          <t xml:space="preserve"> Se corrió la fecha del 22Feb al 24Feb en razón a que el contrato de Marcela se inició el 09Feb y el trabajo de campo no se inició el 10Feb, sino el 16Feb</t>
        </r>
      </text>
    </comment>
    <comment ref="H76" authorId="0" shapeId="0">
      <text>
        <r>
          <rPr>
            <b/>
            <sz val="9"/>
            <color indexed="81"/>
            <rFont val="Tahoma"/>
            <family val="2"/>
          </rPr>
          <t xml:space="preserve">IATC: </t>
        </r>
        <r>
          <rPr>
            <sz val="9"/>
            <color indexed="81"/>
            <rFont val="Tahoma"/>
            <family val="2"/>
          </rPr>
          <t>Con la Circular 100-003 del 05Feb2021 el DAFP modificó las fechas de reporte del furag del 22Feb al 23Mar, sin embargo, el aplicativo no está abierto y modificaron de nuevo las fechas del 25Feb al 25Mar</t>
        </r>
      </text>
    </comment>
    <comment ref="I76" authorId="0" shapeId="0">
      <text>
        <r>
          <rPr>
            <b/>
            <sz val="9"/>
            <color indexed="81"/>
            <rFont val="Tahoma"/>
            <family val="2"/>
          </rPr>
          <t>IATC:</t>
        </r>
        <r>
          <rPr>
            <sz val="9"/>
            <color indexed="81"/>
            <rFont val="Tahoma"/>
            <family val="2"/>
          </rPr>
          <t xml:space="preserve"> Con la Circular 100-003 del 05Feb2021 el DAFP modificó las fechas de reporte del furag del 22Feb al 23Mar, sin embargo, el aplicativo no está abierto y modificaron de nuevo las fechas del 25Feb al 25Mar</t>
        </r>
      </text>
    </comment>
    <comment ref="H80" authorId="0" shapeId="0">
      <text>
        <r>
          <rPr>
            <b/>
            <sz val="9"/>
            <color indexed="81"/>
            <rFont val="Tahoma"/>
            <charset val="1"/>
          </rPr>
          <t xml:space="preserve">IATC: </t>
        </r>
        <r>
          <rPr>
            <sz val="9"/>
            <color indexed="81"/>
            <rFont val="Tahoma"/>
            <charset val="1"/>
          </rPr>
          <t>Ya que la contratista se quedó sin contrato desde el 29Ene y que inició contrato el 01Mar, se reprograma la fecha de inicio del 01Feb al 02Mar</t>
        </r>
      </text>
    </comment>
    <comment ref="I80" authorId="0" shapeId="0">
      <text>
        <r>
          <rPr>
            <b/>
            <sz val="9"/>
            <color indexed="81"/>
            <rFont val="Tahoma"/>
            <charset val="1"/>
          </rPr>
          <t xml:space="preserve">IATC: </t>
        </r>
        <r>
          <rPr>
            <sz val="9"/>
            <color indexed="81"/>
            <rFont val="Tahoma"/>
            <family val="2"/>
          </rPr>
          <t>Ya que la contratista se quedó sin contrato desde el 29Ene y que inició contrato el 01Mar, se reprograma la fecha de finalización del 12Feb al 17Mar</t>
        </r>
      </text>
    </comment>
    <comment ref="H81" authorId="0" shapeId="0">
      <text>
        <r>
          <rPr>
            <b/>
            <sz val="9"/>
            <color indexed="81"/>
            <rFont val="Tahoma"/>
            <family val="2"/>
          </rPr>
          <t xml:space="preserve">IATC: </t>
        </r>
        <r>
          <rPr>
            <sz val="9"/>
            <color indexed="81"/>
            <rFont val="Tahoma"/>
            <family val="2"/>
          </rPr>
          <t>Debido a que la contratista quedó sin contrato el 28Ene y que inició contrato el 01Mar, se reprograma la fecha de inicio de la actividad del 15Feb al 02Mar, sin reprogramar la fecha de terminación que permanece igual</t>
        </r>
      </text>
    </comment>
    <comment ref="H85" authorId="0" shapeId="0">
      <text>
        <r>
          <rPr>
            <b/>
            <sz val="9"/>
            <color indexed="81"/>
            <rFont val="Tahoma"/>
            <family val="2"/>
          </rPr>
          <t>IATC:</t>
        </r>
        <r>
          <rPr>
            <sz val="9"/>
            <color indexed="81"/>
            <rFont val="Tahoma"/>
            <family val="2"/>
          </rPr>
          <t xml:space="preserve"> Debido a que la contratista inició contrato el 01Mar, la actividad se reprograma iniciando el 15Mar y no el 15Feb y finalizando el 25Mar y no el 26Feb como estabe previsto inicialmente</t>
        </r>
      </text>
    </comment>
    <comment ref="I85" authorId="0" shapeId="0">
      <text>
        <r>
          <rPr>
            <b/>
            <sz val="9"/>
            <color indexed="81"/>
            <rFont val="Tahoma"/>
            <family val="2"/>
          </rPr>
          <t>IATC:</t>
        </r>
        <r>
          <rPr>
            <sz val="9"/>
            <color indexed="81"/>
            <rFont val="Tahoma"/>
            <family val="2"/>
          </rPr>
          <t xml:space="preserve"> Debido a que la contratista inciió contrato el 01Mar, la actividad se reprograma iniciando el 15Mar y no el 15Feb y finalizando el 25Mar y no el 26Feb como estabe previsto inicialmente</t>
        </r>
      </text>
    </comment>
    <comment ref="H86" authorId="0" shapeId="0">
      <text>
        <r>
          <rPr>
            <b/>
            <sz val="9"/>
            <color indexed="81"/>
            <rFont val="Tahoma"/>
            <family val="2"/>
          </rPr>
          <t xml:space="preserve">IATC: </t>
        </r>
        <r>
          <rPr>
            <sz val="9"/>
            <color indexed="81"/>
            <rFont val="Tahoma"/>
            <family val="2"/>
          </rPr>
          <t>Debido a que la contratista quedó sin contrato el 18Ene y que inició contrato el 01Mar, se reprograma la fecha de inicio de la actividad del 22Feb al 15Mar y pasando la fecha de finalización del 29Mar al 05Abr</t>
        </r>
      </text>
    </comment>
    <comment ref="I86" authorId="0" shapeId="0">
      <text>
        <r>
          <rPr>
            <b/>
            <sz val="9"/>
            <color indexed="81"/>
            <rFont val="Tahoma"/>
            <family val="2"/>
          </rPr>
          <t xml:space="preserve">IATC: </t>
        </r>
        <r>
          <rPr>
            <sz val="9"/>
            <color indexed="81"/>
            <rFont val="Tahoma"/>
            <family val="2"/>
          </rPr>
          <t>Debido a que la contratista quedó sin contrato el 18Ene y que inició contrato el 01Mar, se reprograma la fecha de inicio de la actividad del 22Feb al 15Mar y pasando la fecha de finalización del 29Mar al 05Abr</t>
        </r>
      </text>
    </comment>
    <comment ref="H87" authorId="0" shapeId="0">
      <text>
        <r>
          <rPr>
            <b/>
            <sz val="9"/>
            <color indexed="81"/>
            <rFont val="Tahoma"/>
            <family val="2"/>
          </rPr>
          <t>IATC:</t>
        </r>
        <r>
          <rPr>
            <sz val="9"/>
            <color indexed="81"/>
            <rFont val="Tahoma"/>
            <family val="2"/>
          </rPr>
          <t xml:space="preserve"> Por solicitud del Director de Urbanizaciones y titulación, se reprograma la fecha de inicio de la actividad del 02Mar al 15Mar, sin modificar la fecha de finalización prevista</t>
        </r>
      </text>
    </comment>
    <comment ref="H88" authorId="0" shapeId="0">
      <text>
        <r>
          <rPr>
            <b/>
            <sz val="9"/>
            <color indexed="81"/>
            <rFont val="Tahoma"/>
            <family val="2"/>
          </rPr>
          <t>IATC:</t>
        </r>
        <r>
          <rPr>
            <sz val="9"/>
            <color indexed="81"/>
            <rFont val="Tahoma"/>
            <family val="2"/>
          </rPr>
          <t xml:space="preserve"> Por solicitud del Director de Urbanizaciones y titulación, se reprograma la fecha de inicio de la actividad del 02Mar al 15Mar, sin modificar la fecha de finalización prevista</t>
        </r>
      </text>
    </comment>
    <comment ref="H89" authorId="0" shapeId="0">
      <text>
        <r>
          <rPr>
            <b/>
            <sz val="9"/>
            <color indexed="81"/>
            <rFont val="Tahoma"/>
            <family val="2"/>
          </rPr>
          <t>IATC:</t>
        </r>
        <r>
          <rPr>
            <sz val="9"/>
            <color indexed="81"/>
            <rFont val="Tahoma"/>
            <family val="2"/>
          </rPr>
          <t xml:space="preserve"> Actividad nueva porque se incluyó una nueva sesión del comité por lo que se retrasó la evaluación anual por dependencias y se presentarán esos resultados</t>
        </r>
      </text>
    </comment>
    <comment ref="I89" authorId="0" shapeId="0">
      <text>
        <r>
          <rPr>
            <b/>
            <sz val="9"/>
            <color indexed="81"/>
            <rFont val="Tahoma"/>
            <family val="2"/>
          </rPr>
          <t>IATC:</t>
        </r>
        <r>
          <rPr>
            <sz val="9"/>
            <color indexed="81"/>
            <rFont val="Tahoma"/>
            <family val="2"/>
          </rPr>
          <t xml:space="preserve"> Actividad nueva porque se incluyó una nueva sesión del comité por lo que se retrasó la evaluación anual por dependencias y se presentarán esos resultados</t>
        </r>
      </text>
    </comment>
    <comment ref="B96" authorId="1" shapeId="0">
      <text>
        <r>
          <rPr>
            <b/>
            <sz val="9"/>
            <color indexed="81"/>
            <rFont val="Tahoma"/>
            <charset val="1"/>
          </rPr>
          <t xml:space="preserve">IATC: </t>
        </r>
        <r>
          <rPr>
            <sz val="9"/>
            <color indexed="81"/>
            <rFont val="Tahoma"/>
            <charset val="1"/>
          </rPr>
          <t>Se modificó la actividad incluyendo solamente el cierre de la caja menor, ya que al 09Mar no se había constituido la caja menor del 2021</t>
        </r>
      </text>
    </comment>
    <comment ref="H96" authorId="0" shapeId="0">
      <text>
        <r>
          <rPr>
            <b/>
            <sz val="9"/>
            <color indexed="81"/>
            <rFont val="Tahoma"/>
            <family val="2"/>
          </rPr>
          <t>IATC:</t>
        </r>
        <r>
          <rPr>
            <sz val="9"/>
            <color indexed="81"/>
            <rFont val="Tahoma"/>
            <family val="2"/>
          </rPr>
          <t xml:space="preserve">
La Subdirección Administrativa solicitó reprogramar la auditoría. La fecha de inicio cambia del 02Mar al 19Mar y la fecha de finalización pasa del 26Mar al 16Abr</t>
        </r>
      </text>
    </comment>
    <comment ref="I96" authorId="0" shapeId="0">
      <text>
        <r>
          <rPr>
            <b/>
            <sz val="9"/>
            <color indexed="81"/>
            <rFont val="Tahoma"/>
            <family val="2"/>
          </rPr>
          <t>IATC:</t>
        </r>
        <r>
          <rPr>
            <sz val="9"/>
            <color indexed="81"/>
            <rFont val="Tahoma"/>
            <family val="2"/>
          </rPr>
          <t xml:space="preserve">
La Subdirección Administrativa solicitó reprogramar la auditoría. La fecha de inicio cambia del 02Mar al 19Mar y la fecha de finalización pasa del 26Mar al 16Abr</t>
        </r>
      </text>
    </comment>
    <comment ref="H98" authorId="0" shapeId="0">
      <text>
        <r>
          <rPr>
            <b/>
            <sz val="9"/>
            <color indexed="81"/>
            <rFont val="Tahoma"/>
            <family val="2"/>
          </rPr>
          <t>IATC:</t>
        </r>
        <r>
          <rPr>
            <sz val="9"/>
            <color indexed="81"/>
            <rFont val="Tahoma"/>
            <family val="2"/>
          </rPr>
          <t xml:space="preserve"> Debido a que la contratista inciió contrato el 01Mar, la actividad se reprograma iniciando el 26Mar y no el 15Mar y finalizando el 08Abr y no el 29Mar como estaba previsto inicialmente</t>
        </r>
      </text>
    </comment>
    <comment ref="I98" authorId="0" shapeId="0">
      <text>
        <r>
          <rPr>
            <b/>
            <sz val="9"/>
            <color indexed="81"/>
            <rFont val="Tahoma"/>
            <family val="2"/>
          </rPr>
          <t>IATC:</t>
        </r>
        <r>
          <rPr>
            <sz val="9"/>
            <color indexed="81"/>
            <rFont val="Tahoma"/>
            <family val="2"/>
          </rPr>
          <t xml:space="preserve"> Debido a que la contratista inciió contrato el 01Mar, la actividad se reprograma iniciando el 26Mar y no el 15Mar y finalizando el 08Abr y no el 29Mar como estaba previsto inicialmente</t>
        </r>
      </text>
    </comment>
    <comment ref="H99" authorId="0" shapeId="0">
      <text>
        <r>
          <rPr>
            <b/>
            <sz val="9"/>
            <color indexed="81"/>
            <rFont val="Tahoma"/>
            <family val="2"/>
          </rPr>
          <t xml:space="preserve">IATC: </t>
        </r>
        <r>
          <rPr>
            <sz val="9"/>
            <color indexed="81"/>
            <rFont val="Tahoma"/>
            <family val="2"/>
          </rPr>
          <t>Debido a que la contratista quedó sin contrato el 18Ene, y que está en proceso de contratación, se reprograma la fecha de inicio de la actividad del 22Feb al 26Mar</t>
        </r>
      </text>
    </comment>
    <comment ref="I99" authorId="0" shapeId="0">
      <text>
        <r>
          <rPr>
            <b/>
            <sz val="9"/>
            <color indexed="81"/>
            <rFont val="Tahoma"/>
            <family val="2"/>
          </rPr>
          <t xml:space="preserve">IATC: </t>
        </r>
        <r>
          <rPr>
            <sz val="9"/>
            <color indexed="81"/>
            <rFont val="Tahoma"/>
            <family val="2"/>
          </rPr>
          <t>Debido a que la contratista quedó sin contrato el 18Ene, y que está en proceso de contratación, se reprograma la fecha de finalización de la actividad del 29Mar al 03May</t>
        </r>
      </text>
    </comment>
    <comment ref="H109" authorId="0" shapeId="0">
      <text>
        <r>
          <rPr>
            <b/>
            <sz val="9"/>
            <color indexed="81"/>
            <rFont val="Tahoma"/>
            <family val="2"/>
          </rPr>
          <t>IATC:</t>
        </r>
        <r>
          <rPr>
            <sz val="9"/>
            <color indexed="81"/>
            <rFont val="Tahoma"/>
            <family val="2"/>
          </rPr>
          <t xml:space="preserve"> Debido a que la contratista inició contrato el 01Mar, la actividad se reprograma iniciando el 09Abr y no el 15Mar y finalizando el 20Abr y no el 29Mar como estaba previsto inicialmente</t>
        </r>
      </text>
    </comment>
    <comment ref="I109" authorId="0" shapeId="0">
      <text>
        <r>
          <rPr>
            <b/>
            <sz val="9"/>
            <color indexed="81"/>
            <rFont val="Tahoma"/>
            <family val="2"/>
          </rPr>
          <t>IATC:</t>
        </r>
        <r>
          <rPr>
            <sz val="9"/>
            <color indexed="81"/>
            <rFont val="Tahoma"/>
            <family val="2"/>
          </rPr>
          <t xml:space="preserve"> Debido a que la contratista inició contrato el 01Mar, la actividad se reprograma iniciando el 09Abr y no el 15Mar y finalizando el 20Abr y no el 29Mar como estaba previsto inicialmente</t>
        </r>
      </text>
    </comment>
    <comment ref="H111" authorId="0" shapeId="0">
      <text>
        <r>
          <rPr>
            <b/>
            <sz val="9"/>
            <color indexed="81"/>
            <rFont val="Tahoma"/>
            <family val="2"/>
          </rPr>
          <t>IATC:</t>
        </r>
        <r>
          <rPr>
            <sz val="9"/>
            <color indexed="81"/>
            <rFont val="Tahoma"/>
            <family val="2"/>
          </rPr>
          <t xml:space="preserve"> Debido a que la contratista inició contrato el 01Mar, la actividad se reprograma iniciando el 21Abr y no el 30Mar y finalizando el 30Abr y no el 14Abr como estaba previsto inicialmente</t>
        </r>
      </text>
    </comment>
    <comment ref="I111" authorId="0" shapeId="0">
      <text>
        <r>
          <rPr>
            <b/>
            <sz val="9"/>
            <color indexed="81"/>
            <rFont val="Tahoma"/>
            <family val="2"/>
          </rPr>
          <t>IATC:</t>
        </r>
        <r>
          <rPr>
            <sz val="9"/>
            <color indexed="81"/>
            <rFont val="Tahoma"/>
            <family val="2"/>
          </rPr>
          <t xml:space="preserve"> Debido a que la contratista inició contrato el 01Mar, la actividad se reprograma iniciando el 21Abr y no el 30Mar y finalizando el 30Abr y no el 14Abr como estaba previsto inicialmente</t>
        </r>
      </text>
    </comment>
    <comment ref="H127" authorId="0" shapeId="0">
      <text>
        <r>
          <rPr>
            <b/>
            <sz val="9"/>
            <color indexed="81"/>
            <rFont val="Tahoma"/>
            <family val="2"/>
          </rPr>
          <t>IATC:</t>
        </r>
        <r>
          <rPr>
            <sz val="9"/>
            <color indexed="81"/>
            <rFont val="Tahoma"/>
            <family val="2"/>
          </rPr>
          <t xml:space="preserve"> Debido a que la contratista quedó sin contrato el 18ene y que está en proceso de contratación, se reprograma el inicio de la auditoría del 12Abr al 04May y de igual manera se reprograma la fecha de finalización del 14May al 09Jun</t>
        </r>
      </text>
    </comment>
    <comment ref="I127" authorId="0" shapeId="0">
      <text>
        <r>
          <rPr>
            <b/>
            <sz val="9"/>
            <color indexed="81"/>
            <rFont val="Tahoma"/>
            <family val="2"/>
          </rPr>
          <t>IATC:</t>
        </r>
        <r>
          <rPr>
            <sz val="9"/>
            <color indexed="81"/>
            <rFont val="Tahoma"/>
            <family val="2"/>
          </rPr>
          <t xml:space="preserve"> Debido a que la contratista quedó sin contrato el 18ene y que está en proceso de contratación, se reprograma el inicio de la auditoría del 12Abr al 04May y de igual manera se reprograma la fecha de finalización del 14May al 09Jun</t>
        </r>
      </text>
    </comment>
    <comment ref="H140" authorId="0" shapeId="0">
      <text>
        <r>
          <rPr>
            <b/>
            <sz val="9"/>
            <color indexed="81"/>
            <rFont val="Tahoma"/>
            <family val="2"/>
          </rPr>
          <t>IATC:</t>
        </r>
        <r>
          <rPr>
            <sz val="9"/>
            <color indexed="81"/>
            <rFont val="Tahoma"/>
            <family val="2"/>
          </rPr>
          <t xml:space="preserve"> Debido a que la contratista quedó sin contrato el 18ene y que está en proceso de contratación, se reprograma el inicio de la auditoría del 18May al 10Jun y de igual manera se reprograma la fecha de finalización del 23Jun al 16Jul</t>
        </r>
      </text>
    </comment>
    <comment ref="I140" authorId="0" shapeId="0">
      <text>
        <r>
          <rPr>
            <b/>
            <sz val="9"/>
            <color indexed="81"/>
            <rFont val="Tahoma"/>
            <family val="2"/>
          </rPr>
          <t>IATC:</t>
        </r>
        <r>
          <rPr>
            <sz val="9"/>
            <color indexed="81"/>
            <rFont val="Tahoma"/>
            <family val="2"/>
          </rPr>
          <t xml:space="preserve"> Debido a que la contratista quedó sin contrato el 18ene y que está en proceso de contratación, se reprograma el inicio de la auditoría del 18May al 10Jun y de igual manera se reprograma la fecha de finalización del 23Jun al 16Jul</t>
        </r>
      </text>
    </comment>
    <comment ref="H160" authorId="0" shapeId="0">
      <text>
        <r>
          <rPr>
            <b/>
            <sz val="9"/>
            <color indexed="81"/>
            <rFont val="Tahoma"/>
            <family val="2"/>
          </rPr>
          <t xml:space="preserve">IATC: </t>
        </r>
        <r>
          <rPr>
            <sz val="9"/>
            <color indexed="81"/>
            <rFont val="Tahoma"/>
            <family val="2"/>
          </rPr>
          <t>Debido a que la contratista quedó sin contrato el 18ene y que está en proceso de contratación, se reprograma el inicio de la auditoría del 24Jun al 19Jul y de igual manera se reprograma la fecha de finalización del 30Jul al 24Ago</t>
        </r>
      </text>
    </comment>
    <comment ref="I160" authorId="0" shapeId="0">
      <text>
        <r>
          <rPr>
            <b/>
            <sz val="9"/>
            <color indexed="81"/>
            <rFont val="Tahoma"/>
            <family val="2"/>
          </rPr>
          <t xml:space="preserve">IATC: </t>
        </r>
        <r>
          <rPr>
            <sz val="9"/>
            <color indexed="81"/>
            <rFont val="Tahoma"/>
            <family val="2"/>
          </rPr>
          <t>Debido a que la contratista quedó sin contrato el 18ene y que está en proceso de contratación, se reprograma el inicio de la auditoría del 24Jun al 19Jul y de igual manera se reprograma la fecha de finalización del 30Jul al 24Ago</t>
        </r>
      </text>
    </comment>
    <comment ref="H219" authorId="0" shapeId="0">
      <text>
        <r>
          <rPr>
            <b/>
            <sz val="9"/>
            <color indexed="81"/>
            <rFont val="Tahoma"/>
            <family val="2"/>
          </rPr>
          <t>IATC:</t>
        </r>
        <r>
          <rPr>
            <sz val="9"/>
            <color indexed="81"/>
            <rFont val="Tahoma"/>
            <family val="2"/>
          </rPr>
          <t xml:space="preserve"> Se releva de la actividad del furag, la cual realizará solamente Joan, para dedicarse a otros temas priorizados</t>
        </r>
      </text>
    </comment>
    <comment ref="I219" authorId="0" shapeId="0">
      <text>
        <r>
          <rPr>
            <b/>
            <sz val="9"/>
            <color indexed="81"/>
            <rFont val="Tahoma"/>
            <family val="2"/>
          </rPr>
          <t>IATC:</t>
        </r>
        <r>
          <rPr>
            <sz val="9"/>
            <color indexed="81"/>
            <rFont val="Tahoma"/>
            <family val="2"/>
          </rPr>
          <t xml:space="preserve"> Se releva de la actividad del furag, la cual realizará solamente Joan, para dedicarse a otros temas priorizados</t>
        </r>
      </text>
    </comment>
    <comment ref="H220" authorId="0" shapeId="0">
      <text>
        <r>
          <rPr>
            <b/>
            <sz val="9"/>
            <color indexed="81"/>
            <rFont val="Tahoma"/>
            <charset val="1"/>
          </rPr>
          <t>IATC:</t>
        </r>
        <r>
          <rPr>
            <sz val="9"/>
            <color indexed="81"/>
            <rFont val="Tahoma"/>
            <family val="2"/>
          </rPr>
          <t xml:space="preserve"> Actividad eliminada. Estaba del (16 al 30 Abr) porque no tuvo contrato para poder ejecutar las actividades previstas en el PAA y se corrió el seg al PM interno con corte al 31Dic2020 para inicar en marzo, por lo que no tiene sentido hacer otro seguimiento en el mes de abril</t>
        </r>
      </text>
    </comment>
    <comment ref="I220" authorId="0" shapeId="0">
      <text>
        <r>
          <rPr>
            <b/>
            <sz val="9"/>
            <color indexed="81"/>
            <rFont val="Tahoma"/>
            <charset val="1"/>
          </rPr>
          <t>IATC:</t>
        </r>
        <r>
          <rPr>
            <sz val="9"/>
            <color indexed="81"/>
            <rFont val="Tahoma"/>
            <family val="2"/>
          </rPr>
          <t xml:space="preserve"> Actividad eliminada. Estaba del (16 al 30 Abr) porque no tuvo contrato para poder ejecutar las actividades previstas en el PAA y se corrió el seg al PM interno con corte al 31Dic2020 para inicar en marzo, por lo que no tiene sentido hacer otro seguimiento en el mes de abril</t>
        </r>
      </text>
    </comment>
    <comment ref="I221" authorId="0" shapeId="0">
      <text>
        <r>
          <rPr>
            <b/>
            <sz val="9"/>
            <color indexed="81"/>
            <rFont val="Tahoma"/>
            <family val="2"/>
          </rPr>
          <t>IATC:</t>
        </r>
        <r>
          <rPr>
            <sz val="9"/>
            <color indexed="81"/>
            <rFont val="Tahoma"/>
            <family val="2"/>
          </rPr>
          <t xml:space="preserve"> Actividad nueva</t>
        </r>
      </text>
    </comment>
    <comment ref="I222" authorId="0" shapeId="0">
      <text>
        <r>
          <rPr>
            <b/>
            <sz val="9"/>
            <color indexed="81"/>
            <rFont val="Tahoma"/>
            <family val="2"/>
          </rPr>
          <t>IATC:</t>
        </r>
        <r>
          <rPr>
            <sz val="9"/>
            <color indexed="81"/>
            <rFont val="Tahoma"/>
            <family val="2"/>
          </rPr>
          <t xml:space="preserve"> Actividad nueva</t>
        </r>
      </text>
    </comment>
    <comment ref="I223" authorId="0" shapeId="0">
      <text>
        <r>
          <rPr>
            <b/>
            <sz val="9"/>
            <color indexed="81"/>
            <rFont val="Tahoma"/>
            <family val="2"/>
          </rPr>
          <t>IATC:</t>
        </r>
        <r>
          <rPr>
            <sz val="9"/>
            <color indexed="81"/>
            <rFont val="Tahoma"/>
            <family val="2"/>
          </rPr>
          <t xml:space="preserve"> Actividad nueva</t>
        </r>
      </text>
    </comment>
    <comment ref="I224" authorId="0" shapeId="0">
      <text>
        <r>
          <rPr>
            <b/>
            <sz val="9"/>
            <color indexed="81"/>
            <rFont val="Tahoma"/>
            <family val="2"/>
          </rPr>
          <t>IATC:</t>
        </r>
        <r>
          <rPr>
            <sz val="9"/>
            <color indexed="81"/>
            <rFont val="Tahoma"/>
            <family val="2"/>
          </rPr>
          <t xml:space="preserve"> Actividad nueva</t>
        </r>
      </text>
    </comment>
    <comment ref="I225" authorId="0" shapeId="0">
      <text>
        <r>
          <rPr>
            <b/>
            <sz val="9"/>
            <color indexed="81"/>
            <rFont val="Tahoma"/>
            <family val="2"/>
          </rPr>
          <t>IATC:</t>
        </r>
        <r>
          <rPr>
            <sz val="9"/>
            <color indexed="81"/>
            <rFont val="Tahoma"/>
            <family val="2"/>
          </rPr>
          <t xml:space="preserve"> Actividad nueva</t>
        </r>
      </text>
    </comment>
    <comment ref="I226" authorId="0" shapeId="0">
      <text>
        <r>
          <rPr>
            <b/>
            <sz val="9"/>
            <color indexed="81"/>
            <rFont val="Tahoma"/>
            <family val="2"/>
          </rPr>
          <t>IATC:</t>
        </r>
        <r>
          <rPr>
            <sz val="9"/>
            <color indexed="81"/>
            <rFont val="Tahoma"/>
            <family val="2"/>
          </rPr>
          <t xml:space="preserve"> Actividad nueva</t>
        </r>
      </text>
    </comment>
    <comment ref="Y245" authorId="2" shapeId="0">
      <text>
        <r>
          <rPr>
            <b/>
            <sz val="9"/>
            <color indexed="81"/>
            <rFont val="Tahoma"/>
            <family val="2"/>
          </rPr>
          <t>total del "Aporte al Avance del  PAA"
Se suma el avance de la cumplida (columna AB) más el avance de las que están en desarrollo (columna AB)</t>
        </r>
      </text>
    </comment>
  </commentList>
</comments>
</file>

<file path=xl/sharedStrings.xml><?xml version="1.0" encoding="utf-8"?>
<sst xmlns="http://schemas.openxmlformats.org/spreadsheetml/2006/main" count="2147" uniqueCount="516">
  <si>
    <t>Nombre de la Entidad</t>
  </si>
  <si>
    <t>Nombre del Jefe de Control Interno o quien  haga sus veces</t>
  </si>
  <si>
    <t>Objetivo del PAA:</t>
  </si>
  <si>
    <t>Alcance del PAA:</t>
  </si>
  <si>
    <t>Criterios:</t>
  </si>
  <si>
    <t>Recursos:</t>
  </si>
  <si>
    <t>Código</t>
  </si>
  <si>
    <t xml:space="preserve"> 208-CI-Ft-04</t>
  </si>
  <si>
    <t>Versión</t>
  </si>
  <si>
    <t>Vigente desde</t>
  </si>
  <si>
    <t>Vigencia del Plan</t>
  </si>
  <si>
    <t>Fecha de Aprobación</t>
  </si>
  <si>
    <t>Tipo de Proceso</t>
  </si>
  <si>
    <t>Fecha Programada</t>
  </si>
  <si>
    <t>Cronograma</t>
  </si>
  <si>
    <t>Seguimiento</t>
  </si>
  <si>
    <t>Evidencias</t>
  </si>
  <si>
    <t>Observaciones</t>
  </si>
  <si>
    <t>Actividad</t>
  </si>
  <si>
    <t>Responsable o Líder de la Auditoría</t>
  </si>
  <si>
    <t>Equipo Auditor
Responsable de la Actividad</t>
  </si>
  <si>
    <t>Responsable Líder del proceso auditado</t>
  </si>
  <si>
    <t>ENE</t>
  </si>
  <si>
    <t>FEB</t>
  </si>
  <si>
    <t>MAR</t>
  </si>
  <si>
    <t>ABR</t>
  </si>
  <si>
    <t>MAY</t>
  </si>
  <si>
    <t>JUN</t>
  </si>
  <si>
    <t>JUL</t>
  </si>
  <si>
    <t>AGO</t>
  </si>
  <si>
    <t>SEP</t>
  </si>
  <si>
    <t>OCT</t>
  </si>
  <si>
    <t>NOV</t>
  </si>
  <si>
    <t>DIC</t>
  </si>
  <si>
    <t>Fecha Inicio</t>
  </si>
  <si>
    <t>Fecha Fin</t>
  </si>
  <si>
    <t xml:space="preserve">Fecha  de Cierre de la Actividad </t>
  </si>
  <si>
    <t>Productos Esperados</t>
  </si>
  <si>
    <t>Avance Actividad</t>
  </si>
  <si>
    <t>PLAN ANUAL DE AUDITORÍAS</t>
  </si>
  <si>
    <t>Cargo</t>
  </si>
  <si>
    <t>Caja de la Vivienda Popular</t>
  </si>
  <si>
    <t>Ivonne Andrea Torres Cruz</t>
  </si>
  <si>
    <t>Liderazgo Estratégico</t>
  </si>
  <si>
    <t>Informes de Ley</t>
  </si>
  <si>
    <t>Enfoque hacia la Prevención</t>
  </si>
  <si>
    <t>Relación con entes de control externos</t>
  </si>
  <si>
    <t>Seguimiento a Planes de Mejoramiento</t>
  </si>
  <si>
    <t>Profesionales</t>
  </si>
  <si>
    <t>Ponderación</t>
  </si>
  <si>
    <t>Auditoría</t>
  </si>
  <si>
    <t>Evaluación de la Gestión del Riesgo</t>
  </si>
  <si>
    <t>Adicionales</t>
  </si>
  <si>
    <t>Actividades</t>
  </si>
  <si>
    <t>Lider</t>
  </si>
  <si>
    <t>Aporte al Avance del  PAA</t>
  </si>
  <si>
    <t>Ponderación
de la Actividad</t>
  </si>
  <si>
    <t>Entrega, publicación o socialización de resultados</t>
  </si>
  <si>
    <t>Trabajo de campo</t>
  </si>
  <si>
    <t>Diseño o planeación de la acción</t>
  </si>
  <si>
    <t>Ejecución de la acción planteada</t>
  </si>
  <si>
    <t>CRITERIO1</t>
  </si>
  <si>
    <t>CRITERIO2</t>
  </si>
  <si>
    <t>CRITERIO3</t>
  </si>
  <si>
    <t>CRITERIO4</t>
  </si>
  <si>
    <t>CRITERIO5</t>
  </si>
  <si>
    <t>CRITERIO6</t>
  </si>
  <si>
    <t>CRITERIO7</t>
  </si>
  <si>
    <t>CRITERIO8</t>
  </si>
  <si>
    <t>Cuadro de Ponderación</t>
  </si>
  <si>
    <t>Proceso</t>
  </si>
  <si>
    <t>Dependencia responsable</t>
  </si>
  <si>
    <t>Líder responsable</t>
  </si>
  <si>
    <t>Gestión Estratégica</t>
  </si>
  <si>
    <t xml:space="preserve">Jefe Oficina Asesora de Planeación </t>
  </si>
  <si>
    <t>Dirección Jurídica</t>
  </si>
  <si>
    <t>Gestión del Talento Humano</t>
  </si>
  <si>
    <t>Subdirección Administrativa</t>
  </si>
  <si>
    <t>Subdirector Administrativo</t>
  </si>
  <si>
    <t>Gestión Tecnología de la Información y Comunicaciones</t>
  </si>
  <si>
    <t>Reasentamientos Humanos</t>
  </si>
  <si>
    <t>Urbanizaciones y Titulación</t>
  </si>
  <si>
    <t>Mejoramiento de Barrios</t>
  </si>
  <si>
    <t>Mejoramiento de Vivienda</t>
  </si>
  <si>
    <t>Dirección de Mejoramiento de Vivienda</t>
  </si>
  <si>
    <t>Director de Mejoramiento de Vivienda</t>
  </si>
  <si>
    <t>Director de Gestión Corporativa y CID</t>
  </si>
  <si>
    <t>Gestión Administrativa</t>
  </si>
  <si>
    <t>Gestión Documental</t>
  </si>
  <si>
    <t>Gestión Financiera</t>
  </si>
  <si>
    <t>Evaluación de la Gestión</t>
  </si>
  <si>
    <t>Gestión del Control Interno Disciplinario</t>
  </si>
  <si>
    <t>Informe presupuestal a Personería</t>
  </si>
  <si>
    <t>Informe cuenta mensual SIVICOF</t>
  </si>
  <si>
    <t>Informe Directiva 003 de 2013 Alcaldía Mayor de Bogotá</t>
  </si>
  <si>
    <t>Estratégico</t>
  </si>
  <si>
    <t>Apoyo</t>
  </si>
  <si>
    <t>Seguimiento y Evaluación</t>
  </si>
  <si>
    <t>Todos los Procesos</t>
  </si>
  <si>
    <t>Todas las dependencias</t>
  </si>
  <si>
    <t>Misional</t>
  </si>
  <si>
    <t>Planeación - Comunicación de envío</t>
  </si>
  <si>
    <t>Planeación - Listas de verificación</t>
  </si>
  <si>
    <t>Planeación - Plan de auditoría</t>
  </si>
  <si>
    <t>Trabajo de campo - Recolección de Evidencias</t>
  </si>
  <si>
    <t>Trabajo de campo - Análisis de Información</t>
  </si>
  <si>
    <t>Informe preliminar - Comunicación de envío</t>
  </si>
  <si>
    <t>Informe preliminar - Revisado por ACI</t>
  </si>
  <si>
    <t>Informe preliminar - Reunión de validación de hallazgos</t>
  </si>
  <si>
    <t>Planeación - Reunión de apertura</t>
  </si>
  <si>
    <t>Informe preliminar - Elaboración</t>
  </si>
  <si>
    <t>Informe Final - Revisión de evidencias nuevas</t>
  </si>
  <si>
    <t>Informe Final - Elaboración</t>
  </si>
  <si>
    <t>Informe Final - Comunicación de envío</t>
  </si>
  <si>
    <t>Trámite de cuentas de ACI</t>
  </si>
  <si>
    <t>Informe PQR's - Ley 1474 de 2011</t>
  </si>
  <si>
    <t>Codigo Color</t>
  </si>
  <si>
    <t>Rol</t>
  </si>
  <si>
    <t>Cantidad personas que conforman la entidad</t>
  </si>
  <si>
    <t>N° Aux Administrativos</t>
  </si>
  <si>
    <t>N° de Técnicos</t>
  </si>
  <si>
    <t>N° Asesores</t>
  </si>
  <si>
    <t>Talento Humano
Cantidad</t>
  </si>
  <si>
    <t>Informe</t>
  </si>
  <si>
    <t xml:space="preserve">Diseño y gestión de capacitaciones para el fortalecimiento y aplicación del principio de autocontrol  </t>
  </si>
  <si>
    <t>Roles 
Decreto 948 de 2017</t>
  </si>
  <si>
    <t>Oficina Asesora de Planeación</t>
  </si>
  <si>
    <t>Prevención del Daño Antijurídico y Representación Judicial</t>
  </si>
  <si>
    <t xml:space="preserve">Director Jurídico </t>
  </si>
  <si>
    <t xml:space="preserve">Gestión de Comunicaciones </t>
  </si>
  <si>
    <t xml:space="preserve">Jefe Oficina Asesora de Comunicaciones </t>
  </si>
  <si>
    <t xml:space="preserve">Oficina Asesora de Comunicaciones </t>
  </si>
  <si>
    <t>Jefe Oficina de Tecnologías de la Información y las Comunicaciones</t>
  </si>
  <si>
    <t>Oficina Tecnologías de la Información y las Comunicaciones</t>
  </si>
  <si>
    <t>Director de Reasentamientos Humanos</t>
  </si>
  <si>
    <t>Dirección de Reasentamientos Humanos</t>
  </si>
  <si>
    <t>Director de Urbanizaciones y Titulación</t>
  </si>
  <si>
    <t>Dirección de Urbanizaciones y Titulación</t>
  </si>
  <si>
    <t>Director de Mejoramiento de Barrios</t>
  </si>
  <si>
    <t>Dirección de Mejoramiento de Barrios</t>
  </si>
  <si>
    <t xml:space="preserve">Servicio al Ciudadano </t>
  </si>
  <si>
    <t>Adquisición de Bienes y Servicios</t>
  </si>
  <si>
    <t>Subdirector Financiero</t>
  </si>
  <si>
    <t>Subdirección Financiera</t>
  </si>
  <si>
    <t>Asesor de Control Interno</t>
  </si>
  <si>
    <t>Asesoría de Control Interno</t>
  </si>
  <si>
    <t>Todos</t>
  </si>
  <si>
    <t>Asesora de Control Interno - Código 105 - Grado 01</t>
  </si>
  <si>
    <t>Firma: IVONNE ANDREA TORRES CRUZ - ASESORA DE CONTROL INTERNO - CAJA DE LA VIVIENDA POPULAR</t>
  </si>
  <si>
    <t>Recepción de solicitud</t>
  </si>
  <si>
    <t>Reparto de solicitud</t>
  </si>
  <si>
    <t>Revisión de respuesta y soportes</t>
  </si>
  <si>
    <t>Entrega a ente de control y copia en Control Interno</t>
  </si>
  <si>
    <r>
      <rPr>
        <b/>
        <sz val="9"/>
        <color theme="1"/>
        <rFont val="Arial"/>
        <family val="2"/>
      </rPr>
      <t>Humanos:</t>
    </r>
    <r>
      <rPr>
        <sz val="9"/>
        <color theme="1"/>
        <rFont val="Arial"/>
        <family val="2"/>
      </rPr>
      <t xml:space="preserve"> Equipo multidisciplinario de trabajo de la Asesoría de Control Interno
</t>
    </r>
    <r>
      <rPr>
        <b/>
        <sz val="9"/>
        <color theme="1"/>
        <rFont val="Arial"/>
        <family val="2"/>
      </rPr>
      <t>Tecnológicos:</t>
    </r>
    <r>
      <rPr>
        <sz val="9"/>
        <color theme="1"/>
        <rFont val="Arial"/>
        <family val="2"/>
      </rPr>
      <t xml:space="preserve"> Equipos de cómputo, acceso a los Sistemas de Información de la entidad en modo de consulta y conectividad
</t>
    </r>
    <r>
      <rPr>
        <b/>
        <sz val="9"/>
        <color theme="1"/>
        <rFont val="Arial"/>
        <family val="2"/>
      </rPr>
      <t>Financieros</t>
    </r>
    <r>
      <rPr>
        <sz val="9"/>
        <color theme="1"/>
        <rFont val="Arial"/>
        <family val="2"/>
      </rPr>
      <t>: presupuesto asignado</t>
    </r>
  </si>
  <si>
    <t>liderazgo estratégico</t>
  </si>
  <si>
    <t>enfoque hacia la prevención</t>
  </si>
  <si>
    <t>evaluación de la gestión del riesgo</t>
  </si>
  <si>
    <t>relación con entes externos de control</t>
  </si>
  <si>
    <t>evaluación y seguimiento</t>
  </si>
  <si>
    <t>Marcela Urrea Jaramillo</t>
  </si>
  <si>
    <t>Andrea Sierra Ochoa</t>
  </si>
  <si>
    <t>Economista</t>
  </si>
  <si>
    <t>Auxiliar</t>
  </si>
  <si>
    <t>Abogado</t>
  </si>
  <si>
    <t>Técnico</t>
  </si>
  <si>
    <t>Ivonne Andrea Torres Cruz
Asesora de Control Interno</t>
  </si>
  <si>
    <t>Recolección y Análisis de Información</t>
  </si>
  <si>
    <t>Asignación de actividad</t>
  </si>
  <si>
    <t>Elaboración de solicitud</t>
  </si>
  <si>
    <t>Actividad ejecutada (revisada y entregada a solicitante)</t>
  </si>
  <si>
    <t>Planeación - Definir metodología y cronograma de trabajo</t>
  </si>
  <si>
    <t>Planeación - Revisión previa del tema a evaluar</t>
  </si>
  <si>
    <t>Trabajo de campo - Recolección de Información</t>
  </si>
  <si>
    <t>Informe - Elaboración</t>
  </si>
  <si>
    <t>Informe - Revisión por ACI</t>
  </si>
  <si>
    <t>Informe - Comunicación de envío</t>
  </si>
  <si>
    <t>Informe - Publicación (web,intranet y/o carpeta de calidad)</t>
  </si>
  <si>
    <t>Informe Final - Publicación (web,intranet y/o carpeta de calidad)</t>
  </si>
  <si>
    <t>Planeación - Revisión previa del tema del informe</t>
  </si>
  <si>
    <t>Planeación del trabajo</t>
  </si>
  <si>
    <t>Planeación - Revisión previa del tema</t>
  </si>
  <si>
    <t>Informe - Elaboración de producto</t>
  </si>
  <si>
    <t>Entrega producto final</t>
  </si>
  <si>
    <t>Planeación - Revisión estado del PM a hacer seguimiento</t>
  </si>
  <si>
    <t>Dirección de Gestión Corporativa y CID</t>
  </si>
  <si>
    <t>Líderes de Cada Proceso</t>
  </si>
  <si>
    <t>Seguimiento al plan de implementación del MIPG</t>
  </si>
  <si>
    <t>diferencia</t>
  </si>
  <si>
    <t>Total general</t>
  </si>
  <si>
    <t>Suma de Aporte al Avance del  PAA</t>
  </si>
  <si>
    <t>Suma de Ponderación</t>
  </si>
  <si>
    <t>roles Dec 648 de 2017</t>
  </si>
  <si>
    <t>Asesoría en la formulación de planes de mejoramiento internos y en la modificación de las acciones ya propuestas</t>
  </si>
  <si>
    <t>Valores</t>
  </si>
  <si>
    <t>Rótulos de fila</t>
  </si>
  <si>
    <t>Rol Control Interno</t>
  </si>
  <si>
    <t>Avance al</t>
  </si>
  <si>
    <t xml:space="preserve">Auditoría </t>
  </si>
  <si>
    <t xml:space="preserve">Enfoque hacia la Prevención </t>
  </si>
  <si>
    <t xml:space="preserve">Adicionales </t>
  </si>
  <si>
    <t>TOTAL</t>
  </si>
  <si>
    <t>Evaluación y Seguimiento
(informes de ley y PM)</t>
  </si>
  <si>
    <t>Reporte</t>
  </si>
  <si>
    <t>Elizabeth Sáenz Sáenz</t>
  </si>
  <si>
    <t>Asesora de Control Interno</t>
  </si>
  <si>
    <t>Acta de Reunión - Comité Institucional de Coordinación de Control Interno</t>
  </si>
  <si>
    <t>Andrés Farias Pinzón</t>
  </si>
  <si>
    <t>Recibir, analizar y dar trámite a las solicitudes de modificación de las acciones del plan de mejoramiento de la contraloría</t>
  </si>
  <si>
    <t>Evaluación anual por dependencias. Artículo 39 Ley 909 de 2005 - Circular 004 de 2005 Consejo Asesor del Gobierno Nacional en Materia de Control Interno</t>
  </si>
  <si>
    <t>Austeridad en el gasto. Decretos Reglamentarios 1737 de 1998 y 984 de 2012; Directiva Presidencial 03 de 2012 y Artículo 2.8.4.8.2 del Decreto Único Reglamentario 1068 de 2015</t>
  </si>
  <si>
    <t>Revisión y mantenimiento al botón de transparencia - Ley 1712 de 2014 numeral 7 a cargo de control interno</t>
  </si>
  <si>
    <t>Reportar la información sobre la utilización del software a través del aplicativo que disponga la Dirección Nacional de Derechos de Autor - DNDA. Directivas presidenciales 01 de 1999 y 02 de 2002; Circular 17 de 2011 de la DNDA</t>
  </si>
  <si>
    <t>Revisión por la Dirección ISO 9001:2015 - información a cargo de control interno</t>
  </si>
  <si>
    <t>Diseñar, preparar, aplicar, tabular y realizar informe con oportunidades de mejora de la implementación y aplicación del estatuto interno del auditor y del código de ética del auditor</t>
  </si>
  <si>
    <t>Memorandos y/o Oficios</t>
  </si>
  <si>
    <t>Matriz</t>
  </si>
  <si>
    <t>Auditoría Proceso de Mejoramiento de Barrios
Decreto 371 de 2010 - Artículo 2 - de los procesos de contratación en el distrito capital</t>
  </si>
  <si>
    <t>Auditoría Proceso de Reasentamientos Humanos
Decreto 371 de 2010 - Artículo 2 - de los procesos de contratación en el distrito capital</t>
  </si>
  <si>
    <t>Auditoría Proceso de Urbanizaciones y Titulación
Decreto 371 de 2010 - Artículo 2 - de los procesos de contratación en el distrito capital</t>
  </si>
  <si>
    <t>Informe cuenta anual SIVICOF. Cargue del informe de control interno contable - CBN - 1019</t>
  </si>
  <si>
    <t>Eficacia</t>
  </si>
  <si>
    <t>Etiquetas de fila</t>
  </si>
  <si>
    <t>Enero</t>
  </si>
  <si>
    <t>Febrero</t>
  </si>
  <si>
    <t>Trim</t>
  </si>
  <si>
    <t>I Trim</t>
  </si>
  <si>
    <t>II Trim</t>
  </si>
  <si>
    <t>III Trim</t>
  </si>
  <si>
    <t>IV Trim</t>
  </si>
  <si>
    <t>% Acumulado Planeado por Trimestre - para el PAG</t>
  </si>
  <si>
    <t>% Acumulado Ejecutado por Trimestre - para el PAG</t>
  </si>
  <si>
    <t>%</t>
  </si>
  <si>
    <t>Mes</t>
  </si>
  <si>
    <t>NUEVA QUE SE INCLUYE</t>
  </si>
  <si>
    <t>SE DEBE ELIMINAR</t>
  </si>
  <si>
    <t>CUMPLIDA</t>
  </si>
  <si>
    <t>Administrador</t>
  </si>
  <si>
    <t>Evaluar de forma sistemática, autónoma, objetiva e independiente el SCI, MIPG y las medidas adoptadas por la Alta Dirección para mantener en funcionamiento la entidad y la operación de los procesos misionales de la Caja de la Vivienda Popular a raíz de la emergencia Económica, Social y Ecológica declarada en todo el territorio Nacional por el Presidente de la República mediante los Decretos 417 de 2020 y 637 de 2020, mediante actividades de aseguramiento y consultoría basados en riesgos y con enfoque hacia la prevención, proponiendo las recomendaciones y sugerencias que contribuyan al mejoramiento continuo del SCI.</t>
  </si>
  <si>
    <t>El Plan Anual de Auditorías se ejecutará sobre los 16 procesos identificados en la resolución interna 4978 de 2017</t>
  </si>
  <si>
    <t>Joan Gaitán Ferrer</t>
  </si>
  <si>
    <t>Carlos Vargas Hernández</t>
  </si>
  <si>
    <t>Auditoría Proceso de Urbanizaciones y Titulación
Decreto 371 de 2010 - Artículo 3 - de los procesos de atención al ciudadano, los sistemas de información y atención de las peticiones, quejas, reclamos y sugerencias de los ciudadanos, en el distrito capital</t>
  </si>
  <si>
    <t>SE ELIMINA</t>
  </si>
  <si>
    <t>TERMINA MES</t>
  </si>
  <si>
    <t>lo que debería llevar</t>
  </si>
  <si>
    <t>julio</t>
  </si>
  <si>
    <t>agosto</t>
  </si>
  <si>
    <t>septiembre</t>
  </si>
  <si>
    <t>octubre</t>
  </si>
  <si>
    <t>noviembre</t>
  </si>
  <si>
    <t>diciembre</t>
  </si>
  <si>
    <t>junio</t>
  </si>
  <si>
    <t>prog</t>
  </si>
  <si>
    <t>Prog =</t>
  </si>
  <si>
    <t>Realizar la revisión del formato y registro del normograma del proceso de Evaluación de la Gestión, de conformidad con solicitud 2020IE6888 del 27Jul2020 de la OAP y trabajar en conjunto con la Dir Jurídica, a fin de realizar el reporte de la actualización de manera trimestral.</t>
  </si>
  <si>
    <t>66 funcionarios + 395 contratistas = 461 personas
(son datos estimados al 31Dic2020)</t>
  </si>
  <si>
    <t>Personas en la Asesoría de Control Interno</t>
  </si>
  <si>
    <t>N° Profesionales Universitarios</t>
  </si>
  <si>
    <t>N° Profesionales Especializados</t>
  </si>
  <si>
    <t>1. Resultado de cumplimento de la gestión: adecuada formulación y cumplimiento de las acciones formuladas en las herramientas de gestión
2. Estado del Plan de Mejoramiento interno y externo
3. Estado de implementación y sostenibilidad del MIPG - MECI 
4. Normatividad para atender la emergencia sanitaria
5. Requisitos legales (normas y estándares)
6. Resultado de las auditorías externas e internas 2020
7. Estado del Plan de Desarrollo</t>
  </si>
  <si>
    <t>Auditor 6</t>
  </si>
  <si>
    <t>Ingeniero 2</t>
  </si>
  <si>
    <t>Ingeniero 1</t>
  </si>
  <si>
    <t>Kelly Serrano Rincón</t>
  </si>
  <si>
    <t>Contador</t>
  </si>
  <si>
    <t>enero</t>
  </si>
  <si>
    <t>febrero</t>
  </si>
  <si>
    <t>marzo</t>
  </si>
  <si>
    <t>abril</t>
  </si>
  <si>
    <t>mayo</t>
  </si>
  <si>
    <t>Prog acumulado</t>
  </si>
  <si>
    <t>días</t>
  </si>
  <si>
    <t>Informe de seguimiento a la Sostenibilidad Contable - Resolución DDC-00003 del 05 de diciembre de 2018 - corte al 30Sep2020</t>
  </si>
  <si>
    <t>Evaluación Matriz de riesgos de corrupción y por proceso 2020. Decreto 124 de 2016</t>
  </si>
  <si>
    <t>Evaluación Plan Anticorrupción y de Atención al Ciudadano 2020. Decreto 124 de 2016</t>
  </si>
  <si>
    <t>Memorando 202111200000873 con el cual se hizo entrega del informe.
Informe publicado el 12Ene21 en la página web.</t>
  </si>
  <si>
    <t>Se recopiló la información, se elaboró el reporte y se remitió por correo electrónico. Se ubicó en la carpeta compartida en el servidor y se solicitó la publicación en la página web</t>
  </si>
  <si>
    <t>Evaluación independiente del estado del Sistema de Control Interno. Artículo 9 Ley 1474 de 2011, modificado por el Artículo 156 del Decreto Nacional 2106 de 2019. Circular Externa 100-006 de 2019. Elaborado según metodología del DAFP</t>
  </si>
  <si>
    <t>Verificación de la oportunidad en la entrega de las herramientas de gestión de la CVP: Seguimiento a la Gestión por Procesos - Indicadores de Gestión, PAAC y mapa de riesgos</t>
  </si>
  <si>
    <t>Informe de seguimiento a la Sostenibilidad Contable - Resolución DDC-00003 del 05 de diciembre de 2018 - corte al 31Dic2020</t>
  </si>
  <si>
    <t>Informe de seguimiento a la Sostenibilidad Contable - Resolución DDC-00003 del 05 de diciembre de 2018 - corte al 31Mar2021</t>
  </si>
  <si>
    <t>Informe de seguimiento a la Sostenibilidad Contable - Resolución DDC-00003 del 05 de diciembre de 2018 - corte al 30Jun2021</t>
  </si>
  <si>
    <t>Informe de seguimiento a la Sostenibilidad Contable - Resolución DDC-00003 del 05 de diciembre de 2018 - corte al 30Sep2021</t>
  </si>
  <si>
    <t>Dar respuesta a derechos de petición, solicitudes de información de partes interesadas y emitir conceptos y pronunciamienos de competencia de la Asesoría de Control Interno</t>
  </si>
  <si>
    <t>Se revisó y ajustó el nomograma según las nuevas normas o modificatorias y se entregó cono oportunidad a la OAP</t>
  </si>
  <si>
    <t>1. Ruta seguimiento PAA 2020 con corte a 31Dic2020: \\10.216.160.201\control interno\2020\PAA
2. Matriz 208-CI-Ft-04 PAA 2020 V2.0 Seg2020 (Corte 31Dic2020) diligenciada</t>
  </si>
  <si>
    <t>Se realizó el último seguimiento del PAA del 2020 dando cumplimiento al 99,54% a sus actividades pactadas por cada uno de sus integrantes. También se solicitó su publicación en la página web</t>
  </si>
  <si>
    <t>Seguimiento al Plan de Acción de Gestión - Plan Anual de Auditorías - FUSS - Parágrafo 1, Artículo 38 - Decreto 807 de 2019</t>
  </si>
  <si>
    <t>Formulación Plan Anual de Auditorías - Parágrafo 1 Artículo 38 - Decreto 807 de 2019</t>
  </si>
  <si>
    <t>Seguimiento a la Gestión por Procesos - Indicadores de Gestión - Plan Anual de Auditorías - FUSS - Parágrafo 1, Artículo 38 - Decreto 807 de 2019</t>
  </si>
  <si>
    <t>Diseñar el plan de acción de Comité Institucional de Coordinación de Control Interno - CICCI 2021 y entregarlo a los miembros del comité para su revisión y posterior aprobación</t>
  </si>
  <si>
    <t>Informe entregado con el memorando 202111200000603 del 06Ene2021. Se encuentra en la ruta: \\10.216.160.201\control interno\2020\02.01 ACTAS COMITE C. I\08. Informe cumplimiento PT CICCI</t>
  </si>
  <si>
    <t xml:space="preserve">Con base en el plan de trabajo del comité, se elaboró y comunicó el informe de los resultados obtenidos en el seguimiento al Plan de Trabajo del Comité Institucional de Coordinación de Control Interno para la vigencia 2020. El informe está publicado en la página web
</t>
  </si>
  <si>
    <t>Elaborar informe de cumplimiento del plan de trabajo del Comité Institucional de Coordinación de Control Interno - CICCI 2020 para entregar a los miembros del comité</t>
  </si>
  <si>
    <t>Elaborar Informe cuenta anual SIVICOF: CB-0402S - Plan de mejoramiento - Seguimiento Entidad</t>
  </si>
  <si>
    <t>Elaborar Informe cuenta anual SIVICOF: CBN-1015 - Informe de Austeridad en el Gasto</t>
  </si>
  <si>
    <t>Elaborar Informe cuenta anual SIVICOF: CBN-1016 - Informe sobre Detrimentos Patrimoniales</t>
  </si>
  <si>
    <t>Elaborar Informe cuenta anual SIVICOF: CBN-1107 - Plan de Contingencia Institucional</t>
  </si>
  <si>
    <t>Elaborar Informe cuenta anual SIVICOF: CBN-1021 - Informe de Auditoría Externa</t>
  </si>
  <si>
    <t>Informe PQR's - Ley 1474 de 2011 - Decreto 371 de 2010 - segundo semestre 2020
Auditoría Especial de la prestación del Servicio al Ciudadano en el marco de la situación de calamidad pública en Bogotá, D.C. ordenada en el Decreto 087 del 2020 de la Alcaldía Mayor de Bogotá. Radicado 2020IE8609 del 19 de octubre de 2020</t>
  </si>
  <si>
    <t>Realizar los trámites pertinentes para lograr el cierre de los expedientes contractuales de los contratistas supervisados por control interno, cuya garantía ya haya vencido</t>
  </si>
  <si>
    <t>Programación 2021</t>
  </si>
  <si>
    <t>Tabla para el PAG - Sumatoria del avance de las actividades que deberian estar cumplidas en cada trimestre (Avance Planificado)
Actualizar tabla dinamica - Actualizada al</t>
  </si>
  <si>
    <t>Cuenta de Actividad</t>
  </si>
  <si>
    <t>Participación e intervención en los comités:
Instancia técnica de inventarios de bienes inmuebles
Instancia técnica de inventarios de bienes muebles
Comité técnico de sostenibilidad contable
Comité de conciliación
Comité financiero
Comité directivo
Comité de gestión y desempeño
Comité distrital de auditoría</t>
  </si>
  <si>
    <t>Realizar seguimiento al Comité Institucional de Coordinación de Control Interno - CICCI (presentaciones, actas de comité, anexos y demás documentos)
1. Planeación: revisión de la información a presentar en el comité, listados de asistencia, asistir a la sesión del comité
2. Trabajo de campo: preparar presentación y documentos anexos, elaborar proyecto de acta de cada comité
3. Organización y archivo: hacer seguimiento a los compromisos derivados del comité, tramitar las firmas de las actas, organizar el archivo digital de las actas y cooperar con la auxiliar administrativa en el archivo físico de la información según TRD</t>
  </si>
  <si>
    <t>Elaborar el informe de la Oficina de Control Interno vigencia 2020 - documento CBN 1038</t>
  </si>
  <si>
    <t>Elaborar el informe de la Oficina de Control Interno vigencia 2021 - documento CBN 1038</t>
  </si>
  <si>
    <t>Seguimiento al Plan de Mejoramiento Externo - literal i; Artículo 2.2.21.4.9 del Decreto 1083 de 2015 y Artículo 10 de la Resolución reglamentaria 036 de 2019, expedida por la Contraloría de Bogotá</t>
  </si>
  <si>
    <t>Seguimiento al Plan de Mejoramiento Interno - Artículo 5 del Decreto 371 de 2010</t>
  </si>
  <si>
    <t>Formulación de la Gestión por Procesos - Indicadores de Gestión - FUSS - Proceso Evaluación de la Gestión</t>
  </si>
  <si>
    <t>Revisión y formulación 2021 del Plan Anticorrucpión y de Atención al Ciudadano y Mapa de Riesgos por proceso y de corrupción - proceso de Evaluación de la Gestión</t>
  </si>
  <si>
    <t>Control Interno Contable CBN - 1019 durante la vigencia 2020. Resolución 193 de 2016 de la CGN; Resolución Reglamentaria 11 de 2014 de la Contraloría de Bogotá, modificada por la Resolución Reglamentaria 23 de 2016.</t>
  </si>
  <si>
    <t>Subir al CHIP el informe de Evaluación del Sistema de Control Interno Contable CBN - 1019</t>
  </si>
  <si>
    <t>Reporte SIRECI - Circular Externa N° DDP-000022 del 31 de diciembre del 2020:
1. Obras inconclusas o sin uso.
2. Procesos penales por delitos contra la administración pública o que afecten los intereses patrimoniales del Estado.
3. Sistema General de Participaciones y demás transferencias de origen nacional.
4. Sistema General de Regalías, (Consolida información de las entidades designadas como ejecutoras de estos recursos - Secretaria Distrital de Planeación).
5. Planes de mejoramiento.</t>
  </si>
  <si>
    <t>Atención Auditoría de Desempeño 1: Cód 60: Proyecto La Arboleda Santa Teresita - Contrato de obra civil CPS -PCVN--3-1-30589-045/2015, suscrito con la Fiduciaria Bogotá y Odicco Ltda.</t>
  </si>
  <si>
    <t>Atención Auditoría de Desempeño 2: Cód 64: Evaluación del convenio Nº 044 de 2014 suscrito entre la Caja de la Vivienda Popular con el Fondo de Desarrollo Local de Usme, por valor de $7.472.160.000.</t>
  </si>
  <si>
    <t>Correo electrónico</t>
  </si>
  <si>
    <t>Seguimiento a los procesos judiciales - SIPROJ - del 01Ene2020 al 28Feb2021</t>
  </si>
  <si>
    <t>Auditoría Proceso de Urbanizaciones y Titulación
Revisión de Riesgos</t>
  </si>
  <si>
    <t>Auditoría Proceso de Mejoramiento de Vivienda
Revisión de Riesgos</t>
  </si>
  <si>
    <t>Auditoría Proceso de Mejoramiento de Barrios
Revisión de Riesgos</t>
  </si>
  <si>
    <t>Auditoría Proceso de Reasentamientos Humanos
Revisión de Riesgos</t>
  </si>
  <si>
    <t>Revisar la formulación de las actividades del PAAC en el primer seguimiento y generar las alertas respectivas.</t>
  </si>
  <si>
    <t>Realizar las actividades de monitoreo y seguimiento a la estrategia de racionalización propuesta a través de SUIT</t>
  </si>
  <si>
    <t>Auditoría Proceso de Mejoramiento de Vivienda
Decreto 371 de 2010 - Artículo 2 - de los procesos de contratación en el distrito capital</t>
  </si>
  <si>
    <t>Seguimiento al Comité de Conciliación del 01Ene2020 al 30Jun2021</t>
  </si>
  <si>
    <t>Evaluar el proceso de Rendición de Cuentas (Audiencia Pública u otra alternativa)</t>
  </si>
  <si>
    <t>Realizar una campaña donde se den a conocer a los funcionarios y contratistas de la entidad el código de ética de los auditores internos, mediante el diseño de piezas comunicativas. Dar a conocer el código de ética de los auditores internos - código 208-CI-Mn-01 a los contratistas</t>
  </si>
  <si>
    <t>Realizar una charla individual con los procesos para comunicar puntualmente las deficiencias y llegar a acuerdos para la mejora de la información en términos de plazos, diseño y formato.</t>
  </si>
  <si>
    <t>Revisión del informe de gestión judicial, según los términos del Artículo 30 de la Resolución 104 de 2018</t>
  </si>
  <si>
    <t>Evaluación del desempeño institucional a través del Furag según lineamientos del DAFP</t>
  </si>
  <si>
    <t>Certificado</t>
  </si>
  <si>
    <t>Apoyar el diligenciamiento de la matriz del ITA - Índice de Transparencia Activa de la Procuraduría y verificar lo indicado en al Anexo de la Resolución 3564 de 2015 expedida por el MinTic sobre lo que debe estar publicado en la página web de la entidad en el botón de transparencia - numeral 7</t>
  </si>
  <si>
    <t>Acta</t>
  </si>
  <si>
    <t>Presentación</t>
  </si>
  <si>
    <t>Piezas comunicativas y presentación</t>
  </si>
  <si>
    <t>Correo electrónico - Oficios</t>
  </si>
  <si>
    <t>Auditoría Proceso de Urbanizaciones y Titulación
Cumplimiento metas del PDD y Proyecto de inversión - Presupuesto - FUSS - Plan Anual de Adquisidores - Indicadores</t>
  </si>
  <si>
    <t>Auditoría Proceso de Mejoramiento de Barrios
Decreto 371 de 2010 - Artículo 3 - de los procesos de atención al ciudadano, los sistemas de información y atención de las peticiones, quejas, reclamos y sugerencias de los ciudadanos, en el distrito capital</t>
  </si>
  <si>
    <t>Auditoría Proceso de Mejoramiento de Barrios
Cumplimiento metas del PDD y Proyecto de inversión - Presupuesto - FUSS - Plan Anual de Adquisidores - Indicadores</t>
  </si>
  <si>
    <t>Auditoría Proceso de Mejoramiento de Vivienda
Decreto 371 de 2010 - Artículo 3 - de los procesos de atención al ciudadano, los sistemas de información y atención de las peticiones, quejas, reclamos y sugerencias de los ciudadanos, en el distrito capital</t>
  </si>
  <si>
    <t>Auditoría Proceso de Mejoramiento de Vivienda
Cumplimiento metas del PDD y Proyecto de inversión - Presupuesto - FUSS - Plan Anual de Adquisidores - Indicadores</t>
  </si>
  <si>
    <t>Auditoría Proceso de Reasentamientos Humanos
Decreto 371 de 2010 - Artículo 3 - de los procesos de atención al ciudadano, los sistemas de información y atención de las peticiones, quejas, reclamos y sugerencias de los ciudadanos, en el distrito capital</t>
  </si>
  <si>
    <t>Auditoría Proceso de Reasentamientos Humanos
Cumplimiento metas del PDD y Proyecto de inversión - Presupuesto - FUSS - Plan Anual de Adquisidores - Indicadores</t>
  </si>
  <si>
    <t>Auditoría Proceso de Reasentamientos Humanos
Expedientes del proceso - Relocalización Transitoria</t>
  </si>
  <si>
    <t>Se revisó la caracterización y se modificó, se revisaron los riesgos desde el contexto y también fueron actualizados, se propusieron nuevas actividades de tratamiento de riesgos y en el PAAC</t>
  </si>
  <si>
    <t>Informe de gestión judicial entregado en la Secretaría Jurídica Distrital con radicado 202116000001371 del 07ene2021</t>
  </si>
  <si>
    <t>Se solicitó la información a la OAP, quien la entregó de manera oportuna y se elaboró el cuadro con las fechas de la oportunidad. Esta información se presentó en la evaluación del PAAC y se empleará también para la evaluación anual por dependencias</t>
  </si>
  <si>
    <t>Se remitió la información en dos correos el 07Ene2021 a los destinatarios solicitados por la SHD</t>
  </si>
  <si>
    <t>Informe cuenta anual SIVICOF: Revisar documentación (normas, instructivos, formatos), alistar documentación a solicitar, Preparar solicitud. Realizar seguimiento a la entrega de la información, preparar información para subir al sistema, subir al sistema, expedir certificado de cargue, organizar carpetas digitales, publicar en páguna web certificado.</t>
  </si>
  <si>
    <t>Auditoría Proceso de Mejoramiento de Barrios
Expedientes del proceso - procedimientos del proceso</t>
  </si>
  <si>
    <t>Auditoría Proceso de Urbanizaciones y Titulación
Expedientes del proceso - procedimientos del proceso</t>
  </si>
  <si>
    <t>Auditoría Proceso de Mejoramiento de Vivienda
Expedientes del proceso - procedimientos del proceso</t>
  </si>
  <si>
    <t>Contratación 2021 contratistas ACI: Elaborar los estudios previos de los contratos de control interno, revisión de los documentos de los contratistas, radicación de las carpetas y apoyo en la suscripción de los contratos</t>
  </si>
  <si>
    <t>Contratación 2021 contratistas ACI: Elaborar los estudios previos de los contratos de control interno, verificación de la entrega y aprobación de la póliza y elaboración de las actas de inicio y cargue en el sistema secop</t>
  </si>
  <si>
    <t>Realizar evaluación 2020 y concertación 2021 planta fija</t>
  </si>
  <si>
    <t>Seguimiento Matriz de riesgos de corrupción y por proceso 2021</t>
  </si>
  <si>
    <t>Seguimiento Plan Anticorrupción y de Atención al Ciudadano 2021. Decreto 124 de 2016</t>
  </si>
  <si>
    <t>No se tienen en cuenta las actividades que deberían llevar algún grado de ejecución, es decir aquellas que iniciaron antes del corte, pero cuya fecha de finalización es posterior  al corte de medición</t>
  </si>
  <si>
    <t>Únicamente se tienen en cuenta las actividades que deberían haberse finalizado al corte de medición</t>
  </si>
  <si>
    <t>Correo Electrónico del 21Ene2021 de entrega del PAAC y mapa de riesgos formulado</t>
  </si>
  <si>
    <t>Se realizó el trámite de cuentas de cobro de contratistas de ACI, del 21 al 30 de diciembre de 2020, donde dicha actividad quedó cumplida en su totalidad de la siguiente manera:
Cuentas de cobro de contratistas: Andrea Sierra, Marcela Urrea, Joan Gaitán, Carlos Vargas, Kelly Serrano y Andrés Farias del mes de diciembre 2020 radicadas en carpeta compartida en DRIVE establecida por la Subdirección Financiera y también la última cuenta del contrato 606-2020 suscrito con Johana Marcela Rodríguez Silva</t>
  </si>
  <si>
    <t>El cuadro se encuentra en al siguiente ruta: \\10.216.160.201\control interno\2021\19.04 INF.  DE GESTIÓN\EVALUACIÓN POR DEPENDENCIAS 2020\05. Mapa de Riesgos</t>
  </si>
  <si>
    <t>Plan de trabajo formulado y entregado a la Asesora de Control Interno por correo electrónico el 18Ene2021. Este plan fue entregado el 25Ene2021 a los miembros del comité para su aprobación en la sesión del Comité CICCI del 26Ene2021. Se aprobó el plan el 26Ene2021 en la primera sesión del comité</t>
  </si>
  <si>
    <t>Plan de trabajo formulado y entregado a la Asesora de Control Interno por correo electrónico el 18Ene2021. Este plan fue entregado el 25Ene2021 a los miembros del comité para su aprobación en la sesión del Comité CICCI del 26Ene2021. Se aprobó el plan el 26Ene2021 en la primera sesión del comité.
Ruta: \\10.216.160.201\control interno\2021\02.01 ACTAS COMITE C. I\00. Plan de trabajo CICCI</t>
  </si>
  <si>
    <t>Ruta: \\10.216.160.201\control interno\2021\28.03 PAA
202111200003413 memorando del 22ene2021
Acta de aprobación del PAA</t>
  </si>
  <si>
    <t>Se elaboró el FUSS y se entregó el 21Ene2021, se realizó un ajuste en la programación el 27Ene2021, en atención al PAA aprobado el 26ene2021 por los miembros del comité CICCI. Ruta: \\10.216.160.201\control interno\2021\19.04 INF.  DE GESTIÓN\HERRAMIENTAS\FUSS- P I 7696
Los indicadores se formularon y fueron enviados por correo electrónico a la OAP el 26Ene2021, en los términos solicitados en el memorando  202111300003303 del 21Ene2021. Ruta: \\10.216.160.201\control interno\2021\19.04 INF.  DE GESTIÓN\HERRAMIENTAS\INDICADORES</t>
  </si>
  <si>
    <t>Ruta: \\10.216.160.201\control interno\2021\02.01 ACTAS COMITE C. I\01. 26Ene2021</t>
  </si>
  <si>
    <t>Ruta: \\10.216.160.201\control interno\2021\19.04 INF.  DE GESTIÓN\EVALUACIÓN POR DEPENDENCIAS 2020</t>
  </si>
  <si>
    <t>Ruta: \\10.216.160.201\control interno\2021\19.04 INF.  DE GESTIÓN\PQRDS\01. II Sem 2020</t>
  </si>
  <si>
    <t>Ruta: \\10.216.160.201\control interno\2021\19.04 INF.  DE GESTIÓN\COM CONCILIACIÓN</t>
  </si>
  <si>
    <t>Ruta: \\10.216.160.201\control interno\2021\00. APOYO\03. Contratación</t>
  </si>
  <si>
    <t>Ruta: \\10.216.160.201\control interno\2021\19.01 INF.  A  ENTID. DE CONTROL Y VIG\SIVICOF\CUENTA ANUAL</t>
  </si>
  <si>
    <t>1. DP de exfuncionaria, que se le contestó el 31Dic2020, ella dio respuesta el 21ene2021 entregando documentos que están para trámite de entrega en la Subdirección Administrativa. Ruta: \\10.216.160.201\control interno\2020\00. APOYO\10. DP\73. Graciela</t>
  </si>
  <si>
    <t>Ruta: \\10.216.160.201\control interno\2021\19.01 INF.  A  ENTID. DE CONTROL Y VIG\CGR SIRECI\02. Ene</t>
  </si>
  <si>
    <t>Cantidad de informes de ley a entregar en el año</t>
  </si>
  <si>
    <t>202111200000613 del 06ene2021 Solicitud Información
202111200005403 del 29Ene2021 entrega del informe y publicación en la página web de la entidad
Ruta: \\10.216.160.201\control interno\2021\19.04 INF.  DE GESTIÓN\AUSTERIDAD\IV TRIM 2020</t>
  </si>
  <si>
    <t>Informe elaborado y entregado por el profesional el 18Ene2021.
Informe entregado al Director General con memorando 202111200005423 del 31Ene2021 y verificada su publicación en la página web de la entidad
Ruta: \\10.216.160.201\control interno\2021\19.04 INF.  DE GESTIÓN\DIRECTORES ASESORES Y JEFES\IVONNE ANDREA TORRES CRUZ</t>
  </si>
  <si>
    <t>Se planeó el seguimiento, se realizaron las visitas, se diligenció la matriz y el informe se elaboró y revisó y se entregó el 31Ene2021 con el memorando 202111200005443 del 31Ene2021</t>
  </si>
  <si>
    <t>Ruta: \\10.216.160.201\control interno\2021\28.05 PM\EXTERNO\CONTRALORÍA\01. IV SEG 2020
El informe se entregó el 31Ene2021 con el memorando 202111200005443 del 31Ene2021 y se verificó su publicación en la página web, junto con la matriz de detalle de seguimiento</t>
  </si>
  <si>
    <t>04Ene: Comité directivo
29Ene: Comité directivo donde se aprobaron los 12 planes del Dec 612</t>
  </si>
  <si>
    <t>\\10.216.160.201\control interno\2021\19.04 INF.  DE GESTIÓN\EVALUACION SCI\II sem 2020
Informe publicado en página web el 01Feb2021
Se entregó el informe con el memorando 202111200005453 el 31Ene2021</t>
  </si>
  <si>
    <t>deberia llevar</t>
  </si>
  <si>
    <t>Avance real</t>
  </si>
  <si>
    <r>
      <t>Las 0 actividades vencidas tienen un avance del 0%, siendo que debería ser del 0</t>
    </r>
    <r>
      <rPr>
        <sz val="11"/>
        <rFont val="Arial"/>
        <family val="2"/>
      </rPr>
      <t>%</t>
    </r>
  </si>
  <si>
    <t>CONVENCIONES</t>
  </si>
  <si>
    <t>Informes de ley que se reportan en indicador de oportunidad de entrega en informes de ley</t>
  </si>
  <si>
    <t>VERSIÓN 1 - FUSS</t>
  </si>
  <si>
    <t>VERSIÓN 2 - FUSS</t>
  </si>
  <si>
    <t>Ejecutado</t>
  </si>
  <si>
    <t>Indicador de oportunidad en la entrega de los informes de ley</t>
  </si>
  <si>
    <t>Corresponden al color verde de la celda: Roles Decreto 948 de 2017</t>
  </si>
  <si>
    <t>Revisión del tema del embargo de la UGPP - tema del comité financiero</t>
  </si>
  <si>
    <t>Apoyar la disposición final de las chaquetas de BMPT</t>
  </si>
  <si>
    <t>Atención Auditoría de Regularidad: Cód 55: EEvaluar la gestión fiscal vigencia 2020</t>
  </si>
  <si>
    <t>Soporte de Aprobación Versión 2</t>
  </si>
  <si>
    <t>ESTADO</t>
  </si>
  <si>
    <t>Se compiló la información de los 4 trimestres de 2020 y se subió al sistema sivicof.</t>
  </si>
  <si>
    <t>Ruta del FUSS: \\10.216.160.201\control interno\2021\19.04 INF.  DE GESTIÓN\HERRAMIENTAS\FUSS- P I 7696
Ruta del PAA: \\10.216.160.201\control interno\2021\28.03 PAA</t>
  </si>
  <si>
    <t>Se formuló el PAA, se aprobó el 26ene2021 por el comité CICCI y se alimenta la matriz con el seguimiento semanal para entregar a tiempo la información.
Se reprogramaron los porcentajes del FUSS y fueron entregados nuevamente con el memorando 202111200004633 del 27ene2021. Se realizó el primer seguimiento con corte al 31Ene y se envió por correo electrónico el 03Feb</t>
  </si>
  <si>
    <t>Se revisó la información y no se encontraron obras inconclusas, ni recursos del SGP, ni de regalías y tampoco hay suscrito PM con la CGN, por lo que se elaboró el reporte y se dejó programado para su envío el 02Feb2021. Se incluyó correo en la carpeta compartida.</t>
  </si>
  <si>
    <t>Cuentas radicadas en el drive de la Subdirección Financiera y en proceso de pago, siendo que al 26 de enero de 2021, ya les habían girado a 6 de los siete contratistas. El 08Feb le giraron a Carlos Andrés por inconvenientes con la planilla de pago en la que iba su giro</t>
  </si>
  <si>
    <t>Cuentas radicadas en el drive de la Subdirección Financiera y en proceso de pago, siendo que al 22Feb, ya les habían girado a los seis contratistas.</t>
  </si>
  <si>
    <t>Se realizó el trámite de cuentas de cobro de contratistas de ACI, del 01 al 18 de enero de 2021, Carlos Andrés hasta el 27Ene y Kelly hasta el 28Ene, donde dicha actividad quedó cumplida en su totalidad de la siguiente manera:
Cuentas de cobro de contratistas: Andrea Sierra, Marcela Urrea, Joan Gaitán, Carlos Vargas, Kelly Serrano y Andrés Farias del mes de enero 2021 radicadas en carpeta compartida en DRIVE establecida por la Subdirección Financiera.</t>
  </si>
  <si>
    <t>Ruta de evidencias del cargue de información de la cuenta mensual del mes de diciembre: \\10.216.160.201\control interno\2021\19.01 INF.  A  ENTID. DE CONTROL Y VIG\SIVICOF\CUENTA MENSUAL\01. DICIEMBRE 2021</t>
  </si>
  <si>
    <t>Ruta de evidencias del cargue de información de la cuenta mensual del mes de diciembre: \\10.216.160.201\control interno\2021\19.01 INF.  A  ENTID. DE CONTROL Y VIG\SIVICOF\CUENTA MENSUAL\01. ENERO</t>
  </si>
  <si>
    <t>Oficio 202111200003991 - Informe Presupuestal diciembre 2020 enviado por correo electrónico a la Personería el 15Ene</t>
  </si>
  <si>
    <t>Oficio 202111200016231 - Informe Presupuestal enero 2021 enviado por correo electrónico a la Personería el 10Feb</t>
  </si>
  <si>
    <t>Se realizó evaluación de los compromisos del 01Feb2020 al 31Ene2021 en el aplicativo destinado de la CNSC para tal fin.
Se elaboró memorando de entrega a la Subdirección Administrativa
Se realizó concertación de los compromisos del 01Feb2021 al 31Ene2022 en el aplicativo destinado de la CNSC para tal fin.
Se elaboró memorando de entrega a la Subdirección Administrativa</t>
  </si>
  <si>
    <t>Ruta: \\10.216.160.201\control interno\2021\19.04 INF.  DE GESTIÓN\FURAG</t>
  </si>
  <si>
    <t>Se solicitó la información, la cual fue entregada con oportunidad. La contratista quedó sin contrato, por lo que la elaboración del informe se reanudó el 10Feb, actualmente el informe está en elaboración</t>
  </si>
  <si>
    <t>EN EJECUCIÓN</t>
  </si>
  <si>
    <t>Ruta: \\10.216.160.201\control interno\2021\19.04 INF.  DE GESTIÓN\CONTROL INTERNO CONTABLE</t>
  </si>
  <si>
    <t>Ruta: \\10.216.160.201\control interno\2021\19.01 INF.  A  ENTID. DE CONTROL Y VIG\SIVICOF\CUENTA ANUAL\06. Control Fiscal</t>
  </si>
  <si>
    <t>No hay otro auditor, por lo tanto esta actividad no se ha desarrollado para esta persona</t>
  </si>
  <si>
    <t>El informe fue realizado en diciembre y primera semana de enero de 2021 y fue entregado al Director General y a la Subdirección Financiera, este informe contiene 1 observación (hallazgo menor que no requiere formulación de plan de mejoramiento) y 2 recomendaciones para la mejora</t>
  </si>
  <si>
    <t>Con memorando 202111200001853 del 14Ene21 se hizo entrega del informe de evaluación y la matriz con el detalle del seguimiento.
El informe y la matriz fueron publicados en la página web el 15Ene2021</t>
  </si>
  <si>
    <t>Planeación: revisión de las actividades a realizar seguimiento, revisión de los cambios aprobados, alistamiento de archivos, elaboración de cronograma de seguimiento, memorando y agendas.
Ejecución: se realizaron las mesas de trabajo donde se validaron las evidencias presentadas y se calificó la eficacia de las actividades. Se realizaron las actas de reunión donde quedó consignada la evaluación. Se diligenció la matriz con el seguimiento realizado. Los responsables entregaron las evidencias presentadas en el seguimiento.
Informe: con las evidencias, matriz diligenciada y actas de reunión se elaboró el informe con las recomendaciones para la mejora. Se entregó el informe, la matriz de seguimiento y ésta se publicó en la página web el 15Ene2021.</t>
  </si>
  <si>
    <t>La matriz completamente diligenciada ya fue entregada el 24Ene2021 a la Asesora para su revisión y entrega a los destinatarios y publicación en página web. Se entregó el informe con el memorando 202111200005453 el 31Ene2021. Se verificó su publicación en página web el 01Feb2021. Queda pendiente pedir el plan de mejoramiento sobre las debilidades detectadas.</t>
  </si>
  <si>
    <t>La SHD solicitó el 04Ene2021, el reporte de la información para el sireci. Se solicitó la información de manera interna, se verificó, se diligenciaron los archivos, se validaron en el storm user y se enviaron oportunamente por correo electrónico, de acuerdo con los plazos establecidos en la circular</t>
  </si>
  <si>
    <t>la Dirección Jurídica remitió el informe para revisión y Vo.Bo., se revisó, se pidieron ajustes y aclaraciones que fueron tenidas en cuenta y se remitió el informe</t>
  </si>
  <si>
    <t>El normograma actualizado fue remitido el 08Ene2021 por correo electrónico a la OAP</t>
  </si>
  <si>
    <t>Se solicitó la información, se recibió, revisó y cargó al sistema sivicof. Se solicitó prórroga en razón a que la fiduciaria Bogotá no había entregado la información. Se verificó que la firma digital del director está vigente hasta el 13Feb2022. Se solicitó la publicación en la página web del certificado</t>
  </si>
  <si>
    <t>1. DP: La veeduría solicitó diligenciar encuesta sobre los temas a capacitar a los jefes OCI en 2021. Elizabeth e IATC diligenciaron el formulario de google con la información que dieron todos los auditores.</t>
  </si>
  <si>
    <t>Se solicitó la información a la cual dieron respuesta y el informe se elaboró y fue entregado al los destinatarios con el memorando 202111200005403 del 29Ene2021. Se verificó su publicación en la página web de la entidad</t>
  </si>
  <si>
    <t>Se revisó la metodología, se prepararon las diferentes solicitudes de información, las cuales fueron atendidas. Se organizó la carpeta compartida con la información con la que ya se cuenta. No se tiene información del PM interno, por lo que la evaluación no se puede desarrollar. Falta que la OAP haga entrega de los reportes de segplan del anterior PDD y que la contratista sea vinculada de nuevo a la entidad</t>
  </si>
  <si>
    <t>*. Se revisó la norma, se preparó la información a solicitar, se solicitó la información (202111200002383 Solicitud Cuenta anual 2020 del 18Ene2021).
*. Se solicitó información de Hurtos y pérdidas (202111200002763 del 20Ene2021 para Administrativa) y (202111200002783 del 20Ene2021 para DGC).
*. Se solicitó información de auditorías externas o seguimientos externos 202111200002743 del 20ene2021.
*. Se solicitó Plan de Contingencia 202111200002773 del 20Ene2021.
*. Se organizó la carpeta compartida con la información que se recibió.
*. Se elaboraron los informes responsabilidad de control interno.
*. Se ajustaron los informes de Excel que así lo requirieron, se validaron en el storm user, se generó el archivo STR respectivo y se firmaron los formatos electrónicos.
*. Se subieron los informes de la cuenta anual y se generó el respectivo certificado.</t>
  </si>
  <si>
    <t>El PAA se elaboró y se envió por memorando 202111200003413 y por correo el 24ene2021 para revisión de los miembros del comité CICCI. El 26ene2021 fue aprobado por todos los miembros del comité y se solicitó su publicación en la página web el 27Ene2021</t>
  </si>
  <si>
    <t>*. Matriz de seguimiento al PM contraloría con corte al 31Dic2020 elaborada.
*. Se elaboró y ajustó el informe de Excel, se validó en el storm user, se generó el archivo STR respectivo y se firmó el formato electrónico.
*. Se subió el archivo al sivicof y se generó el certificado de recepción de información en el sistema.</t>
  </si>
  <si>
    <t>. Se solicitó información a los responsables para luego compilar las respuestas. Se solicitó información de Hurtos y pérdidas (202111200002763 del 20Ene2021 para Administrativa) y (202111200002783 del 20Ene2021 para DGC).
*. Se revisó la información, se compiló y se elaboró el informe.
*. Se subió el sistema sivicof.</t>
  </si>
  <si>
    <t>*. Se solicitó información a los responsables para luego compilar las respuestas. Se solicitó información de auditorías externas o seguimientos externos 202111200002743 del 20ene2021.
*. Se revisó la información, se compiló y se elaboró el informe.
*. Se subió el sistema sivicof.</t>
  </si>
  <si>
    <t>*. Se solicitó información a los responsables para luego compilar las respuestas. Se solicitó Plan de Contingencia 202111200002773 del 20Ene2021.
*. Se revisó la información, se compiló y se elaboró el informe.
*. Se subió el sistema sivicof.</t>
  </si>
  <si>
    <t>Se solicitó la información, se recibió, revisó y cargó al sistema sivicof. Se solicitó prórroga de un día porque la internet se fue en la entidad el último día del cargue. Se solicitó la publicación en la página web del certificado</t>
  </si>
  <si>
    <t>Se asistió a la charla del 08Feb, se verificó la circular que modifica las fechas, se recibió nueva notificación de sesión de preguntas, se solicitó el usuario, ya que el actual no se sabe si funciona.
El 15Feb se recibió solicitud de diligenciamiento de matriz de Seguimiento a la implementación de las políticas de Gestión y Desempeño del MIPG por parte de la OAP, con 98 preguntas que fueron contestadas en su totalidad y enviadas por correo electrónico el 18Feb</t>
  </si>
  <si>
    <t>01. 202111200008883 Rta a rad. 202117200006473 - Concertación 2021
02. 202111200008843 Rta a rad. 202117200006473 - Evaluación 2021</t>
  </si>
  <si>
    <t>Ruta: \\10.216.160.201\control interno\2021\19.01 INF.  A  ENTID. DE CONTROL Y VIG\CGR SIRECI\03. Feb
01. 202111200008903 solicitud contratos de obra</t>
  </si>
  <si>
    <t>ATRASADA</t>
  </si>
  <si>
    <t>Ruta: \\10.216.160.201\control interno\2021\02.01 ACTAS COMITE C. I\02. 24Feb2021</t>
  </si>
  <si>
    <t>Actividades que se encuentran en el plan de sostenibilidad del MIPG</t>
  </si>
  <si>
    <t>Realizar evaluación parcial 2021 por retiro del jefe inmediato planta fija</t>
  </si>
  <si>
    <t>Realizar evaluación parcial 2021 de mitad de año planta fija</t>
  </si>
  <si>
    <t>Auditoría Proceso de Mejoramiento de Vivienda
Recursos del Convenio con la SDHT</t>
  </si>
  <si>
    <t>AUDITORÍA</t>
  </si>
  <si>
    <t>Inicio</t>
  </si>
  <si>
    <t>Fin</t>
  </si>
  <si>
    <t>Feb</t>
  </si>
  <si>
    <t>Mar</t>
  </si>
  <si>
    <t>Abr</t>
  </si>
  <si>
    <t>May</t>
  </si>
  <si>
    <t>Jun</t>
  </si>
  <si>
    <t>Jul</t>
  </si>
  <si>
    <t>Ago</t>
  </si>
  <si>
    <t>Sep</t>
  </si>
  <si>
    <t>Oct</t>
  </si>
  <si>
    <t>Nov</t>
  </si>
  <si>
    <t>Dic</t>
  </si>
  <si>
    <t>Procesos judiciales - del 01Ene2020 al 28Feb2021</t>
  </si>
  <si>
    <t>Caja menor - cierre 2020 - constitución 2021</t>
  </si>
  <si>
    <t>Auditoría de Regularidad Cód 55: gestión 2020</t>
  </si>
  <si>
    <t>Auditoría de Desempeño Cód 60: Arboleda Santa Teresita</t>
  </si>
  <si>
    <t>Plan de adecuación y sostenibilidad del MIPG</t>
  </si>
  <si>
    <t>Auditoría de Desempeño Cód 64: Convenio 044 de 2014</t>
  </si>
  <si>
    <t>*. Se planificaron y se enviaron las necesidades de contratación para control interno (202111200003803 del 25Ene2021).
*. Se solicitaron los documentos a los contratistas para poder elaborar el contrato.
*. Se solicitaron las viabilidades y CDP's (202111200004443 del 27Ene2021), donde expidieron 3 viabilidades por 5 meses (Marcela y Carlos Andrés), Joan por 3 meses.
*. Andrés le está entregando sus actividades a Joan.
*. Se elaboraron y entregaron los certificados de inclusión en expediente electrónico de los contratistas de Control Interno, correspondientes a los periodos de octubre, noviembre, diciembre de 2020 y enero de 2021 de los contratistas que finalizaron contrato en enero de 2021.
*. Andrea revisó carpetas y todas se ajustaron.
*. Estudios previos elaborados y entregados a la DGC.
*. Se solicitaron las insuficiencias de personal a la Subdir Adm.
*. Se solicitaron las viabilidades y CDP's (202111200008733 del 18Feb2021), donde expidieron 2 viabilidades por 6 meses (Andrea y Kelly).
*. Se realizaron los trámites de la contratación de las 2 profesionales restantes, cuyos contratos se sucribieron el 25Feb con acta de incio del 01Mar</t>
  </si>
  <si>
    <t>Se realizó planeación del trabajo para solicitar la información necesaria para hacer la evaluación y el informe. Se tomó como base lo que ya se había solicitado para el informe del MNC con corte al 31Dic2020. Se realizó mesa de trabajo con la Subdirección Financiera (jueves 11Feb), con el fin de aclarar la información que se iba a solicitar y acordar fechas y forma de entrega. Se programaron mesas de trabajo con los responsables del área de contabilidad el 16, 17 y 18 de febrero con el fin de resolver el cuestionario anexo de la resolución 193 de 2015. Los profesionales responsables del tema se han reunido en la semana del 16 al 24 Feb para resolver inquietudes y elaborar el informe. El cuestionario, así como el informe fueron entregados el 26Feb, el informe se revisó y se entregó al Director General y Subdirección Financiera; se subió al CHIP, sde reportó en el sistema sivicof y se publicó en la página web de la entidad.</t>
  </si>
  <si>
    <t>Auditoría a la cartera generada por el Proceso de Urbanizaciones y Titulación</t>
  </si>
  <si>
    <t>Auditoría Proceso de Gestión del Talento Humano
Cobro de las Incapacidades reportadas por los funcionarios del proceso de Urbanizaciones y Titulación</t>
  </si>
  <si>
    <t>Auditoría a los inventarios de bienes inmuebles reportados por el Proceso de Urbanizaciones y Titulación</t>
  </si>
  <si>
    <t>Auditoría a la aplicación de las políticas contables por parte de los procesos de Gestión Financiera y de Urbanizaciones y Titulación</t>
  </si>
  <si>
    <t>Auditoría a la cartera generada por el Proceso de Reasentamientos Humanos</t>
  </si>
  <si>
    <t>Auditoría Proceso de Gestión del Talento Humano
Cobro de las Incapacidades reportadas por los funcionarios del proceso de Reasentamientos Humanos</t>
  </si>
  <si>
    <t>Auditoría a los inventarios de bienes inmuebles reportados por el Proceso de Reasentamientos Humanos</t>
  </si>
  <si>
    <t>Auditoría a la aplicación de las políticas contables por parte de los procesos de Gestión Financiera y de Reasentamientos Humanos</t>
  </si>
  <si>
    <t>1. DP: traslado de la Contraloría Dir sectorial Gob sobre líneas de crédito. Se solicitó información a Reas, Vivienda, Financiera y OAP para dar rta el 03Feb2021. 202111200005383 lineas de crédito
2. DP: Solicitud urgencia manifiesta 202117000007502 del 21Ene. Rta 202111200008751 del 25Ene
3. DP: Solicitud urgencia manifiesta 202117000001762 del 07Ene. Rta 202111200002291 del 12Ene
4. DP: Solicitud urgencia manifiesta 202117000003862 del 14Ene. Rta 202111200004361 del 14Ene
5. DP: Solicitud urgencia manifiesta 202117000018762 del 18Feb. Rta 202111200020651 del 19Feb
6. DP: Solicitud urgencia manifiesta 202117000021492 del 15Feb. Rta 202111200023071 del 25Feb
7. DP: 2-2021-2876  Traslado por competencia del Derecho de Petición de Venacom - líneas de crédito. Rta 202111200016191 del 10Feb
8. DP: 202117000019902 fecha entrega Arbolea Santa Teresita del 22Feb - no se ha contestado</t>
  </si>
  <si>
    <t>1. DP: Gloria Inés Moncada Rodríguez, se contestó a la Contraloría, pero no se sabe si desde la DGC y CID dieron respuesta como defensor del ciudadano y/o como operador disciplinario. Ruta: \\10.216.160.201\control interno\2020\00. APOYO\10. DP\72. Contraloría 2-2020-21659 Queja Gloria Inés Moncada.
2. DP: de representantes de empresas que trabajan para la ETB y aunque se revisó no se ha cerrado el Orfeo.
3. CID: solicitud de información sobre la acción incumplida del PM por no haber provisto la planta temporal a la cual se le dio respuesta el 26Ene2021. Ruta: \\10.216.160.201\control interno\2021\00. APOYO\10. DP\03. 202117000001053 Exp 043-2020.
4. DP personería por no dar respuesta a DP anónimo sobre liquidación y pago de las prestaciones sociales de los que se retiraron el 31Oct2021. Se solicitó información a la Subdirección Administrativa para dar rta a personería. 202117000009212 SINPROC 2853686 del 2020.
5. DP personería por no dar respuesta a solicitud de beneficiario de REAS, la petición se hizo el 18Nov2020 y la Rta la dieron el 26Nov 2020. El radicado de entrada es: 202117000009192 SINPROC 113893 del 2020.
6. 202117000011252 Solic inf  rta DPC 158-21 y 179-21 caja de honor
7. DP 202116000009853 indagación preliminar N° 268 del 23Feb. Rta 202111200010823 del 26Feb</t>
  </si>
  <si>
    <t>1. Requerimiento contraloría sobre contrato 459 de 2014, llegó el 02Mar y aún no tiene Rta</t>
  </si>
  <si>
    <t>25Ene: Comité de conciliación ficha 260
29Ene: Comité con lineamientos sobre la estabilidad laboral reforzada de mujeres embarazadas
23Feb: Comité para presentar la mesa de trabajo del 20May con la Secretaría Jurídica Distrital
26Feb: Comité para presentar d enuevo los criterios de selección de los abogados</t>
  </si>
  <si>
    <t>28Ene: Comité de seguimiento financiero donde expusieron estados de Tesorería de dic2020; rendimientos financieros bancos; Informe de gestión del comité año 2020; Avance embargo UGPP y cronograma de reuniones CSF 2021.
18Feb: Comité de seguimiento financiero donde expusieron el caso del embargo de la UGPP, estado de tesorería y el informe de excedentes financieros</t>
  </si>
  <si>
    <t>18Ene: Instancia técnica de bienes inmuebles
28Ene: Comité de seguimiento financiero donde expusieron estados de Tesorería de dic2020; rendimientos financieros bancos; Informe de gestión del comité año 2020; Avance embargo UGPP y cronograma de reuniones CSF 2021.
04Feb: Mesa de trabajo para la gestión de bienes muebles. Temas: Socialización marco normativo de operación de la instancia de apoyo técnico y Presentación del informe de indicios de deterioro de bienes muebles
18Feb: Comité de seguimiento financiero donde expusieron el caso del embargo de la UGPP, estado de tesorería y el informe de excedentes financieros
26Feb: Comité Distrital de Auditoría - CDA : Revisión, priorización y definición de temas a abordar en los CDA durante la vigencia 2021</t>
  </si>
  <si>
    <t>Se solicitó información para ser entregada el 20Ene2021, la cual no fue entregada. Se realizó reunión con la Subdirección Financiera y su equipo, quienes indicaron que entregarán parcialmente la información desde el 25Ene2021 (primera entrega parcial a tiempo (202117100003673 Rta dada por Financiera)), sin embargo, el informe solo podrá elaborarse después del 16Feb2021, fecha en la cual harán entrega del resto de la información.
Se cumplió con la misma información de la evaluación del sistema de control interno contable, informe qiue fue entregado al director general y Subdirectora Financiera el 26Feb (202111200010613)</t>
  </si>
  <si>
    <t>Ruta: \\10.216.160.201\control interno\2021\19.04 INF.  DE GESTIÓN\MNC\4to Trim 2020
Ruta: \\10.216.160.201\control interno\2021\19.04 INF.  DE GESTIÓN\CONTROL INTERNO CONTABLE\05. Informes</t>
  </si>
  <si>
    <t>Se planeó el comité, los puntos y se hizo la convocatoria para el 26Ene2021. Se elaboraron los planes Anual de Auditoría y el del comité CICCI. Se enviaron por memorando 202111200003413 el 24Ene2021. Se elaboró la presentación y se realizó la sesión del comité el 26Ene2021. El acta fue remitida por correo electrónico el 15Feb, se recibieron observaciones hasta el 18Feb y el acta fue firmada por el presidente y la secretaria técnica el 22Feb. Se solicitó publicación en la carpeta de calidad el 26Feb</t>
  </si>
  <si>
    <t>El 18Feb se solicitó a la DGC la relación de los contratos de obra de 2010 a 2020, para lograr determinar si existe alguna obra inconclusa. Debe dar respuesta el 26Feb, pero no dieron respuesta y se corrió la fecha hasta el 02Mar, pero tampoco dieron respuesta</t>
  </si>
  <si>
    <t>VERSIÓN 2 - FUSS REPORGRAMACIÓN POR MODIFICACIÓN PAA V2 DEL 24FEB2021</t>
  </si>
  <si>
    <t>Se modifica la programación por la V2 del PAA del 24Feb</t>
  </si>
  <si>
    <t>Del total de actividades del PAA al 28Feb2021 (206), deberían estar cumplidas 40</t>
  </si>
  <si>
    <t>Están finalizadas 40 de las 40 actividades; están vencidas 0</t>
  </si>
  <si>
    <t>Las 40 acciones cuando estén cumplidas, deberán sumar el 20,80% del total del plan = 100% (en valor absoluto)</t>
  </si>
  <si>
    <t>Las 40 actividades cumplidas suman = 20,80%</t>
  </si>
  <si>
    <r>
      <t xml:space="preserve">El avance total de las 40 actividades es de </t>
    </r>
    <r>
      <rPr>
        <sz val="11"/>
        <color theme="9"/>
        <rFont val="Arial"/>
        <family val="2"/>
      </rPr>
      <t>20,80%</t>
    </r>
    <r>
      <rPr>
        <sz val="11"/>
        <color theme="1"/>
        <rFont val="Arial"/>
        <family val="2"/>
      </rPr>
      <t xml:space="preserve"> +</t>
    </r>
    <r>
      <rPr>
        <sz val="11"/>
        <color theme="6" tint="-0.249977111117893"/>
        <rFont val="Arial"/>
        <family val="2"/>
      </rPr>
      <t xml:space="preserve"> 0%</t>
    </r>
    <r>
      <rPr>
        <sz val="11"/>
        <color theme="1"/>
        <rFont val="Arial"/>
        <family val="2"/>
      </rPr>
      <t xml:space="preserve"> = 20,80% </t>
    </r>
  </si>
  <si>
    <t>Existen otras 18 actividades que se iniciaron entre enero y febrero, pero su fecha de finalización es posterior al 28Feb2021, siendo que de estas 18, no se ha finalizado ninguna.</t>
  </si>
  <si>
    <t>El avance de estas 18 actividades al 28Feb2021 fue del 1,68% (Aporte al avance del PAA, total de la columna AB)</t>
  </si>
  <si>
    <r>
      <t>El avance Real total del PAA al 28Feb2021 es del</t>
    </r>
    <r>
      <rPr>
        <sz val="11"/>
        <color theme="9"/>
        <rFont val="Arial"/>
        <family val="2"/>
      </rPr>
      <t xml:space="preserve"> 20,80% </t>
    </r>
    <r>
      <rPr>
        <sz val="11"/>
        <color theme="1"/>
        <rFont val="Arial"/>
        <family val="2"/>
      </rPr>
      <t>+</t>
    </r>
    <r>
      <rPr>
        <sz val="11"/>
        <color theme="6" tint="-0.249977111117893"/>
        <rFont val="Arial"/>
        <family val="2"/>
      </rPr>
      <t xml:space="preserve"> 0%</t>
    </r>
    <r>
      <rPr>
        <sz val="11"/>
        <color theme="1"/>
        <rFont val="Arial"/>
        <family val="2"/>
      </rPr>
      <t xml:space="preserve"> </t>
    </r>
    <r>
      <rPr>
        <sz val="11"/>
        <rFont val="Arial"/>
        <family val="2"/>
      </rPr>
      <t>+</t>
    </r>
    <r>
      <rPr>
        <sz val="11"/>
        <color rgb="FFFF0000"/>
        <rFont val="Arial"/>
        <family val="2"/>
      </rPr>
      <t xml:space="preserve"> 1,68% </t>
    </r>
    <r>
      <rPr>
        <sz val="11"/>
        <color theme="1"/>
        <rFont val="Arial"/>
        <family val="2"/>
      </rPr>
      <t>= 22,48%</t>
    </r>
  </si>
  <si>
    <t>El avance que deberían llevar esas 18 actividades que están en ejecución, corresponde al tiempo transcurrido desde la fecha de inicio de cada una, hasta el 28Feb2021, posteriormente ese tiempo se divide entre el tiempo total de cada actividad. Después, ese porcentaje se multiplicó por el valor de la actividad ponderada. Este valor correspondió al 1,68% del total del PAA (Es el total de lo que debería llevar a la fecha - columna AH) + el % que debería llevar la actividad que ya finalizó (en este periodo ninguna).</t>
  </si>
  <si>
    <r>
      <t>Así las cosas, el avance total del PAA al 28Feb2021 debería ser del</t>
    </r>
    <r>
      <rPr>
        <sz val="11"/>
        <color rgb="FF00B050"/>
        <rFont val="Arial"/>
        <family val="2"/>
      </rPr>
      <t xml:space="preserve"> 20,80% </t>
    </r>
    <r>
      <rPr>
        <sz val="11"/>
        <color theme="1"/>
        <rFont val="Arial"/>
        <family val="2"/>
      </rPr>
      <t>+</t>
    </r>
    <r>
      <rPr>
        <sz val="11"/>
        <color rgb="FF0070C0"/>
        <rFont val="Arial"/>
        <family val="2"/>
      </rPr>
      <t xml:space="preserve"> 1,68%</t>
    </r>
    <r>
      <rPr>
        <sz val="11"/>
        <color theme="1"/>
        <rFont val="Arial"/>
        <family val="2"/>
      </rPr>
      <t xml:space="preserve"> = 22,48</t>
    </r>
    <r>
      <rPr>
        <sz val="11"/>
        <rFont val="Arial"/>
        <family val="2"/>
      </rPr>
      <t>%</t>
    </r>
  </si>
  <si>
    <r>
      <t>La eficacia del PAA es del (Avance Real)</t>
    </r>
    <r>
      <rPr>
        <b/>
        <sz val="11"/>
        <color theme="1"/>
        <rFont val="Arial"/>
        <family val="2"/>
      </rPr>
      <t xml:space="preserve"> 22,48%</t>
    </r>
    <r>
      <rPr>
        <sz val="11"/>
        <color theme="1"/>
        <rFont val="Arial"/>
        <family val="2"/>
      </rPr>
      <t xml:space="preserve"> / (lo que debería llevar)</t>
    </r>
    <r>
      <rPr>
        <b/>
        <sz val="11"/>
        <color theme="1"/>
        <rFont val="Arial"/>
        <family val="2"/>
      </rPr>
      <t xml:space="preserve"> 22,48%</t>
    </r>
    <r>
      <rPr>
        <sz val="11"/>
        <color theme="1"/>
        <rFont val="Arial"/>
        <family val="2"/>
      </rPr>
      <t xml:space="preserve"> =</t>
    </r>
    <r>
      <rPr>
        <b/>
        <sz val="11"/>
        <color theme="1"/>
        <rFont val="Arial"/>
        <family val="2"/>
      </rPr>
      <t xml:space="preserve"> 100%</t>
    </r>
  </si>
  <si>
    <t>(Varios elementos)</t>
  </si>
  <si>
    <t>formulado</t>
  </si>
  <si>
    <t>Avance</t>
  </si>
  <si>
    <t>Dato fijo de cada mes</t>
  </si>
  <si>
    <t>Servicio al ciudadano - atención de PQRS 01jul2002 al 30jun2021</t>
  </si>
  <si>
    <t>Ene</t>
  </si>
  <si>
    <t>12-Ene
01-Jul</t>
  </si>
  <si>
    <t>12-Mar
28-Jul</t>
  </si>
  <si>
    <t>Gestión del Talento Humano - cobro incapacidades</t>
  </si>
  <si>
    <t>03-May
01-Oct</t>
  </si>
  <si>
    <t>30-Jun
16-Nov</t>
  </si>
  <si>
    <t>09-Abr
10-Jun</t>
  </si>
  <si>
    <t>20-Abr
30-Sep</t>
  </si>
  <si>
    <t>26-Mar
03-May</t>
  </si>
  <si>
    <t>08-Abr
30-Jun</t>
  </si>
  <si>
    <t>21-Abr
19-Jul</t>
  </si>
  <si>
    <t>30-Abr
16-Nov</t>
  </si>
  <si>
    <t>Verificar el cierre de 2020 de la caja menor de la Caja de la Vivienda Popular, en lo relacionado con la delegación de gastos y el manejo de los mismos.</t>
  </si>
  <si>
    <t>Se ha realizado seguimiento semanal a las actividades del PAA. Se realizó reprogramación de actividades, se incluyeron adicionales y se retiraron actividades. La propuesta de modificación se presentó en el Comité CICCI el 24Feb y se envió para ajustes el 03Mar, a l espera de la aprobación de la versión 2 el 10Mar. Se envió por correo a Juan David Solano el respectivo seguimiento con cumplimiento (eficacia) del 100%</t>
  </si>
  <si>
    <t>Se planeó el comité, los puntos y se hizo la convocatoria para el 24Feb2021 por correo del 15Feb. Se realizó mesa de trabajo para determinar lo que sería presentado en las diapositivas, se revisó y ajustó la presentación. Se solicitó por memorando 202111200008333 del 16Feb la presentación resultado indicadores a la OAP y con memorando 202111200008343 del 16Feb la presentación resultados PQRS 2020. Ya que la ejecución del PAA está atrasada debido a la falta de contratistas, se decidió cambiar el Plan de trabajo del comité CICCI incluyendo una nueva reunión en marzo donde se evacúen los temas que no se han terminado con corte a enero y febrero.
Se elaboró la presentación y se realizó la sesión del comité el 24Feb2021. El acta se elaboró, se revisó y ajustó y se enviará el 11Mar a la espera de los comentarios sobre la propuesta del PAA.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</si>
</sst>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0_-;\-* #,##0_-;_-* &quot;-&quot;_-;_-@_-"/>
    <numFmt numFmtId="43" formatCode="_-* #,##0.00_-;\-* #,##0.00_-;_-* &quot;-&quot;??_-;_-@_-"/>
    <numFmt numFmtId="164" formatCode="_(* #,##0.00_);_(* \(#,##0.00\);_(* &quot;-&quot;??_);_(@_)"/>
    <numFmt numFmtId="165" formatCode="_-* #,##0.00\ &quot;€&quot;_-;\-* #,##0.00\ &quot;€&quot;_-;_-* &quot;-&quot;??\ &quot;€&quot;_-;_-@_-"/>
    <numFmt numFmtId="166" formatCode="_-* #,##0.00\ _€_-;\-* #,##0.00\ _€_-;_-* &quot;-&quot;??\ _€_-;_-@_-"/>
    <numFmt numFmtId="167" formatCode="0.000"/>
    <numFmt numFmtId="168" formatCode="0.0000"/>
    <numFmt numFmtId="169" formatCode="dd\-mmm\-yyyy"/>
    <numFmt numFmtId="170" formatCode="dd\-mmm"/>
    <numFmt numFmtId="171" formatCode="0.000%"/>
  </numFmts>
  <fonts count="47"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b/>
      <sz val="11"/>
      <color theme="1"/>
      <name val="Calibri"/>
      <family val="2"/>
      <scheme val="minor"/>
    </font>
    <font>
      <sz val="11"/>
      <color rgb="FF000000"/>
      <name val="Calibri"/>
      <family val="2"/>
      <charset val="1"/>
    </font>
    <font>
      <sz val="9"/>
      <color theme="1"/>
      <name val="Arial"/>
      <family val="2"/>
    </font>
    <font>
      <b/>
      <sz val="9"/>
      <color theme="1"/>
      <name val="Arial"/>
      <family val="2"/>
    </font>
    <font>
      <sz val="10"/>
      <name val="Arial"/>
      <family val="2"/>
    </font>
    <font>
      <sz val="10"/>
      <name val="Arial"/>
      <family val="2"/>
    </font>
    <font>
      <sz val="11"/>
      <color theme="1"/>
      <name val="Arial"/>
      <family val="2"/>
    </font>
    <font>
      <sz val="10"/>
      <color theme="1"/>
      <name val="Arial"/>
      <family val="2"/>
    </font>
    <font>
      <b/>
      <sz val="9"/>
      <color rgb="FF000000"/>
      <name val="Arial"/>
      <family val="2"/>
    </font>
    <font>
      <b/>
      <sz val="10"/>
      <color theme="1"/>
      <name val="Arial"/>
      <family val="2"/>
    </font>
    <font>
      <b/>
      <sz val="16"/>
      <color theme="1"/>
      <name val="Arial"/>
      <family val="2"/>
    </font>
    <font>
      <b/>
      <sz val="10"/>
      <name val="Calibri"/>
      <family val="2"/>
      <scheme val="minor"/>
    </font>
    <font>
      <sz val="10"/>
      <color rgb="FF000000"/>
      <name val="Calibri"/>
      <family val="2"/>
      <scheme val="minor"/>
    </font>
    <font>
      <sz val="10"/>
      <name val="Calibri"/>
      <family val="2"/>
      <scheme val="minor"/>
    </font>
    <font>
      <sz val="10"/>
      <color theme="1"/>
      <name val="Calibri"/>
      <family val="2"/>
      <scheme val="minor"/>
    </font>
    <font>
      <sz val="9"/>
      <name val="Arial"/>
      <family val="2"/>
    </font>
    <font>
      <b/>
      <sz val="11"/>
      <color theme="1"/>
      <name val="Arial"/>
      <family val="2"/>
    </font>
    <font>
      <b/>
      <sz val="12"/>
      <color theme="1"/>
      <name val="Arial"/>
      <family val="2"/>
    </font>
    <font>
      <sz val="11"/>
      <color rgb="FF000000"/>
      <name val="Arial"/>
      <family val="2"/>
    </font>
    <font>
      <sz val="11"/>
      <name val="Arial"/>
      <family val="2"/>
    </font>
    <font>
      <b/>
      <sz val="11"/>
      <color rgb="FF000000"/>
      <name val="Arial"/>
      <family val="2"/>
    </font>
    <font>
      <sz val="10"/>
      <color theme="0"/>
      <name val="Arial"/>
      <family val="2"/>
    </font>
    <font>
      <sz val="11"/>
      <color rgb="FF00B050"/>
      <name val="Arial"/>
      <family val="2"/>
    </font>
    <font>
      <sz val="11"/>
      <color rgb="FFFF0000"/>
      <name val="Arial"/>
      <family val="2"/>
    </font>
    <font>
      <sz val="11"/>
      <color theme="9"/>
      <name val="Arial"/>
      <family val="2"/>
    </font>
    <font>
      <sz val="11"/>
      <color rgb="FF7030A0"/>
      <name val="Arial"/>
      <family val="2"/>
    </font>
    <font>
      <sz val="11"/>
      <color theme="6" tint="-0.499984740745262"/>
      <name val="Arial"/>
      <family val="2"/>
    </font>
    <font>
      <sz val="11"/>
      <color rgb="FFFF0000"/>
      <name val="Calibri"/>
      <family val="2"/>
      <scheme val="minor"/>
    </font>
    <font>
      <sz val="8"/>
      <name val="Calibri"/>
      <family val="2"/>
      <scheme val="minor"/>
    </font>
    <font>
      <sz val="9"/>
      <color theme="1"/>
      <name val="Arial Narrow"/>
      <family val="2"/>
    </font>
    <font>
      <sz val="11"/>
      <color theme="6" tint="-0.249977111117893"/>
      <name val="Arial"/>
      <family val="2"/>
    </font>
    <font>
      <sz val="11"/>
      <color rgb="FF0070C0"/>
      <name val="Arial"/>
      <family val="2"/>
    </font>
    <font>
      <b/>
      <sz val="9"/>
      <color indexed="81"/>
      <name val="Tahoma"/>
      <family val="2"/>
    </font>
    <font>
      <b/>
      <sz val="9"/>
      <color indexed="81"/>
      <name val="Tahoma"/>
      <charset val="1"/>
    </font>
    <font>
      <sz val="9"/>
      <color indexed="81"/>
      <name val="Tahoma"/>
      <family val="2"/>
    </font>
    <font>
      <sz val="9"/>
      <color indexed="81"/>
      <name val="Tahoma"/>
      <charset val="1"/>
    </font>
    <font>
      <b/>
      <sz val="9"/>
      <color rgb="FFFFFF00"/>
      <name val="Arial"/>
      <family val="2"/>
    </font>
    <font>
      <b/>
      <sz val="10"/>
      <color rgb="FF000000"/>
      <name val="Arial"/>
      <family val="2"/>
    </font>
  </fonts>
  <fills count="42">
    <fill>
      <patternFill patternType="none"/>
    </fill>
    <fill>
      <patternFill patternType="gray125"/>
    </fill>
    <fill>
      <patternFill patternType="solid">
        <fgColor theme="0" tint="-0.14999847407452621"/>
        <bgColor indexed="64"/>
      </patternFill>
    </fill>
    <fill>
      <patternFill patternType="solid">
        <fgColor theme="0" tint="-0.14999847407452621"/>
        <bgColor rgb="FF000000"/>
      </patternFill>
    </fill>
    <fill>
      <patternFill patternType="solid">
        <fgColor rgb="FFD8D8D8"/>
        <bgColor rgb="FF000000"/>
      </patternFill>
    </fill>
    <fill>
      <patternFill patternType="solid">
        <fgColor theme="9" tint="0.59999389629810485"/>
        <bgColor rgb="FF000000"/>
      </patternFill>
    </fill>
    <fill>
      <patternFill patternType="solid">
        <fgColor theme="9" tint="0.59999389629810485"/>
        <bgColor indexed="64"/>
      </patternFill>
    </fill>
    <fill>
      <patternFill patternType="solid">
        <fgColor theme="7" tint="0.59999389629810485"/>
        <bgColor rgb="FF000000"/>
      </patternFill>
    </fill>
    <fill>
      <patternFill patternType="solid">
        <fgColor theme="7" tint="0.59999389629810485"/>
        <bgColor indexed="64"/>
      </patternFill>
    </fill>
    <fill>
      <patternFill patternType="solid">
        <fgColor theme="3" tint="0.79998168889431442"/>
        <bgColor rgb="FFD9D9D9"/>
      </patternFill>
    </fill>
    <fill>
      <patternFill patternType="solid">
        <fgColor theme="2" tint="-9.9978637043366805E-2"/>
        <bgColor rgb="FFD9D9D9"/>
      </patternFill>
    </fill>
    <fill>
      <patternFill patternType="solid">
        <fgColor theme="0" tint="-4.9989318521683403E-2"/>
        <bgColor rgb="FFD9D9D9"/>
      </patternFill>
    </fill>
    <fill>
      <patternFill patternType="solid">
        <fgColor theme="9" tint="0.79998168889431442"/>
        <bgColor rgb="FFD9D9D9"/>
      </patternFill>
    </fill>
    <fill>
      <patternFill patternType="solid">
        <fgColor rgb="FF66FF66"/>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rgb="FFFFFF99"/>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rgb="FF47CFFF"/>
        <bgColor indexed="64"/>
      </patternFill>
    </fill>
    <fill>
      <patternFill patternType="solid">
        <fgColor rgb="FFB7ECFF"/>
        <bgColor indexed="64"/>
      </patternFill>
    </fill>
    <fill>
      <patternFill patternType="solid">
        <fgColor rgb="FFFFCCFF"/>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CC99FF"/>
        <bgColor indexed="64"/>
      </patternFill>
    </fill>
    <fill>
      <patternFill patternType="solid">
        <fgColor rgb="FFCCFFCC"/>
        <bgColor indexed="64"/>
      </patternFill>
    </fill>
    <fill>
      <patternFill patternType="solid">
        <fgColor rgb="FF92D050"/>
        <bgColor indexed="64"/>
      </patternFill>
    </fill>
    <fill>
      <patternFill patternType="solid">
        <fgColor theme="9" tint="-0.249977111117893"/>
        <bgColor indexed="64"/>
      </patternFill>
    </fill>
    <fill>
      <patternFill patternType="solid">
        <fgColor theme="6" tint="0.59999389629810485"/>
        <bgColor rgb="FFD9D9D9"/>
      </patternFill>
    </fill>
    <fill>
      <patternFill patternType="solid">
        <fgColor theme="6" tint="0.59999389629810485"/>
        <bgColor indexed="64"/>
      </patternFill>
    </fill>
    <fill>
      <patternFill patternType="solid">
        <fgColor rgb="FF7030A0"/>
        <bgColor indexed="64"/>
      </patternFill>
    </fill>
    <fill>
      <patternFill patternType="solid">
        <fgColor theme="6" tint="0.79998168889431442"/>
        <bgColor indexed="64"/>
      </patternFill>
    </fill>
    <fill>
      <patternFill patternType="solid">
        <fgColor rgb="FFFF9999"/>
        <bgColor indexed="64"/>
      </patternFill>
    </fill>
    <fill>
      <patternFill patternType="solid">
        <fgColor rgb="FFFFCC99"/>
        <bgColor indexed="64"/>
      </patternFill>
    </fill>
    <fill>
      <patternFill patternType="solid">
        <fgColor rgb="FFCCFF99"/>
        <bgColor indexed="64"/>
      </patternFill>
    </fill>
    <fill>
      <patternFill patternType="solid">
        <fgColor rgb="FF99FFCC"/>
        <bgColor indexed="64"/>
      </patternFill>
    </fill>
    <fill>
      <patternFill patternType="solid">
        <fgColor rgb="FF66FFFF"/>
        <bgColor indexed="64"/>
      </patternFill>
    </fill>
    <fill>
      <patternFill patternType="solid">
        <fgColor rgb="FF66CCFF"/>
        <bgColor indexed="64"/>
      </patternFill>
    </fill>
    <fill>
      <patternFill patternType="solid">
        <fgColor rgb="FFCCCCFF"/>
        <bgColor indexed="64"/>
      </patternFill>
    </fill>
    <fill>
      <patternFill patternType="solid">
        <fgColor rgb="FF99FF99"/>
        <bgColor indexed="64"/>
      </patternFill>
    </fill>
    <fill>
      <patternFill patternType="solid">
        <fgColor rgb="FF99CCFF"/>
        <bgColor indexed="64"/>
      </patternFill>
    </fill>
    <fill>
      <patternFill patternType="solid">
        <fgColor rgb="FFFF99FF"/>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right/>
      <top style="thin">
        <color theme="4" tint="0.39997558519241921"/>
      </top>
      <bottom/>
      <diagonal/>
    </border>
    <border>
      <left/>
      <right/>
      <top/>
      <bottom style="thin">
        <color theme="4" tint="0.39997558519241921"/>
      </bottom>
      <diagonal/>
    </border>
    <border>
      <left style="dotted">
        <color rgb="FFFFFFFF"/>
      </left>
      <right style="dotted">
        <color rgb="FFFFFFFF"/>
      </right>
      <top style="dotted">
        <color rgb="FFFFFFFF"/>
      </top>
      <bottom style="dotted">
        <color rgb="FFFFFFFF"/>
      </bottom>
      <diagonal/>
    </border>
    <border>
      <left style="dotted">
        <color rgb="FFFFFFFF"/>
      </left>
      <right style="dotted">
        <color rgb="FFFFFFFF"/>
      </right>
      <top style="dotted">
        <color rgb="FFFFFFFF"/>
      </top>
      <bottom/>
      <diagonal/>
    </border>
    <border>
      <left style="dotted">
        <color rgb="FFFFFFFF"/>
      </left>
      <right style="dotted">
        <color rgb="FFFFFFFF"/>
      </right>
      <top/>
      <bottom style="dotted">
        <color rgb="FFFFFFFF"/>
      </bottom>
      <diagonal/>
    </border>
    <border>
      <left style="dotted">
        <color rgb="FFFFFFFF"/>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hair">
        <color auto="1"/>
      </right>
      <top/>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style="hair">
        <color auto="1"/>
      </top>
      <bottom style="hair">
        <color auto="1"/>
      </bottom>
      <diagonal/>
    </border>
  </borders>
  <cellStyleXfs count="84">
    <xf numFmtId="0" fontId="0" fillId="0" borderId="0"/>
    <xf numFmtId="9" fontId="8" fillId="0" borderId="0" applyFont="0" applyFill="0" applyBorder="0" applyAlignment="0" applyProtection="0"/>
    <xf numFmtId="0" fontId="10" fillId="0" borderId="0"/>
    <xf numFmtId="9" fontId="10" fillId="0" borderId="0" applyFont="0" applyFill="0" applyBorder="0" applyAlignment="0" applyProtection="0"/>
    <xf numFmtId="0" fontId="13"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4" fontId="14" fillId="0" borderId="0" applyFont="0" applyFill="0" applyBorder="0" applyAlignment="0" applyProtection="0"/>
    <xf numFmtId="0" fontId="8" fillId="0" borderId="0"/>
    <xf numFmtId="0" fontId="14" fillId="0" borderId="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4" fillId="0" borderId="0"/>
    <xf numFmtId="0" fontId="8" fillId="0" borderId="0"/>
    <xf numFmtId="0" fontId="14" fillId="0" borderId="0"/>
    <xf numFmtId="0" fontId="8" fillId="0" borderId="0"/>
    <xf numFmtId="0" fontId="8" fillId="0" borderId="0"/>
    <xf numFmtId="9" fontId="14" fillId="0" borderId="0" applyFont="0" applyFill="0" applyBorder="0" applyAlignment="0" applyProtection="0"/>
    <xf numFmtId="9" fontId="14" fillId="0" borderId="0" applyFont="0" applyFill="0" applyBorder="0" applyAlignment="0" applyProtection="0"/>
    <xf numFmtId="0" fontId="14" fillId="0" borderId="0"/>
    <xf numFmtId="0" fontId="8" fillId="0" borderId="0"/>
    <xf numFmtId="0" fontId="8" fillId="0" borderId="0"/>
    <xf numFmtId="164" fontId="8" fillId="0" borderId="0" applyFont="0" applyFill="0" applyBorder="0" applyAlignment="0" applyProtection="0"/>
    <xf numFmtId="0" fontId="8" fillId="0" borderId="0"/>
    <xf numFmtId="0" fontId="14" fillId="0" borderId="0"/>
    <xf numFmtId="0" fontId="8" fillId="0" borderId="0"/>
    <xf numFmtId="165" fontId="14" fillId="0" borderId="0" applyFont="0" applyFill="0" applyBorder="0" applyAlignment="0" applyProtection="0"/>
    <xf numFmtId="164" fontId="14" fillId="0" borderId="0" applyFont="0" applyFill="0" applyBorder="0" applyAlignment="0" applyProtection="0"/>
    <xf numFmtId="166"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8" fillId="0" borderId="0"/>
    <xf numFmtId="0" fontId="8" fillId="0" borderId="0"/>
    <xf numFmtId="0" fontId="8" fillId="0" borderId="0"/>
    <xf numFmtId="0" fontId="14" fillId="0" borderId="0"/>
    <xf numFmtId="0" fontId="8" fillId="0" borderId="0"/>
    <xf numFmtId="9" fontId="14" fillId="0" borderId="0" applyFont="0" applyFill="0" applyBorder="0" applyAlignment="0" applyProtection="0"/>
    <xf numFmtId="9" fontId="14" fillId="0" borderId="0" applyFont="0" applyFill="0" applyBorder="0" applyAlignment="0" applyProtection="0"/>
    <xf numFmtId="165"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43" fontId="8" fillId="0" borderId="0" applyFont="0" applyFill="0" applyBorder="0" applyAlignment="0" applyProtection="0"/>
    <xf numFmtId="0" fontId="13" fillId="0" borderId="0"/>
    <xf numFmtId="165" fontId="13"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cellStyleXfs>
  <cellXfs count="308">
    <xf numFmtId="0" fontId="0" fillId="0" borderId="0" xfId="0"/>
    <xf numFmtId="0" fontId="15" fillId="0" borderId="0" xfId="0" applyFont="1"/>
    <xf numFmtId="0" fontId="16" fillId="0" borderId="0" xfId="0" applyFont="1"/>
    <xf numFmtId="0" fontId="11" fillId="0" borderId="0" xfId="0" applyFont="1"/>
    <xf numFmtId="0" fontId="18" fillId="0" borderId="1" xfId="0" applyFont="1" applyBorder="1" applyAlignment="1">
      <alignment horizontal="left" vertical="center" indent="1"/>
    </xf>
    <xf numFmtId="0" fontId="9" fillId="0" borderId="0" xfId="0" applyFont="1"/>
    <xf numFmtId="0" fontId="0" fillId="0" borderId="0" xfId="0" applyAlignment="1">
      <alignment wrapText="1"/>
    </xf>
    <xf numFmtId="9" fontId="0" fillId="0" borderId="0" xfId="0" applyNumberFormat="1"/>
    <xf numFmtId="0" fontId="20" fillId="4" borderId="1" xfId="13" applyFont="1" applyFill="1" applyBorder="1" applyAlignment="1">
      <alignment horizontal="center" vertical="center"/>
    </xf>
    <xf numFmtId="0" fontId="21" fillId="5" borderId="1" xfId="13" applyFont="1" applyFill="1" applyBorder="1" applyAlignment="1">
      <alignment vertical="center" wrapText="1"/>
    </xf>
    <xf numFmtId="0" fontId="21" fillId="6" borderId="1" xfId="13" applyFont="1" applyFill="1" applyBorder="1" applyAlignment="1">
      <alignment horizontal="left" vertical="center" wrapText="1"/>
    </xf>
    <xf numFmtId="0" fontId="21" fillId="6" borderId="1" xfId="13" applyFont="1" applyFill="1" applyBorder="1" applyAlignment="1">
      <alignment horizontal="left" vertical="center" wrapText="1" readingOrder="1"/>
    </xf>
    <xf numFmtId="0" fontId="22" fillId="6" borderId="1" xfId="7" applyFont="1" applyFill="1" applyBorder="1" applyAlignment="1">
      <alignment vertical="center" wrapText="1"/>
    </xf>
    <xf numFmtId="0" fontId="21" fillId="7" borderId="1" xfId="13" applyFont="1" applyFill="1" applyBorder="1" applyAlignment="1">
      <alignment vertical="center" wrapText="1"/>
    </xf>
    <xf numFmtId="0" fontId="21" fillId="8" borderId="1" xfId="13" applyFont="1" applyFill="1" applyBorder="1" applyAlignment="1">
      <alignment horizontal="left" vertical="center" wrapText="1" readingOrder="1"/>
    </xf>
    <xf numFmtId="0" fontId="22" fillId="8" borderId="1" xfId="7" applyFont="1" applyFill="1" applyBorder="1" applyAlignment="1">
      <alignment vertical="center"/>
    </xf>
    <xf numFmtId="0" fontId="22" fillId="8" borderId="1" xfId="7" applyFont="1" applyFill="1" applyBorder="1" applyAlignment="1">
      <alignment vertical="center" wrapText="1"/>
    </xf>
    <xf numFmtId="0" fontId="21" fillId="3" borderId="1" xfId="13" applyFont="1" applyFill="1" applyBorder="1" applyAlignment="1">
      <alignment vertical="center" wrapText="1"/>
    </xf>
    <xf numFmtId="0" fontId="22" fillId="2" borderId="1" xfId="7" applyFont="1" applyFill="1" applyBorder="1" applyAlignment="1">
      <alignment vertical="center"/>
    </xf>
    <xf numFmtId="0" fontId="21" fillId="2" borderId="1" xfId="13" applyFont="1" applyFill="1" applyBorder="1" applyAlignment="1">
      <alignment horizontal="left" vertical="center" wrapText="1" readingOrder="1"/>
    </xf>
    <xf numFmtId="0" fontId="22" fillId="2" borderId="1" xfId="7" applyFont="1" applyFill="1" applyBorder="1" applyAlignment="1">
      <alignment vertical="center" wrapText="1"/>
    </xf>
    <xf numFmtId="0" fontId="23" fillId="0" borderId="1" xfId="0" applyFont="1" applyBorder="1" applyAlignment="1">
      <alignment vertical="center" wrapText="1"/>
    </xf>
    <xf numFmtId="0" fontId="15" fillId="0" borderId="0" xfId="0" applyFont="1" applyFill="1"/>
    <xf numFmtId="0" fontId="15" fillId="0" borderId="0" xfId="0" applyFont="1" applyBorder="1"/>
    <xf numFmtId="0" fontId="25" fillId="0" borderId="9" xfId="0" applyFont="1" applyBorder="1"/>
    <xf numFmtId="0" fontId="0" fillId="0" borderId="0" xfId="0" applyFill="1"/>
    <xf numFmtId="0" fontId="9" fillId="0" borderId="0" xfId="0" applyFont="1" applyFill="1"/>
    <xf numFmtId="9" fontId="0" fillId="0" borderId="0" xfId="0" applyNumberFormat="1" applyFill="1"/>
    <xf numFmtId="0" fontId="0" fillId="14" borderId="0" xfId="0" applyFill="1"/>
    <xf numFmtId="9" fontId="0" fillId="14" borderId="0" xfId="0" applyNumberFormat="1" applyFill="1"/>
    <xf numFmtId="0" fontId="0" fillId="15" borderId="0" xfId="0" applyFill="1"/>
    <xf numFmtId="9" fontId="0" fillId="15" borderId="0" xfId="0" applyNumberFormat="1" applyFill="1"/>
    <xf numFmtId="0" fontId="0" fillId="16" borderId="0" xfId="0" applyFill="1"/>
    <xf numFmtId="9" fontId="0" fillId="16" borderId="0" xfId="0" applyNumberFormat="1" applyFill="1"/>
    <xf numFmtId="10" fontId="15" fillId="0" borderId="0" xfId="1" applyNumberFormat="1" applyFont="1"/>
    <xf numFmtId="0" fontId="0" fillId="0" borderId="0" xfId="0" pivotButton="1"/>
    <xf numFmtId="0" fontId="0" fillId="0" borderId="0" xfId="0" applyAlignment="1">
      <alignment horizontal="left"/>
    </xf>
    <xf numFmtId="0" fontId="9" fillId="18" borderId="13" xfId="0" applyFont="1" applyFill="1" applyBorder="1" applyAlignment="1">
      <alignment horizontal="left"/>
    </xf>
    <xf numFmtId="0" fontId="0" fillId="0" borderId="0" xfId="0" applyNumberFormat="1"/>
    <xf numFmtId="10" fontId="0" fillId="0" borderId="0" xfId="0" applyNumberFormat="1"/>
    <xf numFmtId="10" fontId="9" fillId="18" borderId="13" xfId="1" applyNumberFormat="1" applyFont="1" applyFill="1" applyBorder="1"/>
    <xf numFmtId="0" fontId="11" fillId="0"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justify" vertical="center" wrapText="1"/>
      <protection locked="0"/>
    </xf>
    <xf numFmtId="0" fontId="24" fillId="17"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xf>
    <xf numFmtId="14" fontId="11" fillId="0" borderId="1" xfId="0" applyNumberFormat="1" applyFont="1" applyFill="1" applyBorder="1" applyAlignment="1" applyProtection="1">
      <alignment horizontal="center" vertical="center"/>
      <protection locked="0"/>
    </xf>
    <xf numFmtId="0" fontId="9" fillId="18" borderId="14" xfId="0" applyFont="1" applyFill="1" applyBorder="1"/>
    <xf numFmtId="0" fontId="17" fillId="19" borderId="16" xfId="0" applyFont="1" applyFill="1" applyBorder="1" applyAlignment="1">
      <alignment horizontal="center" wrapText="1" readingOrder="1"/>
    </xf>
    <xf numFmtId="16" fontId="17" fillId="19" borderId="17" xfId="0" applyNumberFormat="1" applyFont="1" applyFill="1" applyBorder="1" applyAlignment="1">
      <alignment horizontal="center" wrapText="1" readingOrder="1"/>
    </xf>
    <xf numFmtId="0" fontId="17" fillId="20" borderId="15" xfId="0" applyFont="1" applyFill="1" applyBorder="1" applyAlignment="1">
      <alignment horizontal="center" wrapText="1" readingOrder="1"/>
    </xf>
    <xf numFmtId="10" fontId="17" fillId="20" borderId="15" xfId="0" applyNumberFormat="1" applyFont="1" applyFill="1" applyBorder="1" applyAlignment="1">
      <alignment horizontal="center" wrapText="1" readingOrder="1"/>
    </xf>
    <xf numFmtId="10" fontId="11" fillId="0" borderId="0" xfId="1" applyNumberFormat="1" applyFont="1"/>
    <xf numFmtId="0" fontId="15" fillId="0" borderId="0" xfId="0" applyFont="1" applyBorder="1" applyAlignment="1">
      <alignment vertical="center"/>
    </xf>
    <xf numFmtId="9" fontId="15" fillId="0" borderId="0" xfId="0" applyNumberFormat="1" applyFont="1"/>
    <xf numFmtId="0" fontId="13" fillId="0" borderId="0" xfId="0" applyFont="1"/>
    <xf numFmtId="0" fontId="28" fillId="0" borderId="0" xfId="0" applyFont="1"/>
    <xf numFmtId="0" fontId="17" fillId="11" borderId="1" xfId="2" applyFont="1" applyFill="1" applyBorder="1" applyAlignment="1">
      <alignment vertical="center" wrapText="1"/>
    </xf>
    <xf numFmtId="0" fontId="17" fillId="11" borderId="1" xfId="2" applyFont="1" applyFill="1" applyBorder="1" applyAlignment="1">
      <alignment horizontal="center" vertical="center" wrapText="1"/>
    </xf>
    <xf numFmtId="0" fontId="17" fillId="10" borderId="1" xfId="2" applyFont="1" applyFill="1" applyBorder="1" applyAlignment="1">
      <alignment horizontal="center" vertical="center"/>
    </xf>
    <xf numFmtId="0" fontId="17" fillId="9" borderId="1" xfId="2" applyFont="1" applyFill="1" applyBorder="1" applyAlignment="1">
      <alignment horizontal="center" vertical="center" wrapText="1"/>
    </xf>
    <xf numFmtId="0" fontId="17" fillId="12" borderId="1" xfId="2" applyFont="1" applyFill="1" applyBorder="1" applyAlignment="1">
      <alignment horizontal="center" vertical="center" wrapText="1"/>
    </xf>
    <xf numFmtId="0" fontId="11" fillId="0" borderId="1" xfId="0" applyFont="1" applyFill="1" applyBorder="1" applyAlignment="1" applyProtection="1">
      <alignment horizontal="center" vertical="center"/>
      <protection locked="0"/>
    </xf>
    <xf numFmtId="167" fontId="0" fillId="0" borderId="0" xfId="0" applyNumberFormat="1"/>
    <xf numFmtId="10" fontId="11" fillId="0" borderId="0" xfId="1" applyNumberFormat="1" applyFont="1" applyFill="1"/>
    <xf numFmtId="0" fontId="15" fillId="0" borderId="0" xfId="0" applyFont="1" applyFill="1" applyBorder="1"/>
    <xf numFmtId="10" fontId="0" fillId="0" borderId="0" xfId="1" applyNumberFormat="1" applyFont="1" applyFill="1"/>
    <xf numFmtId="10" fontId="0" fillId="0" borderId="0" xfId="0" applyNumberFormat="1" applyFill="1"/>
    <xf numFmtId="14" fontId="11" fillId="0" borderId="1" xfId="0" applyNumberFormat="1" applyFont="1" applyFill="1" applyBorder="1" applyAlignment="1" applyProtection="1">
      <alignment horizontal="center" vertical="center" wrapText="1"/>
      <protection locked="0"/>
    </xf>
    <xf numFmtId="14" fontId="30" fillId="0" borderId="0" xfId="0" applyNumberFormat="1" applyFont="1"/>
    <xf numFmtId="0" fontId="0" fillId="0" borderId="0" xfId="0" applyFont="1"/>
    <xf numFmtId="10" fontId="11" fillId="0" borderId="1" xfId="1" applyNumberFormat="1" applyFont="1" applyFill="1" applyBorder="1" applyAlignment="1" applyProtection="1">
      <alignment horizontal="center" vertical="center"/>
    </xf>
    <xf numFmtId="0" fontId="15" fillId="0" borderId="0" xfId="0" applyFont="1" applyAlignment="1">
      <alignment wrapText="1"/>
    </xf>
    <xf numFmtId="0" fontId="11" fillId="0" borderId="1" xfId="0" applyFont="1" applyFill="1" applyBorder="1" applyAlignment="1" applyProtection="1">
      <alignment horizontal="justify" vertical="top" wrapText="1"/>
      <protection locked="0"/>
    </xf>
    <xf numFmtId="0" fontId="24" fillId="0" borderId="1" xfId="0" applyFont="1" applyFill="1" applyBorder="1" applyAlignment="1" applyProtection="1">
      <alignment horizontal="justify" vertical="top" wrapText="1"/>
      <protection locked="0"/>
    </xf>
    <xf numFmtId="9" fontId="11" fillId="0" borderId="0" xfId="1" applyFont="1"/>
    <xf numFmtId="10" fontId="15" fillId="0" borderId="0" xfId="1" applyNumberFormat="1" applyFont="1" applyAlignment="1">
      <alignment vertical="center"/>
    </xf>
    <xf numFmtId="10" fontId="25" fillId="0" borderId="0" xfId="1" applyNumberFormat="1" applyFont="1"/>
    <xf numFmtId="0" fontId="15" fillId="0" borderId="0" xfId="0" applyFont="1" applyBorder="1" applyAlignment="1">
      <alignment vertical="center" wrapText="1"/>
    </xf>
    <xf numFmtId="168" fontId="0" fillId="0" borderId="0" xfId="0" applyNumberFormat="1"/>
    <xf numFmtId="0" fontId="11" fillId="0" borderId="1" xfId="0" applyFont="1" applyBorder="1" applyAlignment="1">
      <alignment horizontal="left" vertical="top" wrapText="1"/>
    </xf>
    <xf numFmtId="0" fontId="11" fillId="0" borderId="1" xfId="0" applyFont="1" applyBorder="1" applyAlignment="1">
      <alignment vertical="top" wrapText="1"/>
    </xf>
    <xf numFmtId="0" fontId="11" fillId="13" borderId="1" xfId="0" applyFont="1" applyFill="1" applyBorder="1" applyAlignment="1" applyProtection="1">
      <alignment horizontal="center" vertical="center"/>
      <protection locked="0"/>
    </xf>
    <xf numFmtId="10" fontId="27" fillId="0" borderId="0" xfId="0" applyNumberFormat="1" applyFont="1" applyBorder="1"/>
    <xf numFmtId="0" fontId="0" fillId="0" borderId="0" xfId="0" applyAlignment="1">
      <alignment horizontal="center" vertical="center"/>
    </xf>
    <xf numFmtId="0" fontId="0" fillId="22" borderId="0" xfId="0" applyFill="1" applyAlignment="1">
      <alignment horizontal="left"/>
    </xf>
    <xf numFmtId="0" fontId="29" fillId="19" borderId="16" xfId="0" applyFont="1" applyFill="1" applyBorder="1" applyAlignment="1">
      <alignment horizontal="center" wrapText="1" readingOrder="1"/>
    </xf>
    <xf numFmtId="10" fontId="6" fillId="0" borderId="0" xfId="0" applyNumberFormat="1" applyFont="1"/>
    <xf numFmtId="10" fontId="0" fillId="0" borderId="0" xfId="0" applyNumberFormat="1"/>
    <xf numFmtId="0" fontId="17" fillId="19" borderId="16" xfId="0" applyFont="1" applyFill="1" applyBorder="1" applyAlignment="1">
      <alignment horizontal="center" wrapText="1" readingOrder="1"/>
    </xf>
    <xf numFmtId="0" fontId="0" fillId="0" borderId="0" xfId="0" applyAlignment="1"/>
    <xf numFmtId="0" fontId="0" fillId="0" borderId="0" xfId="0" applyAlignment="1">
      <alignment horizontal="center" vertical="center" wrapText="1"/>
    </xf>
    <xf numFmtId="0" fontId="0" fillId="0" borderId="0" xfId="0" pivotButton="1" applyAlignment="1">
      <alignment horizontal="center" vertical="center"/>
    </xf>
    <xf numFmtId="0" fontId="0" fillId="0" borderId="0" xfId="0" pivotButton="1" applyAlignment="1">
      <alignment horizontal="center" vertical="center" wrapText="1"/>
    </xf>
    <xf numFmtId="0" fontId="0" fillId="6" borderId="0" xfId="0" applyFill="1" applyAlignment="1">
      <alignment horizontal="center" vertical="center" wrapText="1"/>
    </xf>
    <xf numFmtId="10" fontId="0" fillId="6" borderId="0" xfId="0" applyNumberFormat="1" applyFill="1"/>
    <xf numFmtId="0" fontId="0" fillId="15" borderId="0" xfId="0" applyFill="1" applyAlignment="1">
      <alignment horizontal="center" vertical="center" wrapText="1"/>
    </xf>
    <xf numFmtId="10" fontId="0" fillId="15" borderId="0" xfId="0" applyNumberFormat="1" applyFill="1"/>
    <xf numFmtId="0" fontId="5" fillId="0" borderId="0" xfId="0" applyFont="1"/>
    <xf numFmtId="0" fontId="0" fillId="0" borderId="0" xfId="0" applyAlignment="1">
      <alignment vertical="center"/>
    </xf>
    <xf numFmtId="0" fontId="17" fillId="19" borderId="16" xfId="0" applyFont="1" applyFill="1" applyBorder="1" applyAlignment="1">
      <alignment horizontal="center" wrapText="1" readingOrder="1"/>
    </xf>
    <xf numFmtId="0" fontId="11" fillId="0" borderId="0" xfId="0" applyFont="1" applyAlignment="1">
      <alignment vertical="top"/>
    </xf>
    <xf numFmtId="0" fontId="11" fillId="0" borderId="0" xfId="0" applyFont="1" applyBorder="1"/>
    <xf numFmtId="10" fontId="15" fillId="0" borderId="0" xfId="1" applyNumberFormat="1" applyFont="1" applyBorder="1"/>
    <xf numFmtId="10" fontId="31" fillId="0" borderId="0" xfId="1" applyNumberFormat="1" applyFont="1" applyBorder="1"/>
    <xf numFmtId="10" fontId="34" fillId="0" borderId="0" xfId="1" applyNumberFormat="1" applyFont="1" applyBorder="1"/>
    <xf numFmtId="10" fontId="25" fillId="0" borderId="0" xfId="1" applyNumberFormat="1" applyFont="1" applyBorder="1"/>
    <xf numFmtId="10" fontId="15" fillId="0" borderId="0" xfId="0" applyNumberFormat="1" applyFont="1" applyBorder="1"/>
    <xf numFmtId="10" fontId="33" fillId="0" borderId="0" xfId="1" applyNumberFormat="1" applyFont="1" applyBorder="1"/>
    <xf numFmtId="10" fontId="35" fillId="0" borderId="0" xfId="1" applyNumberFormat="1" applyFont="1" applyBorder="1"/>
    <xf numFmtId="10" fontId="32" fillId="0" borderId="0" xfId="1" applyNumberFormat="1" applyFont="1" applyBorder="1"/>
    <xf numFmtId="10" fontId="26" fillId="21" borderId="12" xfId="1" applyNumberFormat="1" applyFont="1" applyFill="1" applyBorder="1" applyAlignment="1" applyProtection="1">
      <alignment horizontal="center" vertical="center"/>
    </xf>
    <xf numFmtId="0" fontId="11" fillId="0" borderId="0" xfId="0" applyFont="1" applyFill="1"/>
    <xf numFmtId="10" fontId="15" fillId="0" borderId="0" xfId="1" applyNumberFormat="1" applyFont="1" applyFill="1"/>
    <xf numFmtId="10" fontId="7" fillId="0" borderId="0" xfId="0" applyNumberFormat="1" applyFont="1" applyAlignment="1">
      <alignment vertical="center" wrapText="1"/>
    </xf>
    <xf numFmtId="0" fontId="15" fillId="0" borderId="0" xfId="0" applyFont="1" applyAlignment="1">
      <alignment vertical="center" wrapText="1"/>
    </xf>
    <xf numFmtId="10" fontId="15" fillId="0" borderId="0" xfId="0" applyNumberFormat="1" applyFont="1" applyFill="1"/>
    <xf numFmtId="0" fontId="15" fillId="0" borderId="0" xfId="0" applyFont="1" applyAlignment="1">
      <alignment vertical="top"/>
    </xf>
    <xf numFmtId="0" fontId="17" fillId="19" borderId="16" xfId="0" applyFont="1" applyFill="1" applyBorder="1" applyAlignment="1">
      <alignment horizontal="center" wrapText="1" readingOrder="1"/>
    </xf>
    <xf numFmtId="0" fontId="4" fillId="0" borderId="0" xfId="0" applyFont="1" applyAlignment="1">
      <alignment vertical="top"/>
    </xf>
    <xf numFmtId="0" fontId="4" fillId="0" borderId="0" xfId="0" applyFont="1"/>
    <xf numFmtId="0" fontId="29" fillId="0" borderId="0" xfId="0" applyFont="1" applyBorder="1" applyAlignment="1">
      <alignment vertical="center" wrapText="1"/>
    </xf>
    <xf numFmtId="0" fontId="15" fillId="0" borderId="9" xfId="0" applyFont="1" applyBorder="1"/>
    <xf numFmtId="0" fontId="17" fillId="11" borderId="11" xfId="2" applyFont="1" applyFill="1" applyBorder="1" applyAlignment="1">
      <alignment horizontal="center" vertical="top" wrapText="1"/>
    </xf>
    <xf numFmtId="0" fontId="17" fillId="11" borderId="11" xfId="2" applyFont="1" applyFill="1" applyBorder="1" applyAlignment="1">
      <alignment vertical="top" wrapText="1"/>
    </xf>
    <xf numFmtId="0" fontId="11" fillId="0" borderId="0" xfId="0" applyFont="1" applyFill="1" applyAlignment="1">
      <alignment vertical="top"/>
    </xf>
    <xf numFmtId="0" fontId="17" fillId="12" borderId="11" xfId="2" applyFont="1" applyFill="1" applyBorder="1" applyAlignment="1">
      <alignment horizontal="center" vertical="top" wrapText="1"/>
    </xf>
    <xf numFmtId="0" fontId="11" fillId="0" borderId="8" xfId="0" applyFont="1" applyBorder="1" applyAlignment="1" applyProtection="1">
      <alignment vertical="center" wrapText="1"/>
      <protection locked="0"/>
    </xf>
    <xf numFmtId="0" fontId="12" fillId="0" borderId="6" xfId="0" applyFont="1" applyBorder="1" applyAlignment="1">
      <alignment vertical="top"/>
    </xf>
    <xf numFmtId="0" fontId="15" fillId="0" borderId="0" xfId="0" applyFont="1" applyFill="1" applyAlignment="1">
      <alignment vertical="center" wrapText="1"/>
    </xf>
    <xf numFmtId="0" fontId="11" fillId="0" borderId="0" xfId="0" applyFont="1" applyAlignment="1">
      <alignment vertical="center" wrapText="1"/>
    </xf>
    <xf numFmtId="0" fontId="15" fillId="0" borderId="10" xfId="0" applyFont="1" applyBorder="1"/>
    <xf numFmtId="0" fontId="0" fillId="24" borderId="0" xfId="0" applyFill="1"/>
    <xf numFmtId="9" fontId="0" fillId="24" borderId="0" xfId="0" applyNumberFormat="1" applyFill="1"/>
    <xf numFmtId="0" fontId="0" fillId="21" borderId="0" xfId="0" applyFill="1"/>
    <xf numFmtId="9" fontId="0" fillId="21" borderId="0" xfId="0" applyNumberFormat="1" applyFill="1"/>
    <xf numFmtId="10" fontId="24" fillId="0" borderId="1" xfId="1" applyNumberFormat="1" applyFont="1" applyFill="1" applyBorder="1" applyAlignment="1" applyProtection="1">
      <alignment horizontal="center" vertical="center"/>
    </xf>
    <xf numFmtId="0" fontId="11" fillId="0" borderId="1" xfId="0" applyFont="1" applyBorder="1" applyAlignment="1" applyProtection="1">
      <alignment horizontal="justify" vertical="center" wrapText="1"/>
      <protection locked="0"/>
    </xf>
    <xf numFmtId="169" fontId="11" fillId="0" borderId="1"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justify" vertical="top" wrapText="1"/>
      <protection locked="0"/>
    </xf>
    <xf numFmtId="169" fontId="11" fillId="0" borderId="2"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wrapText="1"/>
      <protection locked="0"/>
    </xf>
    <xf numFmtId="0" fontId="0" fillId="0" borderId="0" xfId="0" applyFont="1" applyFill="1"/>
    <xf numFmtId="0" fontId="11" fillId="0"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justify" vertical="center" wrapText="1"/>
      <protection locked="0"/>
    </xf>
    <xf numFmtId="0" fontId="24" fillId="17" borderId="1" xfId="0" applyFont="1" applyFill="1" applyBorder="1" applyAlignment="1" applyProtection="1">
      <alignment horizontal="center" vertical="center" wrapText="1"/>
      <protection locked="0"/>
    </xf>
    <xf numFmtId="0" fontId="24" fillId="0" borderId="1" xfId="0" applyFont="1" applyFill="1" applyBorder="1" applyAlignment="1" applyProtection="1">
      <alignment horizontal="center" vertical="center" wrapText="1"/>
      <protection locked="0"/>
    </xf>
    <xf numFmtId="0" fontId="11" fillId="25" borderId="1" xfId="0" applyFont="1" applyFill="1" applyBorder="1" applyAlignment="1" applyProtection="1">
      <alignment horizontal="justify" vertical="center" wrapText="1"/>
      <protection locked="0"/>
    </xf>
    <xf numFmtId="10" fontId="11" fillId="26" borderId="1" xfId="1" applyNumberFormat="1" applyFont="1" applyFill="1" applyBorder="1" applyAlignment="1" applyProtection="1">
      <alignment horizontal="center" vertical="center"/>
    </xf>
    <xf numFmtId="10" fontId="0" fillId="0" borderId="0" xfId="1" applyNumberFormat="1" applyFont="1"/>
    <xf numFmtId="0" fontId="38" fillId="0" borderId="0" xfId="0" applyFont="1" applyAlignment="1">
      <alignment horizontal="center" vertical="center" wrapText="1"/>
    </xf>
    <xf numFmtId="0" fontId="27" fillId="0" borderId="0" xfId="0" applyFont="1" applyBorder="1" applyAlignment="1">
      <alignment vertical="center" wrapText="1"/>
    </xf>
    <xf numFmtId="0" fontId="0" fillId="0" borderId="0" xfId="0" applyAlignment="1">
      <alignment vertical="center" wrapText="1"/>
    </xf>
    <xf numFmtId="10" fontId="11" fillId="17" borderId="1" xfId="1" applyNumberFormat="1" applyFont="1" applyFill="1" applyBorder="1" applyAlignment="1" applyProtection="1">
      <alignment horizontal="center" vertical="center"/>
    </xf>
    <xf numFmtId="10" fontId="0" fillId="0" borderId="0" xfId="0" applyNumberFormat="1" applyAlignment="1">
      <alignment vertical="center" wrapText="1"/>
    </xf>
    <xf numFmtId="0" fontId="11" fillId="25" borderId="1" xfId="0" applyFont="1" applyFill="1" applyBorder="1" applyAlignment="1" applyProtection="1">
      <alignment horizontal="center" vertical="center" wrapText="1"/>
      <protection locked="0"/>
    </xf>
    <xf numFmtId="10" fontId="0" fillId="0" borderId="0" xfId="50" applyNumberFormat="1" applyFont="1"/>
    <xf numFmtId="0" fontId="3" fillId="0" borderId="0" xfId="0" applyFont="1" applyAlignment="1">
      <alignment horizontal="left" vertical="top"/>
    </xf>
    <xf numFmtId="0" fontId="3" fillId="0" borderId="0" xfId="0" applyFont="1"/>
    <xf numFmtId="0" fontId="31" fillId="0" borderId="0" xfId="0" applyFont="1" applyAlignment="1">
      <alignment horizontal="left" vertical="center"/>
    </xf>
    <xf numFmtId="0" fontId="33" fillId="0" borderId="0" xfId="0" applyFont="1" applyAlignment="1">
      <alignment horizontal="left" vertical="center"/>
    </xf>
    <xf numFmtId="0" fontId="3" fillId="0" borderId="0" xfId="0" applyFont="1" applyAlignment="1">
      <alignment horizontal="left" vertical="center"/>
    </xf>
    <xf numFmtId="0" fontId="39" fillId="0" borderId="0" xfId="0" applyFont="1" applyAlignment="1">
      <alignment horizontal="left" vertical="center"/>
    </xf>
    <xf numFmtId="10" fontId="3" fillId="0" borderId="0" xfId="1" applyNumberFormat="1" applyFont="1" applyBorder="1"/>
    <xf numFmtId="0" fontId="3" fillId="0" borderId="19" xfId="0" applyFont="1" applyBorder="1"/>
    <xf numFmtId="10" fontId="31" fillId="0" borderId="20" xfId="1" applyNumberFormat="1" applyFont="1" applyBorder="1"/>
    <xf numFmtId="10" fontId="28" fillId="0" borderId="20" xfId="1" applyNumberFormat="1" applyFont="1" applyBorder="1"/>
    <xf numFmtId="10" fontId="40" fillId="0" borderId="20" xfId="1" applyNumberFormat="1" applyFont="1" applyBorder="1"/>
    <xf numFmtId="10" fontId="25" fillId="0" borderId="2" xfId="1" applyNumberFormat="1" applyFont="1" applyBorder="1"/>
    <xf numFmtId="10" fontId="3" fillId="0" borderId="0" xfId="1" applyNumberFormat="1" applyFont="1"/>
    <xf numFmtId="10" fontId="40" fillId="0" borderId="0" xfId="1" applyNumberFormat="1" applyFont="1" applyBorder="1"/>
    <xf numFmtId="10" fontId="3" fillId="0" borderId="0" xfId="0" applyNumberFormat="1" applyFont="1"/>
    <xf numFmtId="0" fontId="0" fillId="0" borderId="7" xfId="0" applyBorder="1"/>
    <xf numFmtId="10" fontId="33" fillId="0" borderId="20" xfId="1" applyNumberFormat="1" applyFont="1" applyBorder="1"/>
    <xf numFmtId="0" fontId="3" fillId="0" borderId="0" xfId="0" applyFont="1" applyAlignment="1">
      <alignment vertical="top"/>
    </xf>
    <xf numFmtId="10" fontId="35" fillId="0" borderId="20" xfId="1" applyNumberFormat="1" applyFont="1" applyBorder="1"/>
    <xf numFmtId="0" fontId="3" fillId="0" borderId="0" xfId="0" applyFont="1" applyAlignment="1">
      <alignment vertical="top" wrapText="1"/>
    </xf>
    <xf numFmtId="10" fontId="34" fillId="0" borderId="20" xfId="1" applyNumberFormat="1" applyFont="1" applyBorder="1"/>
    <xf numFmtId="10" fontId="32" fillId="0" borderId="20" xfId="1" applyNumberFormat="1" applyFont="1" applyBorder="1"/>
    <xf numFmtId="0" fontId="3" fillId="0" borderId="20" xfId="0" applyFont="1" applyBorder="1"/>
    <xf numFmtId="0" fontId="3" fillId="26" borderId="21" xfId="0" applyFont="1" applyFill="1" applyBorder="1"/>
    <xf numFmtId="10" fontId="25" fillId="26" borderId="22" xfId="0" applyNumberFormat="1" applyFont="1" applyFill="1" applyBorder="1"/>
    <xf numFmtId="0" fontId="2" fillId="0" borderId="0" xfId="0" applyFont="1"/>
    <xf numFmtId="0" fontId="2" fillId="25" borderId="0" xfId="0" applyFont="1" applyFill="1" applyAlignment="1">
      <alignment wrapText="1"/>
    </xf>
    <xf numFmtId="10" fontId="27" fillId="0" borderId="0" xfId="0" applyNumberFormat="1" applyFont="1"/>
    <xf numFmtId="169" fontId="11" fillId="21" borderId="1" xfId="0" applyNumberFormat="1" applyFont="1" applyFill="1" applyBorder="1" applyAlignment="1" applyProtection="1">
      <alignment horizontal="center" vertical="center"/>
      <protection locked="0"/>
    </xf>
    <xf numFmtId="0" fontId="17" fillId="28" borderId="1" xfId="2" applyFont="1" applyFill="1" applyBorder="1" applyAlignment="1">
      <alignment horizontal="center" vertical="center" wrapText="1"/>
    </xf>
    <xf numFmtId="41" fontId="11" fillId="0" borderId="1" xfId="74" applyFont="1" applyFill="1" applyBorder="1"/>
    <xf numFmtId="41" fontId="11" fillId="0" borderId="1" xfId="74" applyFont="1" applyBorder="1"/>
    <xf numFmtId="10" fontId="11" fillId="0" borderId="1" xfId="1" applyNumberFormat="1" applyFont="1" applyBorder="1"/>
    <xf numFmtId="10" fontId="11" fillId="23" borderId="1" xfId="1" applyNumberFormat="1" applyFont="1" applyFill="1" applyBorder="1"/>
    <xf numFmtId="0" fontId="11" fillId="0" borderId="1" xfId="0" applyFont="1" applyBorder="1"/>
    <xf numFmtId="0" fontId="11" fillId="0" borderId="1" xfId="0" applyFont="1" applyFill="1" applyBorder="1"/>
    <xf numFmtId="0" fontId="11" fillId="26" borderId="1" xfId="0" applyFont="1" applyFill="1" applyBorder="1" applyAlignment="1">
      <alignment horizontal="center" vertical="center" wrapText="1"/>
    </xf>
    <xf numFmtId="169" fontId="12" fillId="29" borderId="1" xfId="0" applyNumberFormat="1" applyFont="1" applyFill="1" applyBorder="1" applyAlignment="1" applyProtection="1">
      <alignment horizontal="center" vertical="center"/>
      <protection locked="0"/>
    </xf>
    <xf numFmtId="0" fontId="11" fillId="17" borderId="1" xfId="0" applyFont="1" applyFill="1" applyBorder="1" applyAlignment="1">
      <alignment horizontal="center" vertical="center" wrapText="1"/>
    </xf>
    <xf numFmtId="10" fontId="11" fillId="0" borderId="0" xfId="0" applyNumberFormat="1" applyFont="1"/>
    <xf numFmtId="0" fontId="11" fillId="27" borderId="1" xfId="0" applyFont="1" applyFill="1" applyBorder="1" applyAlignment="1">
      <alignment horizontal="center" vertical="center" wrapText="1"/>
    </xf>
    <xf numFmtId="16" fontId="15" fillId="0" borderId="0" xfId="0" applyNumberFormat="1" applyFont="1"/>
    <xf numFmtId="9" fontId="1" fillId="0" borderId="0" xfId="0" applyNumberFormat="1" applyFont="1"/>
    <xf numFmtId="0" fontId="45" fillId="30" borderId="1" xfId="0" applyFont="1" applyFill="1" applyBorder="1" applyAlignment="1">
      <alignment horizontal="center" vertical="center" wrapText="1"/>
    </xf>
    <xf numFmtId="0" fontId="0" fillId="0" borderId="0" xfId="0" applyBorder="1"/>
    <xf numFmtId="170" fontId="11" fillId="0" borderId="0" xfId="0" applyNumberFormat="1" applyFont="1" applyFill="1" applyBorder="1" applyAlignment="1" applyProtection="1">
      <alignment horizontal="center" vertical="center"/>
      <protection locked="0"/>
    </xf>
    <xf numFmtId="0" fontId="0" fillId="32" borderId="0" xfId="0" applyFill="1" applyBorder="1"/>
    <xf numFmtId="0" fontId="0" fillId="33" borderId="0" xfId="0" applyFill="1" applyBorder="1"/>
    <xf numFmtId="0" fontId="0" fillId="0" borderId="0" xfId="0" applyFill="1" applyBorder="1"/>
    <xf numFmtId="0" fontId="0" fillId="34" borderId="0" xfId="0" applyFill="1" applyBorder="1"/>
    <xf numFmtId="0" fontId="0" fillId="35" borderId="0" xfId="0" applyFill="1" applyBorder="1"/>
    <xf numFmtId="0" fontId="0" fillId="36" borderId="0" xfId="0" applyFill="1" applyBorder="1"/>
    <xf numFmtId="0" fontId="0" fillId="37" borderId="0" xfId="0" applyFill="1" applyBorder="1"/>
    <xf numFmtId="0" fontId="0" fillId="38" borderId="0" xfId="0" applyFill="1" applyBorder="1"/>
    <xf numFmtId="0" fontId="0" fillId="0" borderId="0" xfId="0" applyAlignment="1">
      <alignment horizontal="center" vertical="center"/>
    </xf>
    <xf numFmtId="0" fontId="17" fillId="19" borderId="16" xfId="0" applyFont="1" applyFill="1" applyBorder="1" applyAlignment="1">
      <alignment horizontal="center" wrapText="1" readingOrder="1"/>
    </xf>
    <xf numFmtId="171" fontId="11" fillId="0" borderId="1" xfId="1" applyNumberFormat="1" applyFont="1" applyFill="1" applyBorder="1" applyAlignment="1" applyProtection="1">
      <alignment horizontal="center" vertical="center"/>
      <protection locked="0"/>
    </xf>
    <xf numFmtId="169" fontId="11" fillId="0" borderId="1" xfId="0" applyNumberFormat="1" applyFont="1" applyFill="1" applyBorder="1" applyAlignment="1" applyProtection="1">
      <alignment horizontal="center" vertical="center" wrapText="1"/>
      <protection locked="0"/>
    </xf>
    <xf numFmtId="10" fontId="11" fillId="26" borderId="1" xfId="1" applyNumberFormat="1" applyFont="1" applyFill="1" applyBorder="1" applyAlignment="1" applyProtection="1">
      <alignment horizontal="center" vertical="center"/>
      <protection locked="0"/>
    </xf>
    <xf numFmtId="171" fontId="11" fillId="0" borderId="1" xfId="0" applyNumberFormat="1" applyFont="1" applyFill="1" applyBorder="1" applyAlignment="1" applyProtection="1">
      <alignment horizontal="center" vertical="center"/>
      <protection locked="0"/>
    </xf>
    <xf numFmtId="171" fontId="26" fillId="21" borderId="12" xfId="1" applyNumberFormat="1" applyFont="1" applyFill="1" applyBorder="1" applyAlignment="1" applyProtection="1">
      <alignment horizontal="center" vertical="center"/>
    </xf>
    <xf numFmtId="0" fontId="1" fillId="0" borderId="0" xfId="0" applyFont="1" applyAlignment="1">
      <alignment horizontal="left" vertical="top"/>
    </xf>
    <xf numFmtId="0" fontId="1" fillId="0" borderId="0" xfId="0" applyFont="1" applyAlignment="1">
      <alignment vertical="top"/>
    </xf>
    <xf numFmtId="0" fontId="17" fillId="19" borderId="16" xfId="0" applyFont="1" applyFill="1" applyBorder="1" applyAlignment="1">
      <alignment horizontal="left" readingOrder="1"/>
    </xf>
    <xf numFmtId="0" fontId="46" fillId="31" borderId="24" xfId="2" applyFont="1" applyFill="1" applyBorder="1" applyAlignment="1">
      <alignment horizontal="center" vertical="center" wrapText="1"/>
    </xf>
    <xf numFmtId="169" fontId="11" fillId="0" borderId="27" xfId="0" applyNumberFormat="1" applyFont="1" applyFill="1" applyBorder="1" applyAlignment="1" applyProtection="1">
      <alignment horizontal="center" vertical="center"/>
      <protection locked="0"/>
    </xf>
    <xf numFmtId="170" fontId="11" fillId="0" borderId="30" xfId="0" applyNumberFormat="1" applyFont="1" applyFill="1" applyBorder="1" applyAlignment="1" applyProtection="1">
      <alignment horizontal="center" vertical="center"/>
      <protection locked="0"/>
    </xf>
    <xf numFmtId="170" fontId="11" fillId="0" borderId="27" xfId="0" applyNumberFormat="1" applyFont="1" applyFill="1" applyBorder="1" applyAlignment="1" applyProtection="1">
      <alignment horizontal="center" vertical="center"/>
      <protection locked="0"/>
    </xf>
    <xf numFmtId="170" fontId="0" fillId="0" borderId="30" xfId="0" applyNumberFormat="1" applyFill="1" applyBorder="1"/>
    <xf numFmtId="0" fontId="46" fillId="31" borderId="25" xfId="2" applyFont="1" applyFill="1" applyBorder="1" applyAlignment="1">
      <alignment horizontal="center" vertical="center" wrapText="1"/>
    </xf>
    <xf numFmtId="0" fontId="0" fillId="0" borderId="27" xfId="0" applyBorder="1"/>
    <xf numFmtId="0" fontId="0" fillId="0" borderId="30" xfId="0" applyBorder="1"/>
    <xf numFmtId="0" fontId="0" fillId="0" borderId="31" xfId="0" applyBorder="1"/>
    <xf numFmtId="0" fontId="0" fillId="0" borderId="23" xfId="0" applyBorder="1"/>
    <xf numFmtId="0" fontId="0" fillId="0" borderId="32" xfId="0" applyBorder="1"/>
    <xf numFmtId="0" fontId="0" fillId="0" borderId="23" xfId="0" applyFill="1" applyBorder="1"/>
    <xf numFmtId="0" fontId="46" fillId="31" borderId="33" xfId="2" applyFont="1" applyFill="1" applyBorder="1" applyAlignment="1">
      <alignment horizontal="center" vertical="center" wrapText="1"/>
    </xf>
    <xf numFmtId="0" fontId="0" fillId="16" borderId="0" xfId="0" applyFill="1" applyBorder="1"/>
    <xf numFmtId="0" fontId="0" fillId="39" borderId="0" xfId="0" applyFill="1" applyBorder="1"/>
    <xf numFmtId="0" fontId="0" fillId="40" borderId="0" xfId="0" applyFill="1" applyBorder="1"/>
    <xf numFmtId="0" fontId="0" fillId="41" borderId="0" xfId="0" applyFill="1" applyBorder="1"/>
    <xf numFmtId="0" fontId="0" fillId="32" borderId="23" xfId="0" applyFill="1" applyBorder="1"/>
    <xf numFmtId="0" fontId="11" fillId="21" borderId="1" xfId="0" applyFont="1" applyFill="1" applyBorder="1" applyAlignment="1" applyProtection="1">
      <alignment horizontal="justify" vertical="center" wrapText="1"/>
      <protection locked="0"/>
    </xf>
    <xf numFmtId="10" fontId="0" fillId="0" borderId="0" xfId="0" applyNumberFormat="1" applyAlignment="1">
      <alignment horizontal="center" vertical="center"/>
    </xf>
    <xf numFmtId="0" fontId="17" fillId="19" borderId="16" xfId="0" applyFont="1" applyFill="1" applyBorder="1" applyAlignment="1">
      <alignment horizontal="center" wrapText="1" readingOrder="1"/>
    </xf>
    <xf numFmtId="0" fontId="17" fillId="19" borderId="17" xfId="0" applyFont="1" applyFill="1" applyBorder="1" applyAlignment="1">
      <alignment horizontal="center" wrapText="1" readingOrder="1"/>
    </xf>
    <xf numFmtId="0" fontId="29" fillId="19" borderId="18" xfId="0" applyFont="1" applyFill="1" applyBorder="1" applyAlignment="1">
      <alignment horizontal="center" wrapText="1" readingOrder="1"/>
    </xf>
    <xf numFmtId="0" fontId="29" fillId="19" borderId="0" xfId="0" applyFont="1" applyFill="1" applyBorder="1" applyAlignment="1">
      <alignment horizontal="center" wrapText="1" readingOrder="1"/>
    </xf>
    <xf numFmtId="0" fontId="36" fillId="17" borderId="0" xfId="0" applyFont="1" applyFill="1" applyAlignment="1">
      <alignment horizontal="center" vertical="center" wrapText="1"/>
    </xf>
    <xf numFmtId="0" fontId="34" fillId="0" borderId="0" xfId="0" applyFont="1" applyAlignment="1">
      <alignment vertical="center" wrapText="1"/>
    </xf>
    <xf numFmtId="0" fontId="0" fillId="0" borderId="0" xfId="0" applyAlignment="1">
      <alignment vertical="center" wrapText="1"/>
    </xf>
    <xf numFmtId="0" fontId="40" fillId="0" borderId="0" xfId="0" applyFont="1" applyAlignment="1">
      <alignment vertical="center" wrapText="1"/>
    </xf>
    <xf numFmtId="0" fontId="32" fillId="0" borderId="0" xfId="0" applyFont="1" applyAlignment="1">
      <alignment horizontal="left" vertical="top" wrapText="1"/>
    </xf>
    <xf numFmtId="0" fontId="11" fillId="0" borderId="3"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2" fillId="0" borderId="4" xfId="0" applyFont="1" applyBorder="1" applyAlignment="1">
      <alignment horizontal="left" vertical="top"/>
    </xf>
    <xf numFmtId="0" fontId="12" fillId="0" borderId="0" xfId="0" applyFont="1" applyBorder="1" applyAlignment="1">
      <alignment horizontal="left" vertical="top"/>
    </xf>
    <xf numFmtId="0" fontId="12" fillId="0" borderId="7" xfId="0" applyFont="1" applyBorder="1" applyAlignment="1">
      <alignment horizontal="left" vertical="top"/>
    </xf>
    <xf numFmtId="1" fontId="11" fillId="0" borderId="3" xfId="0" applyNumberFormat="1" applyFont="1" applyBorder="1" applyAlignment="1" applyProtection="1">
      <alignment horizontal="center" vertical="center" wrapText="1"/>
      <protection locked="0"/>
    </xf>
    <xf numFmtId="1" fontId="11" fillId="0" borderId="9" xfId="0" applyNumberFormat="1" applyFont="1" applyBorder="1" applyAlignment="1" applyProtection="1">
      <alignment horizontal="center" vertical="center" wrapText="1"/>
      <protection locked="0"/>
    </xf>
    <xf numFmtId="1" fontId="11" fillId="0" borderId="8" xfId="0" applyNumberFormat="1" applyFont="1" applyBorder="1" applyAlignment="1" applyProtection="1">
      <alignment horizontal="center" vertical="center" wrapText="1"/>
      <protection locked="0"/>
    </xf>
    <xf numFmtId="14" fontId="11" fillId="0" borderId="4" xfId="0" applyNumberFormat="1" applyFont="1" applyBorder="1" applyAlignment="1" applyProtection="1">
      <alignment horizontal="center" vertical="center"/>
      <protection locked="0"/>
    </xf>
    <xf numFmtId="14" fontId="11" fillId="0" borderId="8" xfId="0" applyNumberFormat="1" applyFont="1" applyBorder="1" applyAlignment="1" applyProtection="1">
      <alignment horizontal="center" vertical="center"/>
      <protection locked="0"/>
    </xf>
    <xf numFmtId="0" fontId="12" fillId="0" borderId="5" xfId="0" applyFont="1" applyBorder="1" applyAlignment="1">
      <alignment horizontal="center" vertical="top"/>
    </xf>
    <xf numFmtId="0" fontId="12" fillId="0" borderId="6" xfId="0" applyFont="1" applyBorder="1" applyAlignment="1">
      <alignment horizontal="center" vertical="top"/>
    </xf>
    <xf numFmtId="0" fontId="12" fillId="0" borderId="5"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14" fontId="12" fillId="0" borderId="5" xfId="0" applyNumberFormat="1" applyFont="1" applyBorder="1" applyAlignment="1" applyProtection="1">
      <alignment horizontal="center" vertical="center" wrapText="1"/>
      <protection locked="0"/>
    </xf>
    <xf numFmtId="14" fontId="12" fillId="0" borderId="6" xfId="0" applyNumberFormat="1"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5" fillId="0" borderId="3"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8" xfId="0" applyFont="1" applyBorder="1" applyAlignment="1">
      <alignment horizontal="center" vertical="center" wrapText="1"/>
    </xf>
    <xf numFmtId="0" fontId="11" fillId="0" borderId="9"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11" fillId="0" borderId="3" xfId="0" applyFont="1" applyBorder="1" applyAlignment="1" applyProtection="1">
      <alignment horizontal="left" vertical="center" indent="3"/>
      <protection locked="0"/>
    </xf>
    <xf numFmtId="0" fontId="11" fillId="0" borderId="9" xfId="0" applyFont="1" applyBorder="1" applyAlignment="1" applyProtection="1">
      <alignment horizontal="left" vertical="center" indent="3"/>
      <protection locked="0"/>
    </xf>
    <xf numFmtId="0" fontId="11" fillId="0" borderId="4"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3" xfId="0" applyFont="1" applyBorder="1" applyAlignment="1" applyProtection="1">
      <alignment horizontal="left" vertical="center" wrapText="1"/>
      <protection locked="0"/>
    </xf>
    <xf numFmtId="0" fontId="11" fillId="0" borderId="9" xfId="0" applyFont="1" applyBorder="1" applyAlignment="1" applyProtection="1">
      <alignment horizontal="left" vertical="center" wrapText="1"/>
      <protection locked="0"/>
    </xf>
    <xf numFmtId="0" fontId="19" fillId="13" borderId="3" xfId="0" applyFont="1" applyFill="1" applyBorder="1" applyAlignment="1" applyProtection="1">
      <alignment horizontal="center" vertical="center"/>
      <protection locked="0"/>
    </xf>
    <xf numFmtId="0" fontId="19" fillId="13" borderId="8" xfId="0" applyFont="1" applyFill="1" applyBorder="1" applyAlignment="1" applyProtection="1">
      <alignment horizontal="center" vertical="center"/>
      <protection locked="0"/>
    </xf>
    <xf numFmtId="0" fontId="18" fillId="0" borderId="1" xfId="0" applyFont="1" applyBorder="1" applyAlignment="1">
      <alignment horizontal="center" vertical="center" wrapText="1"/>
    </xf>
    <xf numFmtId="0" fontId="16" fillId="0" borderId="1" xfId="0" applyFont="1" applyBorder="1" applyAlignment="1">
      <alignment horizontal="center"/>
    </xf>
    <xf numFmtId="0" fontId="26" fillId="0" borderId="1" xfId="0" applyFont="1" applyBorder="1" applyAlignment="1">
      <alignment horizontal="center" vertical="center" wrapText="1"/>
    </xf>
    <xf numFmtId="0" fontId="12" fillId="0" borderId="5" xfId="0" applyFont="1" applyBorder="1" applyAlignment="1">
      <alignment horizontal="left" vertical="top"/>
    </xf>
    <xf numFmtId="0" fontId="12" fillId="0" borderId="10" xfId="0" applyFont="1" applyBorder="1" applyAlignment="1">
      <alignment horizontal="left" vertical="top"/>
    </xf>
    <xf numFmtId="0" fontId="12" fillId="0" borderId="5" xfId="0" applyFont="1" applyBorder="1" applyAlignment="1">
      <alignment vertical="center" wrapText="1"/>
    </xf>
    <xf numFmtId="0" fontId="12" fillId="0" borderId="10" xfId="0" applyFont="1" applyBorder="1" applyAlignment="1">
      <alignment vertical="center" wrapText="1"/>
    </xf>
    <xf numFmtId="0" fontId="11" fillId="0" borderId="4" xfId="0" applyFont="1" applyBorder="1" applyAlignment="1" applyProtection="1">
      <alignment vertical="center" wrapText="1"/>
      <protection locked="0"/>
    </xf>
    <xf numFmtId="0" fontId="11" fillId="0" borderId="0" xfId="0" applyFont="1" applyBorder="1" applyAlignment="1" applyProtection="1">
      <alignment vertical="center" wrapText="1"/>
      <protection locked="0"/>
    </xf>
    <xf numFmtId="0" fontId="11" fillId="0" borderId="3" xfId="0" applyFont="1" applyBorder="1" applyAlignment="1" applyProtection="1">
      <alignment vertical="center" wrapText="1"/>
      <protection locked="0"/>
    </xf>
    <xf numFmtId="0" fontId="11" fillId="0" borderId="9" xfId="0" applyFont="1" applyBorder="1" applyAlignment="1" applyProtection="1">
      <alignment vertical="center" wrapText="1"/>
      <protection locked="0"/>
    </xf>
    <xf numFmtId="14" fontId="18" fillId="0" borderId="1" xfId="0" applyNumberFormat="1" applyFont="1" applyBorder="1" applyAlignment="1">
      <alignment horizontal="center" vertical="center" wrapText="1"/>
    </xf>
    <xf numFmtId="0" fontId="12" fillId="0" borderId="6" xfId="0" applyFont="1" applyBorder="1" applyAlignment="1">
      <alignment vertical="center" wrapText="1"/>
    </xf>
    <xf numFmtId="0" fontId="11" fillId="0" borderId="7" xfId="0" applyFont="1" applyBorder="1" applyAlignment="1" applyProtection="1">
      <alignment vertical="center" wrapText="1"/>
      <protection locked="0"/>
    </xf>
    <xf numFmtId="0" fontId="11" fillId="0" borderId="8" xfId="0" applyFont="1" applyBorder="1" applyAlignment="1" applyProtection="1">
      <alignment vertical="center" wrapText="1"/>
      <protection locked="0"/>
    </xf>
    <xf numFmtId="0" fontId="12" fillId="0" borderId="6" xfId="0" applyFont="1" applyBorder="1" applyAlignment="1">
      <alignment horizontal="left" vertical="top"/>
    </xf>
    <xf numFmtId="0" fontId="17" fillId="11" borderId="11" xfId="2" applyFont="1" applyFill="1" applyBorder="1" applyAlignment="1">
      <alignment horizontal="center" vertical="top"/>
    </xf>
    <xf numFmtId="0" fontId="17" fillId="10" borderId="11" xfId="2" applyFont="1" applyFill="1" applyBorder="1" applyAlignment="1">
      <alignment horizontal="center" vertical="top"/>
    </xf>
    <xf numFmtId="0" fontId="17" fillId="9" borderId="11" xfId="2" applyFont="1" applyFill="1" applyBorder="1" applyAlignment="1">
      <alignment horizontal="center" vertical="top"/>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26" xfId="0" applyFont="1" applyFill="1" applyBorder="1" applyAlignment="1" applyProtection="1">
      <alignment vertical="center" wrapText="1"/>
      <protection locked="0"/>
    </xf>
    <xf numFmtId="0" fontId="0" fillId="0" borderId="28" xfId="0" applyFill="1" applyBorder="1" applyAlignment="1">
      <alignment vertical="center" wrapText="1"/>
    </xf>
    <xf numFmtId="0" fontId="0" fillId="0" borderId="29" xfId="0" applyFill="1" applyBorder="1" applyAlignment="1">
      <alignment vertical="center" wrapText="1"/>
    </xf>
    <xf numFmtId="170" fontId="11" fillId="0" borderId="27" xfId="0" applyNumberFormat="1" applyFont="1" applyFill="1" applyBorder="1" applyAlignment="1" applyProtection="1">
      <alignment horizontal="center" vertical="center" wrapText="1"/>
      <protection locked="0"/>
    </xf>
    <xf numFmtId="0" fontId="0" fillId="0" borderId="0" xfId="0" applyFill="1" applyBorder="1" applyAlignment="1">
      <alignment wrapText="1"/>
    </xf>
    <xf numFmtId="0" fontId="0" fillId="0" borderId="30" xfId="0" applyFill="1" applyBorder="1" applyAlignment="1">
      <alignment wrapText="1"/>
    </xf>
  </cellXfs>
  <cellStyles count="84">
    <cellStyle name="Euro" xfId="5"/>
    <cellStyle name="Euro 2" xfId="32"/>
    <cellStyle name="Euro 2 2" xfId="63"/>
    <cellStyle name="Euro 3" xfId="46"/>
    <cellStyle name="Millares [0]" xfId="74" builtinId="6"/>
    <cellStyle name="Millares [0] 2" xfId="73"/>
    <cellStyle name="Millares [0] 2 2" xfId="82"/>
    <cellStyle name="Millares [0] 3" xfId="83"/>
    <cellStyle name="Millares 17" xfId="28"/>
    <cellStyle name="Millares 17 2" xfId="61"/>
    <cellStyle name="Millares 17 2 2" xfId="76"/>
    <cellStyle name="Millares 2" xfId="10"/>
    <cellStyle name="Millares 2 2" xfId="33"/>
    <cellStyle name="Millares 2 2 2" xfId="64"/>
    <cellStyle name="Millares 2 2 2 2" xfId="77"/>
    <cellStyle name="Millares 2 3" xfId="34"/>
    <cellStyle name="Millares 2 3 2" xfId="65"/>
    <cellStyle name="Millares 2 4" xfId="51"/>
    <cellStyle name="Millares 3" xfId="11"/>
    <cellStyle name="Millares 3 2" xfId="35"/>
    <cellStyle name="Millares 3 2 2" xfId="66"/>
    <cellStyle name="Millares 3 2 2 2" xfId="78"/>
    <cellStyle name="Millares 3 3" xfId="52"/>
    <cellStyle name="Millares 4" xfId="12"/>
    <cellStyle name="Millares 4 2" xfId="36"/>
    <cellStyle name="Millares 4 2 2" xfId="67"/>
    <cellStyle name="Millares 4 2 2 2" xfId="79"/>
    <cellStyle name="Millares 4 3" xfId="53"/>
    <cellStyle name="Millares 4 3 2" xfId="75"/>
    <cellStyle name="Millares 5" xfId="37"/>
    <cellStyle name="Millares 5 2" xfId="68"/>
    <cellStyle name="Millares 5 2 2" xfId="80"/>
    <cellStyle name="Millares 6" xfId="38"/>
    <cellStyle name="Millares 6 2" xfId="69"/>
    <cellStyle name="Millares 6 2 2" xfId="81"/>
    <cellStyle name="Normal" xfId="0" builtinId="0"/>
    <cellStyle name="Normal 10" xfId="4"/>
    <cellStyle name="Normal 2" xfId="2"/>
    <cellStyle name="Normal 2 2" xfId="7"/>
    <cellStyle name="Normal 2 2 2" xfId="48"/>
    <cellStyle name="Normal 2 3" xfId="6"/>
    <cellStyle name="Normal 2 3 2" xfId="47"/>
    <cellStyle name="Normal 3" xfId="13"/>
    <cellStyle name="Normal 3 2" xfId="25"/>
    <cellStyle name="Normal 3 2 2" xfId="60"/>
    <cellStyle name="Normal 4" xfId="14"/>
    <cellStyle name="Normal 4 2" xfId="19"/>
    <cellStyle name="Normal 4 2 2" xfId="20"/>
    <cellStyle name="Normal 4 2 2 2" xfId="57"/>
    <cellStyle name="Normal 4 3" xfId="26"/>
    <cellStyle name="Normal 4 4" xfId="54"/>
    <cellStyle name="Normal 5" xfId="18"/>
    <cellStyle name="Normal 5 2" xfId="21"/>
    <cellStyle name="Normal 5 2 2" xfId="39"/>
    <cellStyle name="Normal 5 3" xfId="29"/>
    <cellStyle name="Normal 5 3 2" xfId="40"/>
    <cellStyle name="Normal 5 4" xfId="41"/>
    <cellStyle name="Normal 5 5" xfId="56"/>
    <cellStyle name="Normal 6" xfId="22"/>
    <cellStyle name="Normal 6 2" xfId="30"/>
    <cellStyle name="Normal 6 2 2" xfId="62"/>
    <cellStyle name="Normal 7" xfId="27"/>
    <cellStyle name="Normal 7 2" xfId="31"/>
    <cellStyle name="Normal 8" xfId="42"/>
    <cellStyle name="Normal 8 2" xfId="70"/>
    <cellStyle name="Normal 9" xfId="43"/>
    <cellStyle name="Porcentaje" xfId="1" builtinId="5"/>
    <cellStyle name="Porcentaje 2" xfId="3"/>
    <cellStyle name="Porcentaje 2 2" xfId="9"/>
    <cellStyle name="Porcentaje 2 2 2" xfId="50"/>
    <cellStyle name="Porcentaje 3" xfId="17"/>
    <cellStyle name="Porcentaje 3 2" xfId="44"/>
    <cellStyle name="Porcentaje 3 2 2" xfId="71"/>
    <cellStyle name="Porcentaje 4" xfId="8"/>
    <cellStyle name="Porcentaje 4 2" xfId="49"/>
    <cellStyle name="Porcentual 2" xfId="15"/>
    <cellStyle name="Porcentual 2 2" xfId="23"/>
    <cellStyle name="Porcentual 2 2 2" xfId="58"/>
    <cellStyle name="Porcentual 2 3" xfId="55"/>
    <cellStyle name="Porcentual 3" xfId="16"/>
    <cellStyle name="Porcentual 3 2" xfId="24"/>
    <cellStyle name="Porcentual 3 2 2" xfId="59"/>
    <cellStyle name="Porcentual 4" xfId="45"/>
    <cellStyle name="Porcentual 4 2" xfId="72"/>
  </cellStyles>
  <dxfs count="1566">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patternType="solid">
          <bgColor theme="6" tint="0.39997558519241921"/>
        </patternFill>
      </fill>
    </dxf>
    <dxf>
      <fill>
        <patternFill patternType="solid">
          <bgColor theme="6" tint="0.39997558519241921"/>
        </patternFill>
      </fill>
    </dxf>
    <dxf>
      <fill>
        <patternFill patternType="solid">
          <bgColor theme="9" tint="0.59999389629810485"/>
        </patternFill>
      </fill>
    </dxf>
    <dxf>
      <fill>
        <patternFill patternType="solid">
          <bgColor theme="9" tint="0.59999389629810485"/>
        </patternFill>
      </fill>
    </dxf>
    <dxf>
      <alignment vertical="center" readingOrder="0"/>
    </dxf>
    <dxf>
      <alignment vertical="center" readingOrder="0"/>
    </dxf>
    <dxf>
      <alignment vertical="top" readingOrder="0"/>
    </dxf>
    <dxf>
      <alignment vertical="top" readingOrder="0"/>
    </dxf>
    <dxf>
      <alignment horizontal="center" readingOrder="0"/>
    </dxf>
    <dxf>
      <alignment horizontal="center" readingOrder="0"/>
    </dxf>
    <dxf>
      <alignment horizontal="left" readingOrder="0"/>
    </dxf>
    <dxf>
      <alignment horizontal="left" readingOrder="0"/>
    </dxf>
    <dxf>
      <alignment wrapText="1" readingOrder="0"/>
    </dxf>
    <dxf>
      <alignment wrapText="1" readingOrder="0"/>
    </dxf>
    <dxf>
      <alignment wrapText="0" readingOrder="0"/>
    </dxf>
    <dxf>
      <alignment wrapText="0" readingOrder="0"/>
    </dxf>
    <dxf>
      <numFmt numFmtId="14" formatCode="0.0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alignment vertical="center" readingOrder="0"/>
    </dxf>
    <dxf>
      <alignment horizontal="center" readingOrder="0"/>
    </dxf>
    <dxf>
      <alignment wrapText="1" readingOrder="0"/>
    </dxf>
    <dxf>
      <numFmt numFmtId="168" formatCode="0.0000"/>
    </dxf>
    <dxf>
      <numFmt numFmtId="167" formatCode="0.000"/>
    </dxf>
    <dxf>
      <numFmt numFmtId="2" formatCode="0.00"/>
    </dxf>
    <dxf>
      <numFmt numFmtId="167" formatCode="0.000"/>
    </dxf>
    <dxf>
      <numFmt numFmtId="168" formatCode="0.0000"/>
    </dxf>
    <dxf>
      <numFmt numFmtId="172" formatCode="0.00000"/>
    </dxf>
    <dxf>
      <numFmt numFmtId="173" formatCode="0.000000"/>
    </dxf>
    <dxf>
      <numFmt numFmtId="2" formatCode="0.00"/>
    </dxf>
    <dxf>
      <numFmt numFmtId="174" formatCode="0.0"/>
    </dxf>
    <dxf>
      <numFmt numFmtId="2" formatCode="0.00"/>
    </dxf>
    <dxf>
      <numFmt numFmtId="167" formatCode="0.000"/>
    </dxf>
    <dxf>
      <numFmt numFmtId="168" formatCode="0.0000"/>
    </dxf>
    <dxf>
      <numFmt numFmtId="172" formatCode="0.00000"/>
    </dxf>
    <dxf>
      <alignment vertical="center" readingOrder="0"/>
    </dxf>
    <dxf>
      <alignment horizontal="center" readingOrder="0"/>
    </dxf>
  </dxfs>
  <tableStyles count="0" defaultTableStyle="TableStyleMedium2" defaultPivotStyle="PivotStyleLight16"/>
  <colors>
    <mruColors>
      <color rgb="FFFFCCFF"/>
      <color rgb="FFFF9999"/>
      <color rgb="FFFF99FF"/>
      <color rgb="FFCCCCFF"/>
      <color rgb="FF99CCFF"/>
      <color rgb="FF66CCFF"/>
      <color rgb="FF66FFFF"/>
      <color rgb="FF99FFCC"/>
      <color rgb="FF99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Eficacia del PAA</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Dinámicas!$A$44:$L$44</c:f>
              <c:strCache>
                <c:ptCount val="2"/>
                <c:pt idx="0">
                  <c:v>Enero</c:v>
                </c:pt>
                <c:pt idx="1">
                  <c:v>Febrero</c:v>
                </c:pt>
              </c:strCache>
            </c:strRef>
          </c:cat>
          <c:val>
            <c:numRef>
              <c:f>Dinámicas!$A$45:$L$45</c:f>
              <c:numCache>
                <c:formatCode>0.00%</c:formatCode>
                <c:ptCount val="12"/>
                <c:pt idx="0">
                  <c:v>1</c:v>
                </c:pt>
                <c:pt idx="1">
                  <c:v>1</c:v>
                </c:pt>
              </c:numCache>
            </c:numRef>
          </c:val>
          <c:extLst>
            <c:ext xmlns:c16="http://schemas.microsoft.com/office/drawing/2014/chart" uri="{C3380CC4-5D6E-409C-BE32-E72D297353CC}">
              <c16:uniqueId val="{00000000-CB9A-4B1E-9CD2-252F50301894}"/>
            </c:ext>
          </c:extLst>
        </c:ser>
        <c:dLbls>
          <c:showLegendKey val="0"/>
          <c:showVal val="0"/>
          <c:showCatName val="0"/>
          <c:showSerName val="0"/>
          <c:showPercent val="0"/>
          <c:showBubbleSize val="0"/>
        </c:dLbls>
        <c:gapWidth val="150"/>
        <c:shape val="cylinder"/>
        <c:axId val="118122368"/>
        <c:axId val="118123904"/>
        <c:axId val="0"/>
      </c:bar3DChart>
      <c:catAx>
        <c:axId val="1181223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8123904"/>
        <c:crosses val="autoZero"/>
        <c:auto val="1"/>
        <c:lblAlgn val="ctr"/>
        <c:lblOffset val="100"/>
        <c:noMultiLvlLbl val="0"/>
      </c:catAx>
      <c:valAx>
        <c:axId val="11812390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8122368"/>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733425</xdr:colOff>
      <xdr:row>31</xdr:row>
      <xdr:rowOff>133350</xdr:rowOff>
    </xdr:from>
    <xdr:to>
      <xdr:col>20</xdr:col>
      <xdr:colOff>714375</xdr:colOff>
      <xdr:row>46</xdr:row>
      <xdr:rowOff>171450</xdr:rowOff>
    </xdr:to>
    <xdr:graphicFrame macro="">
      <xdr:nvGraphicFramePr>
        <xdr:cNvPr id="2" name="Gráfico 1">
          <a:extLst>
            <a:ext uri="{FF2B5EF4-FFF2-40B4-BE49-F238E27FC236}">
              <a16:creationId xmlns:a16="http://schemas.microsoft.com/office/drawing/2014/main" id="{6BA9BB7B-9B5D-4D27-B543-8E86AEFB2E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552450</xdr:colOff>
      <xdr:row>0</xdr:row>
      <xdr:rowOff>38100</xdr:rowOff>
    </xdr:from>
    <xdr:to>
      <xdr:col>1</xdr:col>
      <xdr:colOff>3055142</xdr:colOff>
      <xdr:row>2</xdr:row>
      <xdr:rowOff>272029</xdr:rowOff>
    </xdr:to>
    <xdr:pic>
      <xdr:nvPicPr>
        <xdr:cNvPr id="4" name="Imagen 3">
          <a:extLst>
            <a:ext uri="{FF2B5EF4-FFF2-40B4-BE49-F238E27FC236}">
              <a16:creationId xmlns:a16="http://schemas.microsoft.com/office/drawing/2014/main" id="{EC9ED8CC-70F3-4B3E-8704-E49255057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6350" y="38100"/>
          <a:ext cx="2505075" cy="8054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esktop\03.%20Plan%20Anual%20de%20Auditor&#237;as%202021%20-%20RESUM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PAA 2021 Versión 1 - Resumen"/>
      <sheetName val="Hoja2"/>
      <sheetName val="PARA PRESENTACIÓN"/>
      <sheetName val="Listas Desplegables"/>
    </sheetNames>
    <sheetDataSet>
      <sheetData sheetId="0" refreshError="1"/>
      <sheetData sheetId="1" refreshError="1"/>
      <sheetData sheetId="2" refreshError="1"/>
      <sheetData sheetId="3" refreshError="1"/>
      <sheetData sheetId="4">
        <row r="4">
          <cell r="A4" t="str">
            <v>Auditoría</v>
          </cell>
          <cell r="B4" t="str">
            <v>CRITERIO1</v>
          </cell>
        </row>
        <row r="5">
          <cell r="A5" t="str">
            <v>Adicionales</v>
          </cell>
          <cell r="B5" t="str">
            <v>CRITERIO2</v>
          </cell>
        </row>
        <row r="6">
          <cell r="A6" t="str">
            <v>Enfoque hacia la Prevención</v>
          </cell>
          <cell r="B6" t="str">
            <v>CRITERIO3</v>
          </cell>
        </row>
        <row r="7">
          <cell r="A7" t="str">
            <v>Evaluación de la Gestión del Riesgo</v>
          </cell>
          <cell r="B7" t="str">
            <v>CRITERIO4</v>
          </cell>
        </row>
        <row r="8">
          <cell r="A8" t="str">
            <v>Informes de Ley</v>
          </cell>
          <cell r="B8" t="str">
            <v>CRITERIO5</v>
          </cell>
        </row>
        <row r="9">
          <cell r="A9" t="str">
            <v>Liderazgo Estratégico</v>
          </cell>
          <cell r="B9" t="str">
            <v>CRITERIO6</v>
          </cell>
        </row>
        <row r="10">
          <cell r="A10" t="str">
            <v>Relación con entes de control externos</v>
          </cell>
          <cell r="B10" t="str">
            <v>CRITERIO7</v>
          </cell>
        </row>
        <row r="11">
          <cell r="A11" t="str">
            <v>Planes de Mejoramiento</v>
          </cell>
          <cell r="B11" t="str">
            <v>CRITERIO8</v>
          </cell>
        </row>
        <row r="19">
          <cell r="A19" t="str">
            <v>Auditor 6</v>
          </cell>
          <cell r="B19">
            <v>1</v>
          </cell>
        </row>
        <row r="20">
          <cell r="A20" t="str">
            <v>Elizabeth Sáenz Sáenz</v>
          </cell>
          <cell r="B20">
            <v>2</v>
          </cell>
        </row>
        <row r="21">
          <cell r="A21" t="str">
            <v>Kelly Serrano Rincón</v>
          </cell>
          <cell r="B21">
            <v>3</v>
          </cell>
        </row>
        <row r="22">
          <cell r="A22" t="str">
            <v>Andrea Sierra Ochoa</v>
          </cell>
          <cell r="B22">
            <v>4</v>
          </cell>
        </row>
        <row r="23">
          <cell r="A23" t="str">
            <v>Andrés Farias Pinzón</v>
          </cell>
          <cell r="B23">
            <v>5</v>
          </cell>
        </row>
        <row r="24">
          <cell r="A24" t="str">
            <v>Marcela Urrea Jaramillo</v>
          </cell>
          <cell r="B24">
            <v>6</v>
          </cell>
        </row>
        <row r="25">
          <cell r="A25" t="str">
            <v>Joan Gaitán Ferrer</v>
          </cell>
          <cell r="B25">
            <v>7</v>
          </cell>
        </row>
        <row r="26">
          <cell r="A26" t="str">
            <v>Carlos Vargas Hernández</v>
          </cell>
          <cell r="B26">
            <v>8</v>
          </cell>
        </row>
        <row r="27">
          <cell r="A27" t="str">
            <v>Ivonne Andrea Torres Cruz</v>
          </cell>
          <cell r="B27">
            <v>9</v>
          </cell>
        </row>
        <row r="139">
          <cell r="A139" t="str">
            <v>Gestión Estratégica</v>
          </cell>
        </row>
        <row r="140">
          <cell r="A140" t="str">
            <v>Prevención del Daño Antijurídico y Representación Judicial</v>
          </cell>
        </row>
        <row r="141">
          <cell r="A141" t="str">
            <v xml:space="preserve">Gestión de Comunicaciones </v>
          </cell>
        </row>
        <row r="142">
          <cell r="A142" t="str">
            <v>Gestión del Talento Humano</v>
          </cell>
        </row>
        <row r="143">
          <cell r="A143" t="str">
            <v>Gestión Tecnología de la Información y Comunicaciones</v>
          </cell>
        </row>
        <row r="144">
          <cell r="A144" t="str">
            <v>Reasentamientos Humanos</v>
          </cell>
        </row>
        <row r="145">
          <cell r="A145" t="str">
            <v>Urbanizaciones y Titulación</v>
          </cell>
        </row>
        <row r="146">
          <cell r="A146" t="str">
            <v>Mejoramiento de Barrios</v>
          </cell>
        </row>
        <row r="147">
          <cell r="A147" t="str">
            <v>Mejoramiento de Vivienda</v>
          </cell>
        </row>
        <row r="148">
          <cell r="A148" t="str">
            <v xml:space="preserve">Servicio al Ciudadano </v>
          </cell>
        </row>
        <row r="149">
          <cell r="A149" t="str">
            <v>Gestión Administrativa</v>
          </cell>
        </row>
        <row r="150">
          <cell r="A150" t="str">
            <v>Gestión Documental</v>
          </cell>
        </row>
        <row r="151">
          <cell r="A151" t="str">
            <v>Gestión Financiera</v>
          </cell>
        </row>
        <row r="152">
          <cell r="A152" t="str">
            <v>Adquisición de Bienes y Servicios</v>
          </cell>
        </row>
        <row r="153">
          <cell r="A153" t="str">
            <v>Evaluación de la Gestión</v>
          </cell>
        </row>
        <row r="154">
          <cell r="A154" t="str">
            <v>Gestión del Control Interno Disciplinario</v>
          </cell>
        </row>
        <row r="155">
          <cell r="A155" t="str">
            <v>Todos los Procesos</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ewlett-Packard Company" refreshedDate="44258.36539097222" createdVersion="6" refreshedVersion="6" minRefreshableVersion="3" recordCount="208">
  <cacheSource type="worksheet">
    <worksheetSource ref="A18:AJ226" sheet="PAA 2021 Versión 2"/>
  </cacheSource>
  <cacheFields count="36">
    <cacheField name="Roles _x000a_Decreto 948 de 2017" numFmtId="0">
      <sharedItems count="8">
        <s v="Informes de Ley"/>
        <s v="Evaluación de la Gestión del Riesgo"/>
        <s v="Enfoque hacia la Prevención"/>
        <s v="Liderazgo Estratégico"/>
        <s v="Relación con entes de control externos"/>
        <s v="Adicionales"/>
        <s v="Seguimiento a Planes de Mejoramiento"/>
        <s v="Auditoría"/>
      </sharedItems>
    </cacheField>
    <cacheField name="Actividad" numFmtId="0">
      <sharedItems longText="1"/>
    </cacheField>
    <cacheField name="Proceso" numFmtId="0">
      <sharedItems/>
    </cacheField>
    <cacheField name="Tipo de Proceso" numFmtId="0">
      <sharedItems/>
    </cacheField>
    <cacheField name="Responsable o Líder de la Auditoría" numFmtId="0">
      <sharedItems/>
    </cacheField>
    <cacheField name="Equipo Auditor_x000a_Responsable de la Actividad" numFmtId="0">
      <sharedItems/>
    </cacheField>
    <cacheField name="Responsable Líder del proceso auditado" numFmtId="0">
      <sharedItems/>
    </cacheField>
    <cacheField name="Fecha Inicio" numFmtId="169">
      <sharedItems containsNonDate="0" containsDate="1" containsString="0" containsBlank="1" minDate="2020-12-09T00:00:00" maxDate="2021-12-30T00:00:00"/>
    </cacheField>
    <cacheField name="Fecha Fin" numFmtId="169">
      <sharedItems containsNonDate="0" containsDate="1" containsString="0" containsBlank="1" minDate="2021-01-05T00:00:00" maxDate="2022-01-13T00:00:00"/>
    </cacheField>
    <cacheField name="ENE" numFmtId="0">
      <sharedItems containsNonDate="0" containsString="0" containsBlank="1"/>
    </cacheField>
    <cacheField name="FEB" numFmtId="0">
      <sharedItems containsNonDate="0" containsString="0" containsBlank="1"/>
    </cacheField>
    <cacheField name="MAR" numFmtId="0">
      <sharedItems containsNonDate="0" containsString="0" containsBlank="1"/>
    </cacheField>
    <cacheField name="ABR" numFmtId="0">
      <sharedItems containsNonDate="0" containsString="0" containsBlank="1"/>
    </cacheField>
    <cacheField name="MAY" numFmtId="0">
      <sharedItems containsNonDate="0" containsString="0" containsBlank="1"/>
    </cacheField>
    <cacheField name="JUN" numFmtId="0">
      <sharedItems containsNonDate="0" containsString="0" containsBlank="1"/>
    </cacheField>
    <cacheField name="JUL" numFmtId="0">
      <sharedItems containsNonDate="0" containsString="0" containsBlank="1"/>
    </cacheField>
    <cacheField name="AGO" numFmtId="0">
      <sharedItems containsNonDate="0" containsString="0" containsBlank="1"/>
    </cacheField>
    <cacheField name="SEP" numFmtId="0">
      <sharedItems containsNonDate="0" containsString="0" containsBlank="1"/>
    </cacheField>
    <cacheField name="OCT" numFmtId="0">
      <sharedItems containsNonDate="0" containsString="0" containsBlank="1"/>
    </cacheField>
    <cacheField name="NOV" numFmtId="0">
      <sharedItems containsNonDate="0" containsString="0" containsBlank="1"/>
    </cacheField>
    <cacheField name="DIC" numFmtId="0">
      <sharedItems containsNonDate="0" containsString="0" containsBlank="1"/>
    </cacheField>
    <cacheField name="Productos Esperados" numFmtId="0">
      <sharedItems/>
    </cacheField>
    <cacheField name="Ponderación_x000a_de la Actividad" numFmtId="171">
      <sharedItems containsString="0" containsBlank="1" containsNumber="1" minValue="1E-3" maxValue="0.03"/>
    </cacheField>
    <cacheField name="Fecha  de Cierre de la Actividad " numFmtId="169">
      <sharedItems containsNonDate="0" containsDate="1" containsString="0" containsBlank="1" minDate="2021-01-05T00:00:00" maxDate="2021-03-01T00:00:00"/>
    </cacheField>
    <cacheField name="Evidencias" numFmtId="0">
      <sharedItems containsBlank="1" longText="1"/>
    </cacheField>
    <cacheField name="Observaciones" numFmtId="0">
      <sharedItems containsBlank="1" longText="1"/>
    </cacheField>
    <cacheField name="Avance Actividad" numFmtId="0">
      <sharedItems containsBlank="1"/>
    </cacheField>
    <cacheField name="Aporte al Avance del  PAA" numFmtId="10">
      <sharedItems containsSemiMixedTypes="0" containsString="0" containsNumber="1" minValue="0" maxValue="1.9999999999999997E-2"/>
    </cacheField>
    <cacheField name="diferencia" numFmtId="10">
      <sharedItems containsSemiMixedTypes="0" containsString="0" containsNumber="1" minValue="0" maxValue="0.03"/>
    </cacheField>
    <cacheField name="TERMINA MES" numFmtId="41">
      <sharedItems containsSemiMixedTypes="0" containsString="0" containsNumber="1" containsInteger="1" minValue="1" maxValue="12" count="12">
        <n v="1"/>
        <n v="12"/>
        <n v="2"/>
        <n v="3"/>
        <n v="4"/>
        <n v="9"/>
        <n v="5"/>
        <n v="6"/>
        <n v="8"/>
        <n v="7"/>
        <n v="10"/>
        <n v="11"/>
      </sharedItems>
    </cacheField>
    <cacheField name="días" numFmtId="41">
      <sharedItems containsString="0" containsBlank="1" containsNumber="1" containsInteger="1" minValue="2" maxValue="340"/>
    </cacheField>
    <cacheField name="28-feb-2021" numFmtId="41">
      <sharedItems containsString="0" containsBlank="1" containsNumber="1" containsInteger="1" minValue="-304" maxValue="55"/>
    </cacheField>
    <cacheField name="%" numFmtId="10">
      <sharedItems containsString="0" containsBlank="1" containsNumber="1" minValue="-91.333333333333329" maxValue="0.79661016949152541"/>
    </cacheField>
    <cacheField name="lo que debería llevar" numFmtId="10">
      <sharedItems containsString="0" containsBlank="1" containsNumber="1" minValue="-0.29666666666666669" maxValue="1.0063291139240507E-2"/>
    </cacheField>
    <cacheField name="Eficacia" numFmtId="0">
      <sharedItems containsString="0" containsBlank="1" containsNumber="1" minValue="-5.4132911392405069E-3" maxValue="4.0000000000000001E-3"/>
    </cacheField>
    <cacheField name="ESTADO" numFmtId="0">
      <sharedItems containsBlank="1" count="5">
        <s v="CUMPLIDA"/>
        <s v="EN EJECUCIÓN"/>
        <m/>
        <s v="ATRASADA"/>
        <s v="SE ELIMINA"/>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8">
  <r>
    <x v="0"/>
    <s v="Informe de seguimiento a la Sostenibilidad Contable - Resolución DDC-00003 del 05 de diciembre de 2018 - corte al 30Sep2020"/>
    <s v="Gestión Financiera"/>
    <s v="Apoyo"/>
    <s v="Ivonne Andrea Torres Cruz_x000a_Asesora de Control Interno"/>
    <s v="Marcela Urrea Jaramillo"/>
    <s v="Subdirector Financiero"/>
    <d v="2020-12-09T00:00:00"/>
    <d v="2021-01-08T00:00:00"/>
    <m/>
    <m/>
    <m/>
    <m/>
    <m/>
    <m/>
    <m/>
    <m/>
    <m/>
    <m/>
    <m/>
    <m/>
    <s v="Informe"/>
    <n v="2E-3"/>
    <d v="2021-01-08T00:00:00"/>
    <s v="Memorando 202111200000873 con el cual se hizo entrega del informe._x000a_Informe publicado el 12Ene21 en la página web."/>
    <s v="El informe fue realizado en diciembre y primera semana de enero de 2021 y fue entregado al Director General y a la Subdirección Financiera, este informe contiene 1 observación (hallazgo menor que no requiere formulación de plan de mejoramiento) y 2 recomendaciones para la mejora"/>
    <s v="Informe - Publicación (web,intranet y/o carpeta de calidad)"/>
    <n v="1.9999999999999996E-3"/>
    <n v="0"/>
    <x v="0"/>
    <m/>
    <m/>
    <m/>
    <m/>
    <m/>
    <x v="0"/>
  </r>
  <r>
    <x v="1"/>
    <s v="Revisión y formulación 2021 del Plan Anticorrucpión y de Atención al Ciudadano y Mapa de Riesgos por proceso y de corrupción - proceso de Evaluación de la Gestión"/>
    <s v="Evaluación de la Gestión"/>
    <s v="Seguimiento y Evaluación"/>
    <s v="Ivonne Andrea Torres Cruz_x000a_Asesora de Control Interno"/>
    <s v="Kelly Serrano Rincón"/>
    <s v="Asesor de Control Interno"/>
    <d v="2020-12-09T00:00:00"/>
    <d v="2021-01-21T00:00:00"/>
    <m/>
    <m/>
    <m/>
    <m/>
    <m/>
    <m/>
    <m/>
    <m/>
    <m/>
    <m/>
    <m/>
    <m/>
    <s v="Matriz"/>
    <n v="0.01"/>
    <d v="2021-01-21T00:00:00"/>
    <s v="Correo Electrónico del 21Ene2021 de entrega del PAAC y mapa de riesgos formulado"/>
    <s v="Se revisó la caracterización y se modificó, se revisaron los riesgos desde el contexto y también fueron actualizados, se propusieron nuevas actividades de tratamiento de riesgos y en el PAAC"/>
    <s v="Informe - Publicación (web,intranet y/o carpeta de calidad)"/>
    <n v="9.9999999999999985E-3"/>
    <n v="0"/>
    <x v="0"/>
    <m/>
    <m/>
    <m/>
    <m/>
    <m/>
    <x v="0"/>
  </r>
  <r>
    <x v="2"/>
    <s v="Seguimiento al Plan de Acción de Gestión - Plan Anual de Auditorías - FUSS - Parágrafo 1, Artículo 38 - Decreto 807 de 2019"/>
    <s v="Evaluación de la Gestión"/>
    <s v="Seguimiento y Evaluación"/>
    <s v="Ivonne Andrea Torres Cruz_x000a_Asesora de Control Interno"/>
    <s v="Andrés Farias Pinzón"/>
    <s v="Asesor de Control Interno"/>
    <d v="2020-12-22T00:00:00"/>
    <d v="2021-01-05T00:00:00"/>
    <m/>
    <m/>
    <m/>
    <m/>
    <m/>
    <m/>
    <m/>
    <m/>
    <m/>
    <m/>
    <m/>
    <m/>
    <s v="Matriz"/>
    <n v="3.0000000000000001E-3"/>
    <d v="2021-01-05T00:00:00"/>
    <s v="1. Ruta seguimiento PAA 2020 con corte a 31Dic2020: \\10.216.160.201\control interno\2020\PAA_x000a_2. Matriz 208-CI-Ft-04 PAA 2020 V2.0 Seg2020 (Corte 31Dic2020) diligenciada"/>
    <s v="Se realizó el último seguimiento del PAA del 2020 dando cumplimiento al 99,54% a sus actividades pactadas por cada uno de sus integrantes. También se solicitó su publicación en la página web"/>
    <s v="Entrega, publicación o socialización de resultados"/>
    <n v="3.0000000000000001E-3"/>
    <n v="0"/>
    <x v="0"/>
    <m/>
    <m/>
    <m/>
    <m/>
    <m/>
    <x v="0"/>
  </r>
  <r>
    <x v="1"/>
    <s v="Evaluación Matriz de riesgos de corrupción y por proceso 2020. Decreto 124 de 2016"/>
    <s v="Todos los Procesos"/>
    <s v="Todos los Procesos"/>
    <s v="Ivonne Andrea Torres Cruz_x000a_Asesora de Control Interno"/>
    <s v="Kelly Serrano Rincón"/>
    <s v="Líderes de Cada Proceso"/>
    <d v="2020-12-28T00:00:00"/>
    <d v="2021-01-14T00:00:00"/>
    <m/>
    <m/>
    <m/>
    <m/>
    <m/>
    <m/>
    <m/>
    <m/>
    <m/>
    <m/>
    <m/>
    <m/>
    <s v="Informe"/>
    <n v="1.6E-2"/>
    <d v="2021-01-14T00:00:00"/>
    <s v="Con memorando 202111200001853 del 14Ene21 se hizo entrega del informe de evaluación y la matriz con el detalle del seguimiento._x000a_El informe y la matriz fueron publicados en la página web el 15Ene2021"/>
    <s v="Planeación: revisión de las actividades a realizar seguimiento, revisión de los cambios aprobados, alistamiento de archivos, elaboración de cronograma de seguimiento, memorando y agendas._x000a_Ejecución: se realizaron las mesas de trabajo donde se validaron las evidencias presentadas y se calificó la eficacia de las actividades. Se realizaron las actas de reunión donde quedó consignada la evaluación. Se diligenció la matriz con el seguimiento realizado. Los responsables entregaron las evidencias presentadas en el seguimiento._x000a_Informe: con las evidencias, matriz diligenciada y actas de reunión se elaboró el informe con las recomendaciones para la mejora. Se entregó el informe, la matriz de seguimiento y ésta se publicó en la página web el 15Ene2021."/>
    <s v="Informe - Publicación (web,intranet y/o carpeta de calidad)"/>
    <n v="1.5999999999999997E-2"/>
    <n v="0"/>
    <x v="0"/>
    <m/>
    <m/>
    <m/>
    <m/>
    <m/>
    <x v="0"/>
  </r>
  <r>
    <x v="1"/>
    <s v="Evaluación Plan Anticorrupción y de Atención al Ciudadano 2020. Decreto 124 de 2016"/>
    <s v="Todos los Procesos"/>
    <s v="Todos los Procesos"/>
    <s v="Ivonne Andrea Torres Cruz_x000a_Asesora de Control Interno"/>
    <s v="Andrés Farias Pinzón"/>
    <s v="Líderes de Cada Proceso"/>
    <d v="2020-12-28T00:00:00"/>
    <d v="2021-01-14T00:00:00"/>
    <m/>
    <m/>
    <m/>
    <m/>
    <m/>
    <m/>
    <m/>
    <m/>
    <m/>
    <m/>
    <m/>
    <m/>
    <s v="Informe"/>
    <n v="1.6E-2"/>
    <d v="2021-01-14T00:00:00"/>
    <s v="Con memorando 202111200001853 del 14Ene21 se hizo entrega del informe de evaluación y la matriz con el detalle del seguimiento._x000a_El informe y la matriz fueron publicados en la página web el 15Ene2021"/>
    <s v="Planeación: revisión de las actividades a realizar seguimiento, revisión de los cambios aprobados, alistamiento de archivos, elaboración de cronograma de seguimiento, memorando y agendas._x000a_Ejecución: se realizaron las mesas de trabajo donde se validaron las evidencias presentadas y se calificó la eficacia de las actividades. Se realizaron las actas de reunión donde quedó consignada la evaluación. Se diligenció la matriz con el seguimiento realizado. Los responsables entregaron las evidencias presentadas en el seguimiento._x000a_Informe: con las evidencias, matriz diligenciada y actas de reunión se elaboró el informe con las recomendaciones para la mejora. Se entregó el informe, la matriz de seguimiento y ésta se publicó en la página web el 15Ene2021."/>
    <s v="Informe - Publicación (web,intranet y/o carpeta de calidad)"/>
    <n v="1.5999999999999997E-2"/>
    <n v="0"/>
    <x v="0"/>
    <m/>
    <m/>
    <m/>
    <m/>
    <m/>
    <x v="0"/>
  </r>
  <r>
    <x v="3"/>
    <s v="Evaluación independiente del estado del Sistema de Control Interno. Artículo 9 Ley 1474 de 2011, modificado por el Artículo 156 del Decreto Nacional 2106 de 2019. Circular Externa 100-006 de 2019. Elaborado según metodología del DAFP"/>
    <s v="Todos los Procesos"/>
    <s v="Todos los Procesos"/>
    <s v="Ivonne Andrea Torres Cruz_x000a_Asesora de Control Interno"/>
    <s v="Kelly Serrano Rincón"/>
    <s v="Líderes de Cada Proceso"/>
    <d v="2020-12-29T00:00:00"/>
    <d v="2021-01-22T00:00:00"/>
    <m/>
    <m/>
    <m/>
    <m/>
    <m/>
    <m/>
    <m/>
    <m/>
    <m/>
    <m/>
    <m/>
    <m/>
    <s v="Matriz"/>
    <n v="1.4999999999999999E-2"/>
    <d v="2021-01-31T00:00:00"/>
    <s v="\\10.216.160.201\control interno\2021\19.04 INF.  DE GESTIÓN\EVALUACION SCI\II sem 2020_x000a_Informe publicado en página web el 01Feb2021_x000a_Se entregó el informe con el memorando 202111200005453 el 31Ene2021"/>
    <s v="La matriz completamente diligenciada ya fue entregada el 24Ene2021 a la Asesora para su revisión y entrega a los destinatarios y publicación en página web. Se entregó el informe con el memorando 202111200005453 el 31Ene2021. Se verificó su publicación en página web el 01Feb2021. Queda pendiente pedir el plan de mejoramiento sobre las debilidades detectadas."/>
    <s v="Entrega producto final"/>
    <n v="1.4999999999999999E-2"/>
    <n v="0"/>
    <x v="0"/>
    <m/>
    <m/>
    <m/>
    <m/>
    <m/>
    <x v="0"/>
  </r>
  <r>
    <x v="3"/>
    <s v="Elaborar informe de cumplimiento del plan de trabajo del Comité Institucional de Coordinación de Control Interno - CICCI 2020 para entregar a los miembros del comité"/>
    <s v="Evaluación de la Gestión"/>
    <s v="Seguimiento y Evaluación"/>
    <s v="Ivonne Andrea Torres Cruz_x000a_Asesora de Control Interno"/>
    <s v="Joan Gaitán Ferrer"/>
    <s v="Asesor de Control Interno"/>
    <d v="2021-01-04T00:00:00"/>
    <d v="2021-01-06T00:00:00"/>
    <m/>
    <m/>
    <m/>
    <m/>
    <m/>
    <m/>
    <m/>
    <m/>
    <m/>
    <m/>
    <m/>
    <m/>
    <s v="Informe"/>
    <n v="5.0000000000000001E-3"/>
    <d v="2021-01-06T00:00:00"/>
    <s v="Informe entregado con el memorando 202111200000603 del 06Ene2021. Se encuentra en la ruta: \\10.216.160.201\control interno\2020\02.01 ACTAS COMITE C. I\08. Informe cumplimiento PT CICCI"/>
    <s v="Con base en el plan de trabajo del comité, se elaboró y comunicó el informe de los resultados obtenidos en el seguimiento al Plan de Trabajo del Comité Institucional de Coordinación de Control Interno para la vigencia 2020. El informe está publicado en la página web_x000a_"/>
    <s v="Entrega producto final"/>
    <n v="5.0000000000000001E-3"/>
    <n v="0"/>
    <x v="0"/>
    <m/>
    <m/>
    <m/>
    <m/>
    <m/>
    <x v="0"/>
  </r>
  <r>
    <x v="4"/>
    <s v="Reporte SIRECI - Circular Externa N° DDP-000022 del 31 de diciembre del 2020:_x000a_1. Obras inconclusas o sin uso._x000a_2. Procesos penales por delitos contra la administración pública o que afecten los intereses patrimoniales del Estado._x000a_3. Sistema General de Participaciones y demás transferencias de origen nacional._x000a_4. Sistema General de Regalías, (Consolida información de las entidades designadas como ejecutoras de estos recursos - Secretaria Distrital de Planeación)._x000a_5. Planes de mejoramiento."/>
    <s v="Prevención del Daño Antijurídico y Representación Judicial"/>
    <s v="Estratégico"/>
    <s v="Ivonne Andrea Torres Cruz_x000a_Asesora de Control Interno"/>
    <s v="Joan Gaitán Ferrer"/>
    <s v="Director Jurídico "/>
    <d v="2021-01-04T00:00:00"/>
    <d v="2021-01-07T00:00:00"/>
    <m/>
    <m/>
    <m/>
    <m/>
    <m/>
    <m/>
    <m/>
    <m/>
    <m/>
    <m/>
    <m/>
    <m/>
    <s v="Correo electrónico"/>
    <n v="1E-3"/>
    <d v="2021-01-07T00:00:00"/>
    <s v="Se remitió la información en dos correos el 07Ene2021 a los destinatarios solicitados por la SHD"/>
    <s v="La SHD solicitó el 04Ene2021, el reporte de la información para el sireci. Se solicitó la información de manera interna, se verificó, se diligenciaron los archivos, se validaron en el storm user y se enviaron oportunamente por correo electrónico, de acuerdo con los plazos establecidos en la circular"/>
    <s v="Entrega a ente de control y copia en Control Interno"/>
    <n v="1E-3"/>
    <n v="0"/>
    <x v="0"/>
    <m/>
    <m/>
    <m/>
    <m/>
    <m/>
    <x v="0"/>
  </r>
  <r>
    <x v="0"/>
    <s v="Revisión del informe de gestión judicial, según los términos del Artículo 30 de la Resolución 104 de 2018"/>
    <s v="Prevención del Daño Antijurídico y Representación Judicial"/>
    <s v="Estratégico"/>
    <s v="Ivonne Andrea Torres Cruz_x000a_Asesora de Control Interno"/>
    <s v="Andrea Sierra Ochoa"/>
    <s v="Director Jurídico "/>
    <d v="2021-01-04T00:00:00"/>
    <d v="2021-01-08T00:00:00"/>
    <m/>
    <m/>
    <m/>
    <m/>
    <m/>
    <m/>
    <m/>
    <m/>
    <m/>
    <m/>
    <m/>
    <m/>
    <s v="Informe"/>
    <n v="2.5000000000000001E-3"/>
    <d v="2021-01-07T00:00:00"/>
    <s v="Informe de gestión judicial entregado en la Secretaría Jurídica Distrital con radicado 202116000001371 del 07ene2021"/>
    <s v="la Dirección Jurídica remitió el informe para revisión y Vo.Bo., se revisó, se pidieron ajustes y aclaraciones que fueron tenidas en cuenta y se remitió el informe"/>
    <s v="Informe - Publicación (web,intranet y/o carpeta de calidad)"/>
    <n v="2.4999999999999996E-3"/>
    <n v="0"/>
    <x v="0"/>
    <m/>
    <m/>
    <m/>
    <m/>
    <m/>
    <x v="0"/>
  </r>
  <r>
    <x v="2"/>
    <s v="Trámite de cuentas de ACI"/>
    <s v="Evaluación de la Gestión"/>
    <s v="Seguimiento y Evaluación"/>
    <s v="Ivonne Andrea Torres Cruz_x000a_Asesora de Control Interno"/>
    <s v="Andrés Farias Pinzón"/>
    <s v="Asesor de Control Interno"/>
    <d v="2021-01-04T00:00:00"/>
    <d v="2021-01-08T00:00:00"/>
    <m/>
    <m/>
    <m/>
    <m/>
    <m/>
    <m/>
    <m/>
    <m/>
    <m/>
    <m/>
    <m/>
    <m/>
    <s v="Reporte"/>
    <n v="3.0000000000000001E-3"/>
    <d v="2021-01-08T00:00:00"/>
    <s v="Cuentas radicadas en el drive de la Subdirección Financiera y en proceso de pago, siendo que al 26 de enero de 2021, ya les habían girado a 6 de los siete contratistas. El 08Feb le giraron a Carlos Andrés por inconvenientes con la planilla de pago en la que iba su giro"/>
    <s v="Se realizó el trámite de cuentas de cobro de contratistas de ACI, del 21 al 30 de diciembre de 2020, donde dicha actividad quedó cumplida en su totalidad de la siguiente manera:_x000a_Cuentas de cobro de contratistas: Andrea Sierra, Marcela Urrea, Joan Gaitán, Carlos Vargas, Kelly Serrano y Andrés Farias del mes de diciembre 2020 radicadas en carpeta compartida en DRIVE establecida por la Subdirección Financiera y también la última cuenta del contrato 606-2020 suscrito con Johana Marcela Rodríguez Silva"/>
    <s v="Entrega, publicación o socialización de resultados"/>
    <n v="3.0000000000000001E-3"/>
    <n v="0"/>
    <x v="0"/>
    <m/>
    <m/>
    <m/>
    <m/>
    <m/>
    <x v="0"/>
  </r>
  <r>
    <x v="2"/>
    <s v="Realizar la revisión del formato y registro del normograma del proceso de Evaluación de la Gestión, de conformidad con solicitud 2020IE6888 del 27Jul2020 de la OAP y trabajar en conjunto con la Dir Jurídica, a fin de realizar el reporte de la actualización de manera trimestral."/>
    <s v="Evaluación de la Gestión"/>
    <s v="Seguimiento y Evaluación"/>
    <s v="Ivonne Andrea Torres Cruz_x000a_Asesora de Control Interno"/>
    <s v="Andrea Sierra Ochoa"/>
    <s v="Asesor de Control Interno"/>
    <d v="2021-01-04T00:00:00"/>
    <d v="2021-01-12T00:00:00"/>
    <m/>
    <m/>
    <m/>
    <m/>
    <m/>
    <m/>
    <m/>
    <m/>
    <m/>
    <m/>
    <m/>
    <m/>
    <s v="Matriz"/>
    <n v="3.0000000000000001E-3"/>
    <d v="2021-01-08T00:00:00"/>
    <s v="El normograma actualizado fue remitido el 08Ene2021 por correo electrónico a la OAP"/>
    <s v="Se revisó y ajustó el nomograma según las nuevas normas o modificatorias y se entregó cono oportunidad a la OAP"/>
    <s v="Entrega, publicación o socialización de resultados"/>
    <n v="3.0000000000000001E-3"/>
    <n v="0"/>
    <x v="0"/>
    <m/>
    <m/>
    <m/>
    <m/>
    <m/>
    <x v="0"/>
  </r>
  <r>
    <x v="4"/>
    <s v="Informe cuenta mensual SIVICOF"/>
    <s v="Gestión Financiera"/>
    <s v="Apoyo"/>
    <s v="Ivonne Andrea Torres Cruz_x000a_Asesora de Control Interno"/>
    <s v="Carlos Vargas Hernández"/>
    <s v="Subdirector Financiero"/>
    <d v="2021-01-04T00:00:00"/>
    <d v="2021-01-13T00:00:00"/>
    <m/>
    <m/>
    <m/>
    <m/>
    <m/>
    <m/>
    <m/>
    <m/>
    <m/>
    <m/>
    <m/>
    <m/>
    <s v="Certificado"/>
    <n v="1E-3"/>
    <d v="2021-01-19T00:00:00"/>
    <s v="Ruta de evidencias del cargue de información de la cuenta mensual del mes de diciembre: \\10.216.160.201\control interno\2021\19.01 INF.  A  ENTID. DE CONTROL Y VIG\SIVICOF\CUENTA MENSUAL\01. DICIEMBRE 2021"/>
    <s v="Se solicitó la información, se recibió, revisó y cargó al sistema sivicof. Se solicitó prórroga en razón a que la fiduciaria Bogotá no había entregado la información. Se verificó que la firma digital del director está vigente hasta el 13Feb2022. Se solicitó la publicación en la página web del certificado"/>
    <s v="Entrega a ente de control y copia en Control Interno"/>
    <n v="1E-3"/>
    <n v="0"/>
    <x v="0"/>
    <m/>
    <m/>
    <m/>
    <m/>
    <m/>
    <x v="0"/>
  </r>
  <r>
    <x v="0"/>
    <s v="Informe presupuestal a Personería"/>
    <s v="Gestión Financiera"/>
    <s v="Apoyo"/>
    <s v="Ivonne Andrea Torres Cruz_x000a_Asesora de Control Interno"/>
    <s v="Elizabeth Sáenz Sáenz"/>
    <s v="Subdirector Financiero"/>
    <d v="2021-01-04T00:00:00"/>
    <d v="2021-01-13T00:00:00"/>
    <m/>
    <m/>
    <m/>
    <m/>
    <m/>
    <m/>
    <m/>
    <m/>
    <m/>
    <m/>
    <m/>
    <m/>
    <s v="Informe"/>
    <n v="1E-3"/>
    <d v="2021-01-15T00:00:00"/>
    <s v="Oficio 202111200003991 - Informe Presupuestal diciembre 2020 enviado por correo electrónico a la Personería el 15Ene"/>
    <s v="Se recopiló la información, se elaboró el reporte y se remitió por correo electrónico. Se ubicó en la carpeta compartida en el servidor y se solicitó la publicación en la página web"/>
    <s v="Informe - Publicación (web,intranet y/o carpeta de calidad)"/>
    <n v="9.999999999999998E-4"/>
    <n v="0"/>
    <x v="0"/>
    <m/>
    <m/>
    <m/>
    <m/>
    <m/>
    <x v="0"/>
  </r>
  <r>
    <x v="1"/>
    <s v="Verificación de la oportunidad en la entrega de las herramientas de gestión de la CVP: Seguimiento a la Gestión por Procesos - Indicadores de Gestión, PAAC y mapa de riesgos"/>
    <s v="Todos los Procesos"/>
    <s v="Todos los Procesos"/>
    <s v="Ivonne Andrea Torres Cruz_x000a_Asesora de Control Interno"/>
    <s v="Andrés Farias Pinzón"/>
    <s v="Líderes de Cada Proceso"/>
    <d v="2021-01-04T00:00:00"/>
    <d v="2021-01-18T00:00:00"/>
    <m/>
    <m/>
    <m/>
    <m/>
    <m/>
    <m/>
    <m/>
    <m/>
    <m/>
    <m/>
    <m/>
    <m/>
    <s v="Reporte"/>
    <n v="5.0000000000000001E-3"/>
    <d v="2021-01-18T00:00:00"/>
    <s v="El cuadro se encuentra en al siguiente ruta: \\10.216.160.201\control interno\2021\19.04 INF.  DE GESTIÓN\EVALUACIÓN POR DEPENDENCIAS 2020\05. Mapa de Riesgos"/>
    <s v="Se solicitó la información a la OAP, quien la entregó de manera oportuna y se elaboró el cuadro con las fechas de la oportunidad. Esta información se presentó en la evaluación del PAAC y se empleará también para la evaluación anual por dependencias"/>
    <s v="Informe - Publicación (web,intranet y/o carpeta de calidad)"/>
    <n v="4.9999999999999992E-3"/>
    <n v="0"/>
    <x v="0"/>
    <m/>
    <m/>
    <m/>
    <m/>
    <m/>
    <x v="0"/>
  </r>
  <r>
    <x v="5"/>
    <s v="Dar respuesta a derechos de petición, solicitudes de información de partes interesadas y emitir conceptos y pronunciamienos de competencia de la Asesoría de Control Interno"/>
    <s v="Evaluación de la Gestión"/>
    <s v="Seguimiento y Evaluación"/>
    <s v="Ivonne Andrea Torres Cruz_x000a_Asesora de Control Interno"/>
    <s v="Andrea Sierra Ochoa"/>
    <s v="Asesor de Control Interno"/>
    <d v="2021-01-04T00:00:00"/>
    <d v="2021-12-10T00:00:00"/>
    <m/>
    <m/>
    <m/>
    <m/>
    <m/>
    <m/>
    <m/>
    <m/>
    <m/>
    <m/>
    <m/>
    <m/>
    <s v="Memorandos y/o Oficios"/>
    <n v="2E-3"/>
    <m/>
    <s v="1. DP: Gloria Inés Moncada Rodríguez, se contestó a la Contraloría, pero no se sabe si desde la DGC y CID dieron respuesta como defensor del ciudadano y/o como operador disciplinario. Ruta: \\10.216.160.201\control interno\2020\00. APOYO\10. DP\72. Contraloría 2-2020-21659 Queja Gloria Inés Moncada._x000a_2. DP: de representantes de empresas que trabajan para la ETB y aunque se revisó no se ha cerrado el Orfeo._x000a_3. CID: solicitud de información sobre la acción incumplida del PM por no haber provisto la planta temporal a la cual se le dio respuesta el 26Ene2021. Ruta: \\10.216.160.201\control interno\2021\00. APOYO\10. DP\03. 202117000001053 Exp 043-2020._x000a_4. DP personería por no dar respuesta a DP anónimo sobre liquidación y pago de las prestaciones sociales de los que se retiraron el 31Oct2021. Se solicitó información a la Subdirección Administrativa para dar rta a personería. 202117000009212 SINPROC 2853686 del 2020._x000a_5. DP personería por no dar respuesta a solicitud de beneficiario de REAS, la petición se hizo el 18Nov2020 y la Rta la dieron el 26Nov 2020. El radicado de entrada es: 202117000009192 SINPROC 113893 del 2020._x000a_6. 202117000011252 Solic inf  rta DPC 158-21 y 179-21 caja de honor_x000a_7. DP 202116000009853 indagación preliminar N° 268 del 23Feb. Rta 202111200010823 del 26Feb"/>
    <s v="1. DP: Gloria Inés Moncada Rodríguez, se contestó a la Contraloría, pero no se sabe si desde la DGC y CID dieron respuesta como defensor del ciudadano y/o como operador disciplinario. Ruta: \\10.216.160.201\control interno\2020\00. APOYO\10. DP\72. Contraloría 2-2020-21659 Queja Gloria Inés Moncada._x000a_2. DP: de representantes de empresas que trabajan para la ETB y aunque se revisó no se ha cerrado el Orfeo._x000a_3. CID: solicitud de información sobre la acción incumplida del PM por no haber provisto la planta temporal a la cual se le dio respuesta el 26Ene2021. Ruta: \\10.216.160.201\control interno\2021\00. APOYO\10. DP\03. 202117000001053 Exp 043-2020._x000a_4. DP personería por no dar respuesta a DP anónimo sobre liquidación y pago de las prestaciones sociales de los que se retiraron el 31Oct2021. Se solicitó información a la Subdirección Administrativa para dar rta a personería. 202117000009212 SINPROC 2853686 del 2020._x000a_5. DP personería por no dar respuesta a solicitud de beneficiario de REAS, la petición se hizo el 18Nov2020 y la Rta la dieron el 26Nov 2020. El radicado de entrada es: 202117000009192 SINPROC 113893 del 2020._x000a_6. 202117000011252 Solic inf  rta DPC 158-21 y 179-21 caja de honor_x000a_7. DP 202116000009853 indagación preliminar N° 268 del 23Feb. Rta 202111200010823 del 26Feb"/>
    <s v="Asignación de actividad"/>
    <n v="1E-4"/>
    <n v="1.9E-3"/>
    <x v="1"/>
    <n v="340"/>
    <n v="55"/>
    <n v="0.16176470588235295"/>
    <n v="3.2352941176470591E-4"/>
    <n v="-2.2352941176470592E-4"/>
    <x v="1"/>
  </r>
  <r>
    <x v="5"/>
    <s v="Dar respuesta a derechos de petición, solicitudes de información de partes interesadas y emitir conceptos y pronunciamienos de competencia de la Asesoría de Control Interno"/>
    <s v="Evaluación de la Gestión"/>
    <s v="Seguimiento y Evaluación"/>
    <s v="Ivonne Andrea Torres Cruz_x000a_Asesora de Control Interno"/>
    <s v="Auditor 6"/>
    <s v="Asesor de Control Interno"/>
    <d v="2021-01-04T00:00:00"/>
    <d v="2021-12-10T00:00:00"/>
    <m/>
    <m/>
    <m/>
    <m/>
    <m/>
    <m/>
    <m/>
    <m/>
    <m/>
    <m/>
    <m/>
    <m/>
    <s v="Memorandos y/o Oficios"/>
    <n v="2E-3"/>
    <m/>
    <m/>
    <s v="No hay otro auditor, por lo tanto esta actividad no se ha desarrollado para esta persona"/>
    <m/>
    <n v="0"/>
    <n v="2E-3"/>
    <x v="1"/>
    <n v="340"/>
    <n v="55"/>
    <n v="0.16176470588235295"/>
    <n v="3.2352941176470591E-4"/>
    <m/>
    <x v="2"/>
  </r>
  <r>
    <x v="5"/>
    <s v="Dar respuesta a derechos de petición, solicitudes de información de partes interesadas y emitir conceptos y pronunciamienos de competencia de la Asesoría de Control Interno"/>
    <s v="Evaluación de la Gestión"/>
    <s v="Seguimiento y Evaluación"/>
    <s v="Ivonne Andrea Torres Cruz_x000a_Asesora de Control Interno"/>
    <s v="Carlos Vargas Hernández"/>
    <s v="Asesor de Control Interno"/>
    <d v="2021-01-04T00:00:00"/>
    <d v="2021-12-10T00:00:00"/>
    <m/>
    <m/>
    <m/>
    <m/>
    <m/>
    <m/>
    <m/>
    <m/>
    <m/>
    <m/>
    <m/>
    <m/>
    <s v="Memorandos y/o Oficios"/>
    <n v="2E-3"/>
    <m/>
    <s v="1. DP: traslado de la Contraloría Dir sectorial Gob sobre líneas de crédito. Se solicitó información a Reas, Vivienda, Financiera y OAP para dar rta el 03Feb2021. 202111200005383 lineas de crédito_x000a_2. DP: Solicitud urgencia manifiesta 202117000007502 del 21Ene. Rta 202111200008751 del 25Ene_x000a_3. DP: Solicitud urgencia manifiesta 202117000001762 del 07Ene. Rta 202111200002291 del 12Ene_x000a_4. DP: Solicitud urgencia manifiesta 202117000003862 del 14Ene. Rta 202111200004361 del 14Ene_x000a_5. DP: Solicitud urgencia manifiesta 202117000018762 del 18Feb. Rta 202111200020651 del 19Feb_x000a_6. DP: Solicitud urgencia manifiesta 202117000021492 del 15Feb. Rta 202111200023071 del 25Feb_x000a_7. DP: 2-2021-2876  Traslado por competencia del Derecho de Petición de Venacom - líneas de crédito. Rta 202111200016191 del 10Feb_x000a_8. DP: 202117000019902 fecha entrega Arbolea Santa Teresita del 22Feb - no se ha contestado"/>
    <s v="1. DP: traslado de la Contraloría Dir sectorial Gob sobre líneas de crédito. Se solicitó información a Reas, Vivienda, Financiera y OAP para dar rta el 03Feb2021. 202111200005383 lineas de crédito_x000a_2. DP: Solicitud urgencia manifiesta 202117000007502 del 21Ene. Rta 202111200008751 del 25Ene_x000a_3. DP: Solicitud urgencia manifiesta 202117000001762 del 07Ene. Rta 202111200002291 del 12Ene_x000a_4. DP: Solicitud urgencia manifiesta 202117000003862 del 14Ene. Rta 202111200004361 del 14Ene_x000a_5. DP: Solicitud urgencia manifiesta 202117000018762 del 18Feb. Rta 202111200020651 del 19Feb_x000a_6. DP: Solicitud urgencia manifiesta 202117000021492 del 15Feb. Rta 202111200023071 del 25Feb_x000a_7. DP: 2-2021-2876  Traslado por competencia del Derecho de Petición de Venacom - líneas de crédito. Rta 202111200016191 del 10Feb_x000a_8. DP: 202117000019902 fecha entrega Arbolea Santa Teresita del 22Feb - no se ha contestado"/>
    <s v="Asignación de actividad"/>
    <n v="1E-4"/>
    <n v="1.9E-3"/>
    <x v="1"/>
    <n v="340"/>
    <n v="55"/>
    <n v="0.16176470588235295"/>
    <n v="3.2352941176470591E-4"/>
    <n v="-2.2352941176470592E-4"/>
    <x v="1"/>
  </r>
  <r>
    <x v="5"/>
    <s v="Dar respuesta a derechos de petición, solicitudes de información de partes interesadas y emitir conceptos y pronunciamienos de competencia de la Asesoría de Control Interno"/>
    <s v="Evaluación de la Gestión"/>
    <s v="Seguimiento y Evaluación"/>
    <s v="Ivonne Andrea Torres Cruz_x000a_Asesora de Control Interno"/>
    <s v="Joan Gaitán Ferrer"/>
    <s v="Asesor de Control Interno"/>
    <d v="2021-01-04T00:00:00"/>
    <d v="2021-12-10T00:00:00"/>
    <m/>
    <m/>
    <m/>
    <m/>
    <m/>
    <m/>
    <m/>
    <m/>
    <m/>
    <m/>
    <m/>
    <m/>
    <s v="Memorandos y/o Oficios"/>
    <n v="2E-3"/>
    <m/>
    <s v="1. Requerimiento contraloría sobre contrato 459 de 2014, llegó el 02Mar y aún no tiene Rta"/>
    <s v="1. Requerimiento contraloría sobre contrato 459 de 2014, llegó el 02Mar y aún no tiene Rta"/>
    <s v="Asignación de actividad"/>
    <n v="1E-4"/>
    <n v="1.9E-3"/>
    <x v="1"/>
    <n v="340"/>
    <n v="55"/>
    <n v="0.16176470588235295"/>
    <n v="3.2352941176470591E-4"/>
    <n v="-2.2352941176470592E-4"/>
    <x v="1"/>
  </r>
  <r>
    <x v="5"/>
    <s v="Dar respuesta a derechos de petición, solicitudes de información de partes interesadas y emitir conceptos y pronunciamienos de competencia de la Asesoría de Control Interno"/>
    <s v="Evaluación de la Gestión"/>
    <s v="Seguimiento y Evaluación"/>
    <s v="Ivonne Andrea Torres Cruz_x000a_Asesora de Control Interno"/>
    <s v="Kelly Serrano Rincón"/>
    <s v="Asesor de Control Interno"/>
    <d v="2021-01-04T00:00:00"/>
    <d v="2021-12-10T00:00:00"/>
    <m/>
    <m/>
    <m/>
    <m/>
    <m/>
    <m/>
    <m/>
    <m/>
    <m/>
    <m/>
    <m/>
    <m/>
    <s v="Memorandos y/o Oficios"/>
    <n v="1E-3"/>
    <m/>
    <m/>
    <s v="1. DP: La veeduría solicitó diligenciar encuesta sobre los temas a capacitar a los jefes OCI en 2021. Elizabeth e IATC diligenciaron el formulario de google con la información que dieron todos los auditores."/>
    <s v="Asignación de actividad"/>
    <n v="5.0000000000000002E-5"/>
    <n v="9.5E-4"/>
    <x v="1"/>
    <n v="340"/>
    <n v="55"/>
    <n v="0.16176470588235295"/>
    <n v="1.6176470588235295E-4"/>
    <n v="-1.1176470588235296E-4"/>
    <x v="1"/>
  </r>
  <r>
    <x v="5"/>
    <s v="Dar respuesta a derechos de petición, solicitudes de información de partes interesadas y emitir conceptos y pronunciamienos de competencia de la Asesoría de Control Interno"/>
    <s v="Evaluación de la Gestión"/>
    <s v="Seguimiento y Evaluación"/>
    <s v="Ivonne Andrea Torres Cruz_x000a_Asesora de Control Interno"/>
    <s v="Marcela Urrea Jaramillo"/>
    <s v="Asesor de Control Interno"/>
    <d v="2021-01-04T00:00:00"/>
    <d v="2021-12-10T00:00:00"/>
    <m/>
    <m/>
    <m/>
    <m/>
    <m/>
    <m/>
    <m/>
    <m/>
    <m/>
    <m/>
    <m/>
    <m/>
    <s v="Memorandos y/o Oficios"/>
    <n v="1E-3"/>
    <m/>
    <s v="1. DP de exfuncionaria, que se le contestó el 31Dic2020, ella dio respuesta el 21ene2021 entregando documentos que están para trámite de entrega en la Subdirección Administrativa. Ruta: \\10.216.160.201\control interno\2020\00. APOYO\10. DP\73. Graciela"/>
    <s v="1. DP de exfuncionaria, que se le contestó el 31Dic2020, ella dio respuesta el 21ene2021 entregando documentos que están para trámite de entrega en la Subdirección Administrativa. Ruta: \\10.216.160.201\control interno\2020\00. APOYO\10. DP\73. Graciela"/>
    <s v="Asignación de actividad"/>
    <n v="5.0000000000000002E-5"/>
    <n v="9.5E-4"/>
    <x v="1"/>
    <n v="340"/>
    <n v="55"/>
    <n v="0.16176470588235295"/>
    <n v="1.6176470588235295E-4"/>
    <n v="-1.1176470588235296E-4"/>
    <x v="1"/>
  </r>
  <r>
    <x v="3"/>
    <s v="Participación e intervención en los comités:_x000a_Instancia técnica de inventarios de bienes inmuebles_x000a_Instancia técnica de inventarios de bienes muebles_x000a_Comité técnico de sostenibilidad contable_x000a_Comité de conciliación_x000a_Comité financiero_x000a_Comité directivo_x000a_Comité de gestión y desempeño_x000a_Comité distrital de auditoría"/>
    <s v="Todos los Procesos"/>
    <s v="Todos los Procesos"/>
    <s v="Ivonne Andrea Torres Cruz_x000a_Asesora de Control Interno"/>
    <s v="Andrea Sierra Ochoa"/>
    <s v="Líderes de Cada Proceso"/>
    <d v="2021-01-04T00:00:00"/>
    <d v="2021-12-10T00:00:00"/>
    <m/>
    <m/>
    <m/>
    <m/>
    <m/>
    <m/>
    <m/>
    <m/>
    <m/>
    <m/>
    <m/>
    <m/>
    <s v="Acta"/>
    <n v="2.5000000000000001E-3"/>
    <m/>
    <s v="Ruta: \\10.216.160.201\control interno\2021\19.04 INF.  DE GESTIÓN\COM CONCILIACIÓN"/>
    <s v="25Ene: Comité de conciliación ficha 260_x000a_29Ene: Comité con lineamientos sobre la estabilidad laboral reforzada de mujeres embarazadas_x000a_23Feb: Comité para presentar la mesa de trabajo del 20May con la Secretaría Jurídica Distrital_x000a_26Feb: Comité para presentar d enuevo los criterios de selección de los abogados"/>
    <s v="Planeación del trabajo"/>
    <n v="3.7500000000000001E-4"/>
    <n v="2.1250000000000002E-3"/>
    <x v="1"/>
    <n v="340"/>
    <n v="55"/>
    <n v="0.16176470588235295"/>
    <n v="4.0441176470588236E-4"/>
    <n v="-2.941176470588235E-5"/>
    <x v="1"/>
  </r>
  <r>
    <x v="3"/>
    <s v="Participación e intervención en los comités:_x000a_Instancia técnica de inventarios de bienes inmuebles_x000a_Instancia técnica de inventarios de bienes muebles_x000a_Comité técnico de sostenibilidad contable_x000a_Comité de conciliación_x000a_Comité financiero_x000a_Comité directivo_x000a_Comité de gestión y desempeño_x000a_Comité distrital de auditoría"/>
    <s v="Todos los Procesos"/>
    <s v="Todos los Procesos"/>
    <s v="Ivonne Andrea Torres Cruz_x000a_Asesora de Control Interno"/>
    <s v="Carlos Vargas Hernández"/>
    <s v="Líderes de Cada Proceso"/>
    <d v="2021-01-04T00:00:00"/>
    <d v="2021-12-10T00:00:00"/>
    <m/>
    <m/>
    <m/>
    <m/>
    <m/>
    <m/>
    <m/>
    <m/>
    <m/>
    <m/>
    <m/>
    <m/>
    <s v="Acta"/>
    <n v="2.5000000000000001E-3"/>
    <m/>
    <m/>
    <s v="28Ene: Comité de seguimiento financiero donde expusieron estados de Tesorería de dic2020; rendimientos financieros bancos; Informe de gestión del comité año 2020; Avance embargo UGPP y cronograma de reuniones CSF 2021._x000a_18Feb: Comité de seguimiento financiero donde expusieron el caso del embargo de la UGPP, estado de tesorería y el informe de excedentes financieros"/>
    <s v="Planeación del trabajo"/>
    <n v="3.7500000000000001E-4"/>
    <n v="2.1250000000000002E-3"/>
    <x v="1"/>
    <n v="340"/>
    <n v="55"/>
    <n v="0.16176470588235295"/>
    <n v="4.0441176470588236E-4"/>
    <n v="-2.941176470588235E-5"/>
    <x v="1"/>
  </r>
  <r>
    <x v="3"/>
    <s v="Participación e intervención en los comités:_x000a_Instancia técnica de inventarios de bienes inmuebles_x000a_Instancia técnica de inventarios de bienes muebles_x000a_Comité técnico de sostenibilidad contable_x000a_Comité de conciliación_x000a_Comité financiero_x000a_Comité directivo_x000a_Comité de gestión y desempeño_x000a_Comité distrital de auditoría"/>
    <s v="Todos los Procesos"/>
    <s v="Todos los Procesos"/>
    <s v="Ivonne Andrea Torres Cruz_x000a_Asesora de Control Interno"/>
    <s v="Kelly Serrano Rincón"/>
    <s v="Líderes de Cada Proceso"/>
    <d v="2021-01-04T00:00:00"/>
    <d v="2021-12-10T00:00:00"/>
    <m/>
    <m/>
    <m/>
    <m/>
    <m/>
    <m/>
    <m/>
    <m/>
    <m/>
    <m/>
    <m/>
    <m/>
    <s v="Acta"/>
    <n v="2.5000000000000001E-3"/>
    <m/>
    <m/>
    <s v="04Ene: Comité directivo_x000a_29Ene: Comité directivo donde se aprobaron los 12 planes del Dec 612"/>
    <s v="Planeación del trabajo"/>
    <n v="3.7500000000000001E-4"/>
    <n v="2.1250000000000002E-3"/>
    <x v="1"/>
    <n v="340"/>
    <n v="55"/>
    <n v="0.16176470588235295"/>
    <n v="4.0441176470588236E-4"/>
    <n v="-2.941176470588235E-5"/>
    <x v="1"/>
  </r>
  <r>
    <x v="3"/>
    <s v="Participación e intervención en los comités:_x000a_Instancia técnica de inventarios de bienes inmuebles_x000a_Instancia técnica de inventarios de bienes muebles_x000a_Comité técnico de sostenibilidad contable_x000a_Comité de conciliación_x000a_Comité financiero_x000a_Comité directivo_x000a_Comité de gestión y desempeño_x000a_Comité distrital de auditoría"/>
    <s v="Todos los Procesos"/>
    <s v="Todos los Procesos"/>
    <s v="Ivonne Andrea Torres Cruz_x000a_Asesora de Control Interno"/>
    <s v="Marcela Urrea Jaramillo"/>
    <s v="Líderes de Cada Proceso"/>
    <d v="2021-01-04T00:00:00"/>
    <d v="2021-12-10T00:00:00"/>
    <m/>
    <m/>
    <m/>
    <m/>
    <m/>
    <m/>
    <m/>
    <m/>
    <m/>
    <m/>
    <m/>
    <m/>
    <s v="Acta"/>
    <n v="2.5000000000000001E-3"/>
    <m/>
    <m/>
    <s v="18Ene: Instancia técnica de bienes inmuebles_x000a_28Ene: Comité de seguimiento financiero donde expusieron estados de Tesorería de dic2020; rendimientos financieros bancos; Informe de gestión del comité año 2020; Avance embargo UGPP y cronograma de reuniones CSF 2021._x000a_04Feb: Mesa de trabajo para la gestión de bienes muebles. Temas: Socialización marco normativo de operación de la instancia de apoyo técnico y Presentación del informe de indicios de deterioro de bienes muebles_x000a_18Feb: Comité de seguimiento financiero donde expusieron el caso del embargo de la UGPP, estado de tesorería y el informe de excedentes financieros_x000a_26Feb: Comité Distrital de Auditoría - CDA : Revisión, priorización y definición de temas a abordar en los CDA durante la vigencia 2021"/>
    <s v="Planeación del trabajo"/>
    <n v="3.7500000000000001E-4"/>
    <n v="2.1250000000000002E-3"/>
    <x v="1"/>
    <n v="340"/>
    <n v="55"/>
    <n v="0.16176470588235295"/>
    <n v="4.0441176470588236E-4"/>
    <n v="-2.941176470588235E-5"/>
    <x v="1"/>
  </r>
  <r>
    <x v="0"/>
    <s v="Austeridad en el gasto. Decretos Reglamentarios 1737 de 1998 y 984 de 2012; Directiva Presidencial 03 de 2012 y Artículo 2.8.4.8.2 del Decreto Único Reglamentario 1068 de 2015"/>
    <s v="Gestión Administrativa"/>
    <s v="Apoyo"/>
    <s v="Ivonne Andrea Torres Cruz_x000a_Asesora de Control Interno"/>
    <s v="Carlos Vargas Hernández"/>
    <s v="Subdirector Administrativo"/>
    <d v="2021-01-05T00:00:00"/>
    <d v="2021-01-27T00:00:00"/>
    <m/>
    <m/>
    <m/>
    <m/>
    <m/>
    <m/>
    <m/>
    <m/>
    <m/>
    <m/>
    <m/>
    <m/>
    <s v="Informe"/>
    <n v="7.4999999999999997E-3"/>
    <d v="2021-01-29T00:00:00"/>
    <s v="202111200000613 del 06ene2021 Solicitud Información_x000a_202111200005403 del 29Ene2021 entrega del informe y publicación en la página web de la entidad_x000a_Ruta: \\10.216.160.201\control interno\2021\19.04 INF.  DE GESTIÓN\AUSTERIDAD\IV TRIM 2020"/>
    <s v="Se solicitó la información a la cual dieron respuesta y el informe se elaboró y fue entregado al los destinatarios con el memorando 202111200005403 del 29Ene2021. Se verificó su publicación en la página web de la entidad"/>
    <s v="Informe - Publicación (web,intranet y/o carpeta de calidad)"/>
    <n v="7.4999999999999989E-3"/>
    <n v="0"/>
    <x v="0"/>
    <m/>
    <m/>
    <m/>
    <m/>
    <m/>
    <x v="0"/>
  </r>
  <r>
    <x v="0"/>
    <s v="Informe de seguimiento a la Sostenibilidad Contable - Resolución DDC-00003 del 05 de diciembre de 2018 - corte al 31Dic2020"/>
    <s v="Gestión Financiera"/>
    <s v="Apoyo"/>
    <s v="Ivonne Andrea Torres Cruz_x000a_Asesora de Control Interno"/>
    <s v="Carlos Vargas Hernández"/>
    <s v="Subdirector Financiero"/>
    <d v="2021-01-05T00:00:00"/>
    <d v="2021-02-26T00:00:00"/>
    <m/>
    <m/>
    <m/>
    <m/>
    <m/>
    <m/>
    <m/>
    <m/>
    <m/>
    <m/>
    <m/>
    <m/>
    <s v="Informe"/>
    <n v="3.0000000000000001E-3"/>
    <d v="2021-02-26T00:00:00"/>
    <s v="Ruta: \\10.216.160.201\control interno\2021\19.04 INF.  DE GESTIÓN\MNC\4to Trim 2020_x000a_Ruta: \\10.216.160.201\control interno\2021\19.04 INF.  DE GESTIÓN\CONTROL INTERNO CONTABLE\05. Informes"/>
    <s v="Se solicitó información para ser entregada el 20Ene2021, la cual no fue entregada. Se realizó reunión con la Subdirección Financiera y su equipo, quienes indicaron que entregarán parcialmente la información desde el 25Ene2021 (primera entrega parcial a tiempo (202117100003673 Rta dada por Financiera)), sin embargo, el informe solo podrá elaborarse después del 16Feb2021, fecha en la cual harán entrega del resto de la información._x000a_Se cumplió con la misma información de la evaluación del sistema de control interno contable, informe qiue fue entregado al director general y Subdirectora Financiera el 26Feb (202111200010613)"/>
    <s v="Informe - Publicación (web,intranet y/o carpeta de calidad)"/>
    <n v="2.9999999999999996E-3"/>
    <n v="0"/>
    <x v="2"/>
    <m/>
    <m/>
    <m/>
    <m/>
    <m/>
    <x v="0"/>
  </r>
  <r>
    <x v="2"/>
    <s v="Elaborar el informe de la Oficina de Control Interno vigencia 2020 - documento CBN 1038"/>
    <s v="Evaluación de la Gestión"/>
    <s v="Seguimiento y Evaluación"/>
    <s v="Ivonne Andrea Torres Cruz_x000a_Asesora de Control Interno"/>
    <s v="Joan Gaitán Ferrer"/>
    <s v="Asesor de Control Interno"/>
    <d v="2021-01-06T00:00:00"/>
    <d v="2021-01-18T00:00:00"/>
    <m/>
    <m/>
    <m/>
    <m/>
    <m/>
    <m/>
    <m/>
    <m/>
    <m/>
    <m/>
    <m/>
    <m/>
    <s v="Informe"/>
    <n v="1.2E-2"/>
    <d v="2021-01-31T00:00:00"/>
    <s v="Informe elaborado y entregado por el profesional el 18Ene2021._x000a_Informe entregado al Director General con memorando 202111200005423 del 31Ene2021 y verificada su publicación en la página web de la entidad_x000a_Ruta: \\10.216.160.201\control interno\2021\19.04 INF.  DE GESTIÓN\DIRECTORES ASESORES Y JEFES\IVONNE ANDREA TORRES CRUZ"/>
    <s v="Informe elaborado y entregado por el profesional el 18Ene2021._x000a_Informe entregado al Director General con memorando 202111200005423 del 31Ene2021 y verificada su publicación en la página web de la entidad_x000a_Ruta: \\10.216.160.201\control interno\2021\19.04 INF.  DE GESTIÓN\DIRECTORES ASESORES Y JEFES\IVONNE ANDREA TORRES CRUZ"/>
    <s v="Entrega, publicación o socialización de resultados"/>
    <n v="1.2E-2"/>
    <n v="0"/>
    <x v="0"/>
    <m/>
    <m/>
    <m/>
    <m/>
    <m/>
    <x v="0"/>
  </r>
  <r>
    <x v="3"/>
    <s v="Evaluación anual por dependencias. Artículo 39 Ley 909 de 2005 - Circular 004 de 2005 Consejo Asesor del Gobierno Nacional en Materia de Control Interno"/>
    <s v="Todos los Procesos"/>
    <s v="Todos los Procesos"/>
    <s v="Ivonne Andrea Torres Cruz_x000a_Asesora de Control Interno"/>
    <s v="Andrea Sierra Ochoa"/>
    <s v="Líderes de Cada Proceso"/>
    <d v="2021-01-06T00:00:00"/>
    <d v="2021-03-26T00:00:00"/>
    <m/>
    <m/>
    <m/>
    <m/>
    <m/>
    <m/>
    <m/>
    <m/>
    <m/>
    <m/>
    <m/>
    <m/>
    <s v="Matriz"/>
    <n v="1.4999999999999999E-2"/>
    <m/>
    <s v="Ruta: \\10.216.160.201\control interno\2021\19.04 INF.  DE GESTIÓN\EVALUACIÓN POR DEPENDENCIAS 2020"/>
    <s v="Se revisó la metodología, se prepararon las diferentes solicitudes de información, las cuales fueron atendidas. Se organizó la carpeta compartida con la información con la que ya se cuenta. No se tiene información del PM interno, por lo que la evaluación no se puede desarrollar. Falta que la OAP haga entrega de los reportes de segplan del anterior PDD y que la contratista sea vinculada de nuevo a la entidad"/>
    <s v="Planeación - Comunicación de envío"/>
    <n v="4.6499999999999996E-3"/>
    <n v="1.035E-2"/>
    <x v="3"/>
    <n v="79"/>
    <n v="53"/>
    <n v="0.67088607594936711"/>
    <n v="1.0063291139240507E-2"/>
    <n v="-5.4132911392405069E-3"/>
    <x v="3"/>
  </r>
  <r>
    <x v="6"/>
    <s v="Seguimiento al Plan de Mejoramiento Externo - literal i; Artículo 2.2.21.4.9 del Decreto 1083 de 2015 y Artículo 10 de la Resolución reglamentaria 036 de 2019, expedida por la Contraloría de Bogotá"/>
    <s v="Todos los Procesos"/>
    <s v="Todos los Procesos"/>
    <s v="Ivonne Andrea Torres Cruz_x000a_Asesora de Control Interno"/>
    <s v="Kelly Serrano Rincón"/>
    <s v="Líderes de Cada Proceso"/>
    <d v="2021-01-08T00:00:00"/>
    <d v="2021-01-28T00:00:00"/>
    <m/>
    <m/>
    <m/>
    <m/>
    <m/>
    <m/>
    <m/>
    <m/>
    <m/>
    <m/>
    <m/>
    <m/>
    <s v="Matriz"/>
    <n v="0.02"/>
    <d v="2021-01-31T00:00:00"/>
    <s v="Ruta: \\10.216.160.201\control interno\2021\28.05 PM\EXTERNO\CONTRALORÍA\01. IV SEG 2020_x000a_El informe se entregó el 31Ene2021 con el memorando 202111200005443 del 31Ene2021 y se verificó su publicación en la página web, junto con la matriz de detalle de seguimiento"/>
    <s v="Se planeó el seguimiento, se realizaron las visitas, se diligenció la matriz y el informe se elaboró y revisó y se entregó el 31Ene2021 con el memorando 202111200005443 del 31Ene2021"/>
    <s v="Informe - Publicación (web,intranet y/o carpeta de calidad)"/>
    <n v="1.9999999999999997E-2"/>
    <n v="0"/>
    <x v="0"/>
    <m/>
    <m/>
    <m/>
    <m/>
    <m/>
    <x v="0"/>
  </r>
  <r>
    <x v="3"/>
    <s v="Diseñar el plan de acción de Comité Institucional de Coordinación de Control Interno - CICCI 2021 y entregarlo a los miembros del comité para su revisión y posterior aprobación"/>
    <s v="Evaluación de la Gestión"/>
    <s v="Seguimiento y Evaluación"/>
    <s v="Ivonne Andrea Torres Cruz_x000a_Asesora de Control Interno"/>
    <s v="Joan Gaitán Ferrer"/>
    <s v="Asesor de Control Interno"/>
    <d v="2021-01-12T00:00:00"/>
    <d v="2021-01-18T00:00:00"/>
    <m/>
    <m/>
    <m/>
    <m/>
    <m/>
    <m/>
    <m/>
    <m/>
    <m/>
    <m/>
    <m/>
    <m/>
    <s v="Matriz"/>
    <n v="5.0000000000000001E-3"/>
    <d v="2021-01-26T00:00:00"/>
    <s v="Plan de trabajo formulado y entregado a la Asesora de Control Interno por correo electrónico el 18Ene2021. Este plan fue entregado el 25Ene2021 a los miembros del comité para su aprobación en la sesión del Comité CICCI del 26Ene2021. Se aprobó el plan el 26Ene2021 en la primera sesión del comité._x000a_Ruta: \\10.216.160.201\control interno\2021\02.01 ACTAS COMITE C. I\00. Plan de trabajo CICCI"/>
    <s v="Plan de trabajo formulado y entregado a la Asesora de Control Interno por correo electrónico el 18Ene2021. Este plan fue entregado el 25Ene2021 a los miembros del comité para su aprobación en la sesión del Comité CICCI del 26Ene2021. Se aprobó el plan el 26Ene2021 en la primera sesión del comité"/>
    <s v="Entrega producto final"/>
    <n v="5.0000000000000001E-3"/>
    <n v="0"/>
    <x v="0"/>
    <m/>
    <m/>
    <m/>
    <m/>
    <m/>
    <x v="0"/>
  </r>
  <r>
    <x v="3"/>
    <s v="Realizar seguimiento al Comité Institucional de Coordinación de Control Interno - CICCI (presentaciones, actas de comité, anexos y demás documentos)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s v="Evaluación de la Gestión"/>
    <s v="Seguimiento y Evaluación"/>
    <s v="Ivonne Andrea Torres Cruz_x000a_Asesora de Control Interno"/>
    <s v="Joan Gaitán Ferrer"/>
    <s v="Asesor de Control Interno"/>
    <d v="2021-01-12T00:00:00"/>
    <d v="2021-02-08T00:00:00"/>
    <m/>
    <m/>
    <m/>
    <m/>
    <m/>
    <m/>
    <m/>
    <m/>
    <m/>
    <m/>
    <m/>
    <m/>
    <s v="Acta"/>
    <n v="5.0000000000000001E-3"/>
    <d v="2021-02-22T00:00:00"/>
    <s v="Ruta: \\10.216.160.201\control interno\2021\02.01 ACTAS COMITE C. I\01. 26Ene2021"/>
    <s v="Se planeó el comité, los puntos y se hizo la convocatoria para el 26Ene2021. Se elaboraron los planes Anual de Auditoría y el del comité CICCI. Se enviaron por memorando 202111200003413 el 24Ene2021. Se elaboró la presentación y se realizó la sesión del comité el 26Ene2021. El acta fue remitida por correo electrónico el 15Feb, se recibieron observaciones hasta el 18Feb y el acta fue firmada por el presidente y la secretaria técnica el 22Feb. Se solicitó publicación en la carpeta de calidad el 26Feb"/>
    <s v="Entrega producto final"/>
    <n v="5.0000000000000001E-3"/>
    <n v="0"/>
    <x v="2"/>
    <m/>
    <m/>
    <m/>
    <m/>
    <m/>
    <x v="0"/>
  </r>
  <r>
    <x v="7"/>
    <s v="Informe PQR's - Ley 1474 de 2011 - Decreto 371 de 2010 - segundo semestre 2020_x000a_Auditoría Especial de la prestación del Servicio al Ciudadano en el marco de la situación de calamidad pública en Bogotá, D.C. ordenada en el Decreto 087 del 2020 de la Alcaldía Mayor de Bogotá. Radicado 2020IE8609 del 19 de octubre de 2020"/>
    <s v="Servicio al Ciudadano "/>
    <s v="Misional"/>
    <s v="Ivonne Andrea Torres Cruz_x000a_Asesora de Control Interno"/>
    <s v="Marcela Urrea Jaramillo"/>
    <s v="Director de Gestión Corporativa y CID"/>
    <d v="2021-01-12T00:00:00"/>
    <d v="2021-03-12T00:00:00"/>
    <m/>
    <m/>
    <m/>
    <m/>
    <m/>
    <m/>
    <m/>
    <m/>
    <m/>
    <m/>
    <m/>
    <m/>
    <s v="Informe"/>
    <n v="2.5000000000000001E-3"/>
    <m/>
    <s v="Ruta: \\10.216.160.201\control interno\2021\19.04 INF.  DE GESTIÓN\PQRDS\01. II Sem 2020"/>
    <s v="Se solicitó la información, la cual fue entregada con oportunidad. La contratista quedó sin contrato, por lo que la elaboración del informe se reanudó el 10Feb, actualmente el informe está en elaboración"/>
    <s v="Informe preliminar - Elaboración"/>
    <n v="1.8E-3"/>
    <n v="7.000000000000001E-4"/>
    <x v="3"/>
    <n v="59"/>
    <n v="47"/>
    <n v="0.79661016949152541"/>
    <n v="1.9915254237288134E-3"/>
    <n v="-1.9152542372881344E-4"/>
    <x v="3"/>
  </r>
  <r>
    <x v="2"/>
    <s v="Contratación 2021 contratistas ACI: Elaborar los estudios previos de los contratos de control interno, revisión de los documentos de los contratistas, radicación de las carpetas y apoyo en la suscripción de los contratos"/>
    <s v="Evaluación de la Gestión"/>
    <s v="Seguimiento y Evaluación"/>
    <s v="Ivonne Andrea Torres Cruz_x000a_Asesora de Control Interno"/>
    <s v="Joan Gaitán Ferrer"/>
    <s v="Asesor de Control Interno"/>
    <d v="2021-01-14T00:00:00"/>
    <d v="2021-02-26T00:00:00"/>
    <m/>
    <m/>
    <m/>
    <m/>
    <m/>
    <m/>
    <m/>
    <m/>
    <m/>
    <m/>
    <m/>
    <m/>
    <s v="Acta"/>
    <n v="5.0000000000000001E-3"/>
    <d v="2021-02-28T00:00:00"/>
    <s v="Ruta: \\10.216.160.201\control interno\2021\00. APOYO\03. Contratación"/>
    <s v="*. Se planificaron y se enviaron las necesidades de contratación para control interno (202111200003803 del 25Ene2021)._x000a_*. Se solicitaron los documentos a los contratistas para poder elaborar el contrato._x000a_*. Se solicitaron las viabilidades y CDP's (202111200004443 del 27Ene2021), donde expidieron 3 viabilidades por 5 meses (Marcela y Carlos Andrés), Joan por 3 meses._x000a_*. Andrés le está entregando sus actividades a Joan._x000a_*. Se elaboraron y entregaron los certificados de inclusión en expediente electrónico de los contratistas de Control Interno, correspondientes a los periodos de octubre, noviembre, diciembre de 2020 y enero de 2021 de los contratistas que finalizaron contrato en enero de 2021._x000a_*. Andrea revisó carpetas y todas se ajustaron._x000a_*. Estudios previos elaborados y entregados a la DGC._x000a_*. Se solicitaron las insuficiencias de personal a la Subdir Adm._x000a_*. Se solicitaron las viabilidades y CDP's (202111200008733 del 18Feb2021), donde expidieron 2 viabilidades por 6 meses (Andrea y Kelly)._x000a_*. Se realizaron los trámites de la contratación de las 2 profesionales restantes, cuyos contratos se sucribieron el 25Feb con acta de incio del 01Mar"/>
    <s v="Entrega, publicación o socialización de resultados"/>
    <n v="5.0000000000000001E-3"/>
    <n v="0"/>
    <x v="2"/>
    <m/>
    <m/>
    <m/>
    <m/>
    <m/>
    <x v="0"/>
  </r>
  <r>
    <x v="2"/>
    <s v="Contratación 2021 contratistas ACI: Elaborar los estudios previos de los contratos de control interno, verificación de la entrega y aprobación de la póliza y elaboración de las actas de inicio y cargue en el sistema secop"/>
    <s v="Evaluación de la Gestión"/>
    <s v="Seguimiento y Evaluación"/>
    <s v="Ivonne Andrea Torres Cruz_x000a_Asesora de Control Interno"/>
    <s v="Andrea Sierra Ochoa"/>
    <s v="Asesor de Control Interno"/>
    <d v="2021-01-14T00:00:00"/>
    <d v="2021-02-26T00:00:00"/>
    <m/>
    <m/>
    <m/>
    <m/>
    <m/>
    <m/>
    <m/>
    <m/>
    <m/>
    <m/>
    <m/>
    <m/>
    <s v="Acta"/>
    <n v="5.0000000000000001E-3"/>
    <d v="2021-02-28T00:00:00"/>
    <s v="Ruta: \\10.216.160.201\control interno\2021\00. APOYO\03. Contratación"/>
    <s v="*. Se planificaron y se enviaron las necesidades de contratación para control interno (202111200003803 del 25Ene2021)._x000a_*. Se solicitaron los documentos a los contratistas para poder elaborar el contrato._x000a_*. Se solicitaron las viabilidades y CDP's (202111200004443 del 27Ene2021), donde expidieron 3 viabilidades por 5 meses (Marcela y Carlos Andrés), Joan por 3 meses._x000a_*. Andrés le está entregando sus actividades a Joan._x000a_*. Se elaboraron y entregaron los certificados de inclusión en expediente electrónico de los contratistas de Control Interno, correspondientes a los periodos de octubre, noviembre, diciembre de 2020 y enero de 2021 de los contratistas que finalizaron contrato en enero de 2021._x000a_*. Andrea revisó carpetas y todas se ajustaron._x000a_*. Estudios previos elaborados y entregados a la DGC._x000a_*. Se solicitaron las insuficiencias de personal a la Subdir Adm._x000a_*. Se solicitaron las viabilidades y CDP's (202111200008733 del 18Feb2021), donde expidieron 2 viabilidades por 6 meses (Andrea y Kelly)._x000a_*. Se realizaron los trámites de la contratación de las 2 profesionales restantes, cuyos contratos se sucribieron el 25Feb con acta de incio del 01Mar"/>
    <s v="Entrega, publicación o socialización de resultados"/>
    <n v="5.0000000000000001E-3"/>
    <n v="0"/>
    <x v="2"/>
    <m/>
    <m/>
    <m/>
    <m/>
    <m/>
    <x v="0"/>
  </r>
  <r>
    <x v="4"/>
    <s v="Informe cuenta anual SIVICOF: Revisar documentación (normas, instructivos, formatos), alistar documentación a solicitar, Preparar solicitud. Realizar seguimiento a la entrega de la información, preparar información para subir al sistema, subir al sistema, expedir certificado de cargue, organizar carpetas digitales, publicar en páguna web certificado."/>
    <s v="Todos los Procesos"/>
    <s v="Todos los Procesos"/>
    <s v="Ivonne Andrea Torres Cruz_x000a_Asesora de Control Interno"/>
    <s v="Carlos Vargas Hernández"/>
    <s v="Líderes de Cada Proceso"/>
    <d v="2021-01-15T00:00:00"/>
    <d v="2021-02-15T00:00:00"/>
    <m/>
    <m/>
    <m/>
    <m/>
    <m/>
    <m/>
    <m/>
    <m/>
    <m/>
    <m/>
    <m/>
    <m/>
    <s v="Certificado"/>
    <n v="0.01"/>
    <d v="2021-02-15T00:00:00"/>
    <s v="Ruta: \\10.216.160.201\control interno\2021\19.01 INF.  A  ENTID. DE CONTROL Y VIG\SIVICOF\CUENTA ANUAL"/>
    <s v="*. Se revisó la norma, se preparó la información a solicitar, se solicitó la información (202111200002383 Solicitud Cuenta anual 2020 del 18Ene2021)._x000a_*. Se solicitó información de Hurtos y pérdidas (202111200002763 del 20Ene2021 para Administrativa) y (202111200002783 del 20Ene2021 para DGC)._x000a_*. Se solicitó información de auditorías externas o seguimientos externos 202111200002743 del 20ene2021._x000a_*. Se solicitó Plan de Contingencia 202111200002773 del 20Ene2021._x000a_*. Se organizó la carpeta compartida con la información que se recibió._x000a_*. Se elaboraron los informes responsabilidad de control interno._x000a_*. Se ajustaron los informes de Excel que así lo requirieron, se validaron en el storm user, se generó el archivo STR respectivo y se firmaron los formatos electrónicos._x000a_*. Se subieron los informes de la cuenta anual y se generó el respectivo certificado."/>
    <s v="Entrega a ente de control y copia en Control Interno"/>
    <n v="0.01"/>
    <n v="0"/>
    <x v="2"/>
    <m/>
    <m/>
    <m/>
    <m/>
    <m/>
    <x v="0"/>
  </r>
  <r>
    <x v="0"/>
    <s v="Formulación Plan Anual de Auditorías - Parágrafo 1 Artículo 38 - Decreto 807 de 2019"/>
    <s v="Evaluación de la Gestión"/>
    <s v="Seguimiento y Evaluación"/>
    <s v="Ivonne Andrea Torres Cruz_x000a_Asesora de Control Interno"/>
    <s v="Joan Gaitán Ferrer"/>
    <s v="Asesor de Control Interno"/>
    <d v="2021-01-18T00:00:00"/>
    <d v="2021-01-28T00:00:00"/>
    <m/>
    <m/>
    <m/>
    <m/>
    <m/>
    <m/>
    <m/>
    <m/>
    <m/>
    <m/>
    <m/>
    <m/>
    <s v="Matriz"/>
    <n v="5.0000000000000001E-3"/>
    <d v="2021-01-26T00:00:00"/>
    <s v="Ruta: \\10.216.160.201\control interno\2021\28.03 PAA_x000a_202111200003413 memorando del 22ene2021_x000a_Acta de aprobación del PAA"/>
    <s v="El PAA se elaboró y se envió por memorando 202111200003413 y por correo el 24ene2021 para revisión de los miembros del comité CICCI. El 26ene2021 fue aprobado por todos los miembros del comité y se solicitó su publicación en la página web el 27Ene2021"/>
    <s v="Informe - Publicación (web,intranet y/o carpeta de calidad)"/>
    <n v="4.9999999999999992E-3"/>
    <n v="0"/>
    <x v="0"/>
    <m/>
    <m/>
    <m/>
    <m/>
    <m/>
    <x v="0"/>
  </r>
  <r>
    <x v="2"/>
    <s v="Formulación de la Gestión por Procesos - Indicadores de Gestión - FUSS - Proceso Evaluación de la Gestión"/>
    <s v="Evaluación de la Gestión"/>
    <s v="Seguimiento y Evaluación"/>
    <s v="Ivonne Andrea Torres Cruz_x000a_Asesora de Control Interno"/>
    <s v="Joan Gaitán Ferrer"/>
    <s v="Asesor de Control Interno"/>
    <d v="2021-01-19T00:00:00"/>
    <d v="2021-01-26T00:00:00"/>
    <m/>
    <m/>
    <m/>
    <m/>
    <m/>
    <m/>
    <m/>
    <m/>
    <m/>
    <m/>
    <m/>
    <m/>
    <s v="Matriz"/>
    <n v="3.0000000000000001E-3"/>
    <d v="2021-01-27T00:00:00"/>
    <s v="Se elaboró el FUSS y se entregó el 21Ene2021, se realizó un ajuste en la programación el 27Ene2021, en atención al PAA aprobado el 26ene2021 por los miembros del comité CICCI. Ruta: \\10.216.160.201\control interno\2021\19.04 INF.  DE GESTIÓN\HERRAMIENTAS\FUSS- P I 7696_x000a_Los indicadores se formularon y fueron enviados por correo electrónico a la OAP el 26Ene2021, en los términos solicitados en el memorando  202111300003303 del 21Ene2021. Ruta: \\10.216.160.201\control interno\2021\19.04 INF.  DE GESTIÓN\HERRAMIENTAS\INDICADORES"/>
    <s v="Se elaboró el FUSS y se entregó el 21Ene2021, se realizó un ajuste en la programación el 27Ene2021, en atención al PAA aprobado el 26ene2021 por los miembros del comité CICCI. Ruta: \\10.216.160.201\control interno\2021\19.04 INF.  DE GESTIÓN\HERRAMIENTAS\FUSS- P I 7696_x000a_Los indicadores se formularon y fueron enviados por correo electrónico a la OAP el 26Ene2021, en los términos solicitados en el memorando  202111300003303 del 21Ene2021. Ruta: \\10.216.160.201\control interno\2021\19.04 INF.  DE GESTIÓN\HERRAMIENTAS\INDICADORES"/>
    <s v="Entrega, publicación o socialización de resultados"/>
    <n v="3.0000000000000001E-3"/>
    <n v="0"/>
    <x v="0"/>
    <m/>
    <m/>
    <m/>
    <m/>
    <m/>
    <x v="0"/>
  </r>
  <r>
    <x v="4"/>
    <s v="Elaborar Informe cuenta anual SIVICOF: CB-0402S - Plan de mejoramiento - Seguimiento Entidad"/>
    <s v="Todos los Procesos"/>
    <s v="Todos los Procesos"/>
    <s v="Ivonne Andrea Torres Cruz_x000a_Asesora de Control Interno"/>
    <s v="Carlos Vargas Hernández"/>
    <s v="Líderes de Cada Proceso"/>
    <d v="2021-01-19T00:00:00"/>
    <d v="2021-02-15T00:00:00"/>
    <m/>
    <m/>
    <m/>
    <m/>
    <m/>
    <m/>
    <m/>
    <m/>
    <m/>
    <m/>
    <m/>
    <m/>
    <s v="Informe"/>
    <n v="2E-3"/>
    <d v="2021-02-15T00:00:00"/>
    <s v="Ruta: \\10.216.160.201\control interno\2021\19.01 INF.  A  ENTID. DE CONTROL Y VIG\SIVICOF\CUENTA ANUAL"/>
    <s v="*. Matriz de seguimiento al PM contraloría con corte al 31Dic2020 elaborada._x000a_*. Se elaboró y ajustó el informe de Excel, se validó en el storm user, se generó el archivo STR respectivo y se firmó el formato electrónico._x000a_*. Se subió el archivo al sivicof y se generó el certificado de recepción de información en el sistema."/>
    <s v="Entrega a ente de control y copia en Control Interno"/>
    <n v="2E-3"/>
    <n v="0"/>
    <x v="2"/>
    <m/>
    <m/>
    <m/>
    <m/>
    <m/>
    <x v="0"/>
  </r>
  <r>
    <x v="4"/>
    <s v="Elaborar Informe cuenta anual SIVICOF: CBN-1015 - Informe de Austeridad en el Gasto"/>
    <s v="Gestión Administrativa"/>
    <s v="Apoyo"/>
    <s v="Ivonne Andrea Torres Cruz_x000a_Asesora de Control Interno"/>
    <s v="Carlos Vargas Hernández"/>
    <s v="Subdirector Administrativo"/>
    <d v="2021-01-19T00:00:00"/>
    <d v="2021-02-15T00:00:00"/>
    <m/>
    <m/>
    <m/>
    <m/>
    <m/>
    <m/>
    <m/>
    <m/>
    <m/>
    <m/>
    <m/>
    <m/>
    <s v="Informe"/>
    <n v="2E-3"/>
    <d v="2021-02-15T00:00:00"/>
    <s v="Ruta: \\10.216.160.201\control interno\2021\19.01 INF.  A  ENTID. DE CONTROL Y VIG\SIVICOF\CUENTA ANUAL"/>
    <s v="Se compiló la información de los 4 trimestres de 2020 y se subió al sistema sivicof."/>
    <s v="Entrega a ente de control y copia en Control Interno"/>
    <n v="2E-3"/>
    <n v="0"/>
    <x v="2"/>
    <m/>
    <m/>
    <m/>
    <m/>
    <m/>
    <x v="0"/>
  </r>
  <r>
    <x v="4"/>
    <s v="Elaborar Informe cuenta anual SIVICOF: CBN-1016 - Informe sobre Detrimentos Patrimoniales"/>
    <s v="Gestión Administrativa"/>
    <s v="Apoyo"/>
    <s v="Ivonne Andrea Torres Cruz_x000a_Asesora de Control Interno"/>
    <s v="Carlos Vargas Hernández"/>
    <s v="Subdirector Administrativo"/>
    <d v="2021-01-19T00:00:00"/>
    <d v="2021-02-15T00:00:00"/>
    <m/>
    <m/>
    <m/>
    <m/>
    <m/>
    <m/>
    <m/>
    <m/>
    <m/>
    <m/>
    <m/>
    <m/>
    <s v="Informe"/>
    <n v="2E-3"/>
    <d v="2021-02-15T00:00:00"/>
    <s v="Ruta: \\10.216.160.201\control interno\2021\19.01 INF.  A  ENTID. DE CONTROL Y VIG\SIVICOF\CUENTA ANUAL"/>
    <s v=". Se solicitó información a los responsables para luego compilar las respuestas. Se solicitó información de Hurtos y pérdidas (202111200002763 del 20Ene2021 para Administrativa) y (202111200002783 del 20Ene2021 para DGC)._x000a_*. Se revisó la información, se compiló y se elaboró el informe._x000a_*. Se subió el sistema sivicof."/>
    <s v="Entrega a ente de control y copia en Control Interno"/>
    <n v="2E-3"/>
    <n v="0"/>
    <x v="2"/>
    <m/>
    <m/>
    <m/>
    <m/>
    <m/>
    <x v="0"/>
  </r>
  <r>
    <x v="4"/>
    <s v="Elaborar Informe cuenta anual SIVICOF: CBN-1021 - Informe de Auditoría Externa"/>
    <s v="Evaluación de la Gestión"/>
    <s v="Seguimiento y Evaluación"/>
    <s v="Ivonne Andrea Torres Cruz_x000a_Asesora de Control Interno"/>
    <s v="Carlos Vargas Hernández"/>
    <s v="Asesor de Control Interno"/>
    <d v="2021-01-19T00:00:00"/>
    <d v="2021-02-15T00:00:00"/>
    <m/>
    <m/>
    <m/>
    <m/>
    <m/>
    <m/>
    <m/>
    <m/>
    <m/>
    <m/>
    <m/>
    <m/>
    <s v="Informe"/>
    <n v="2E-3"/>
    <d v="2021-02-15T00:00:00"/>
    <s v="Ruta: \\10.216.160.201\control interno\2021\19.01 INF.  A  ENTID. DE CONTROL Y VIG\SIVICOF\CUENTA ANUAL"/>
    <s v="*. Se solicitó información a los responsables para luego compilar las respuestas. Se solicitó información de auditorías externas o seguimientos externos 202111200002743 del 20ene2021._x000a_*. Se revisó la información, se compiló y se elaboró el informe._x000a_*. Se subió el sistema sivicof."/>
    <s v="Entrega a ente de control y copia en Control Interno"/>
    <n v="2E-3"/>
    <n v="0"/>
    <x v="2"/>
    <m/>
    <m/>
    <m/>
    <m/>
    <m/>
    <x v="0"/>
  </r>
  <r>
    <x v="4"/>
    <s v="Elaborar Informe cuenta anual SIVICOF: CBN-1107 - Plan de Contingencia Institucional"/>
    <s v="Gestión Administrativa"/>
    <s v="Apoyo"/>
    <s v="Ivonne Andrea Torres Cruz_x000a_Asesora de Control Interno"/>
    <s v="Carlos Vargas Hernández"/>
    <s v="Subdirector Administrativo"/>
    <d v="2021-01-19T00:00:00"/>
    <d v="2021-02-15T00:00:00"/>
    <m/>
    <m/>
    <m/>
    <m/>
    <m/>
    <m/>
    <m/>
    <m/>
    <m/>
    <m/>
    <m/>
    <m/>
    <s v="Informe"/>
    <n v="2E-3"/>
    <d v="2021-02-15T00:00:00"/>
    <s v="Ruta: \\10.216.160.201\control interno\2021\19.01 INF.  A  ENTID. DE CONTROL Y VIG\SIVICOF\CUENTA ANUAL"/>
    <s v="*. Se solicitó información a los responsables para luego compilar las respuestas. Se solicitó Plan de Contingencia 202111200002773 del 20Ene2021._x000a_*. Se revisó la información, se compiló y se elaboró el informe._x000a_*. Se subió el sistema sivicof."/>
    <s v="Entrega a ente de control y copia en Control Interno"/>
    <n v="2E-3"/>
    <n v="0"/>
    <x v="2"/>
    <m/>
    <m/>
    <m/>
    <m/>
    <m/>
    <x v="0"/>
  </r>
  <r>
    <x v="2"/>
    <s v="Seguimiento a la Gestión por Procesos - Indicadores de Gestión - Plan Anual de Auditorías - FUSS - Parágrafo 1, Artículo 38 - Decreto 807 de 2019"/>
    <s v="Evaluación de la Gestión"/>
    <s v="Seguimiento y Evaluación"/>
    <s v="Ivonne Andrea Torres Cruz_x000a_Asesora de Control Interno"/>
    <s v="Joan Gaitán Ferrer"/>
    <s v="Asesor de Control Interno"/>
    <d v="2021-01-27T00:00:00"/>
    <d v="2021-02-02T00:00:00"/>
    <m/>
    <m/>
    <m/>
    <m/>
    <m/>
    <m/>
    <m/>
    <m/>
    <m/>
    <m/>
    <m/>
    <m/>
    <s v="Matriz"/>
    <n v="3.0000000000000001E-3"/>
    <d v="2021-02-03T00:00:00"/>
    <s v="Ruta del FUSS: \\10.216.160.201\control interno\2021\19.04 INF.  DE GESTIÓN\HERRAMIENTAS\FUSS- P I 7696_x000a_Ruta del PAA: \\10.216.160.201\control interno\2021\28.03 PAA"/>
    <s v="Se formuló el PAA, se aprobó el 26ene2021 por el comité CICCI y se alimenta la matriz con el seguimiento semanal para entregar a tiempo la información._x000a_Se reprogramaron los porcentajes del FUSS y fueron entregados nuevamente con el memorando 202111200004633 del 27ene2021. Se realizó el primer seguimiento con corte al 31Ene y se envió por correo electrónico el 03Feb"/>
    <s v="Entrega, publicación o socialización de resultados"/>
    <n v="3.0000000000000001E-3"/>
    <n v="0"/>
    <x v="2"/>
    <m/>
    <m/>
    <m/>
    <m/>
    <m/>
    <x v="0"/>
  </r>
  <r>
    <x v="4"/>
    <s v="Reporte SIRECI - Circular Externa N° DDP-000022 del 31 de diciembre del 2020:_x000a_1. Obras inconclusas o sin uso._x000a_2. Procesos penales por delitos contra la administración pública o que afecten los intereses patrimoniales del Estado._x000a_3. Sistema General de Participaciones y demás transferencias de origen nacional._x000a_4. Sistema General de Regalías, (Consolida información de las entidades designadas como ejecutoras de estos recursos - Secretaria Distrital de Planeación)._x000a_5. Planes de mejoramiento."/>
    <s v="Mejoramiento de Barrios"/>
    <s v="Misional"/>
    <s v="Ivonne Andrea Torres Cruz_x000a_Asesora de Control Interno"/>
    <s v="Joan Gaitán Ferrer"/>
    <s v="Director de Mejoramiento de Barrios"/>
    <d v="2021-01-28T00:00:00"/>
    <d v="2021-02-02T00:00:00"/>
    <m/>
    <m/>
    <m/>
    <m/>
    <m/>
    <m/>
    <m/>
    <m/>
    <m/>
    <m/>
    <m/>
    <m/>
    <s v="Correo electrónico"/>
    <n v="1E-3"/>
    <d v="2021-02-02T00:00:00"/>
    <s v="Ruta: \\10.216.160.201\control interno\2021\19.01 INF.  A  ENTID. DE CONTROL Y VIG\CGR SIRECI\02. Ene"/>
    <s v="Se revisó la información y no se encontraron obras inconclusas, ni recursos del SGP, ni de regalías y tampoco hay suscrito PM con la CGN, por lo que se elaboró el reporte y se dejó programado para su envío el 02Feb2021. Se incluyó correo en la carpeta compartida."/>
    <s v="Entrega a ente de control y copia en Control Interno"/>
    <n v="1E-3"/>
    <n v="0"/>
    <x v="2"/>
    <m/>
    <m/>
    <m/>
    <m/>
    <m/>
    <x v="0"/>
  </r>
  <r>
    <x v="2"/>
    <s v="Trámite de cuentas de ACI"/>
    <s v="Evaluación de la Gestión"/>
    <s v="Seguimiento y Evaluación"/>
    <s v="Ivonne Andrea Torres Cruz_x000a_Asesora de Control Interno"/>
    <s v="Andrés Farias Pinzón"/>
    <s v="Asesor de Control Interno"/>
    <d v="2021-02-01T00:00:00"/>
    <d v="2021-02-04T00:00:00"/>
    <m/>
    <m/>
    <m/>
    <m/>
    <m/>
    <m/>
    <m/>
    <m/>
    <m/>
    <m/>
    <m/>
    <m/>
    <s v="Reporte"/>
    <n v="3.0000000000000001E-3"/>
    <d v="2021-02-04T00:00:00"/>
    <s v="Cuentas radicadas en el drive de la Subdirección Financiera y en proceso de pago, siendo que al 22Feb, ya les habían girado a los seis contratistas."/>
    <s v="Se realizó el trámite de cuentas de cobro de contratistas de ACI, del 01 al 18 de enero de 2021, Carlos Andrés hasta el 27Ene y Kelly hasta el 28Ene, donde dicha actividad quedó cumplida en su totalidad de la siguiente manera:_x000a_Cuentas de cobro de contratistas: Andrea Sierra, Marcela Urrea, Joan Gaitán, Carlos Vargas, Kelly Serrano y Andrés Farias del mes de enero 2021 radicadas en carpeta compartida en DRIVE establecida por la Subdirección Financiera."/>
    <s v="Entrega, publicación o socialización de resultados"/>
    <n v="3.0000000000000001E-3"/>
    <n v="0"/>
    <x v="2"/>
    <m/>
    <m/>
    <m/>
    <m/>
    <m/>
    <x v="0"/>
  </r>
  <r>
    <x v="4"/>
    <s v="Informe cuenta mensual SIVICOF"/>
    <s v="Adquisición de Bienes y Servicios"/>
    <s v="Apoyo"/>
    <s v="Ivonne Andrea Torres Cruz_x000a_Asesora de Control Interno"/>
    <s v="Carlos Vargas Hernández"/>
    <s v="Director de Gestión Corporativa y CID"/>
    <d v="2021-02-01T00:00:00"/>
    <d v="2021-02-09T00:00:00"/>
    <m/>
    <m/>
    <m/>
    <m/>
    <m/>
    <m/>
    <m/>
    <m/>
    <m/>
    <m/>
    <m/>
    <m/>
    <s v="Certificado"/>
    <n v="1E-3"/>
    <d v="2021-02-10T00:00:00"/>
    <s v="Ruta de evidencias del cargue de información de la cuenta mensual del mes de diciembre: \\10.216.160.201\control interno\2021\19.01 INF.  A  ENTID. DE CONTROL Y VIG\SIVICOF\CUENTA MENSUAL\01. ENERO"/>
    <s v="Se solicitó la información, se recibió, revisó y cargó al sistema sivicof. Se solicitó prórroga de un día porque la internet se fue en la entidad el último día del cargue. Se solicitó la publicación en la página web del certificado"/>
    <s v="Entrega a ente de control y copia en Control Interno"/>
    <n v="1E-3"/>
    <n v="0"/>
    <x v="2"/>
    <m/>
    <m/>
    <m/>
    <m/>
    <m/>
    <x v="0"/>
  </r>
  <r>
    <x v="0"/>
    <s v="Informe presupuestal a Personería"/>
    <s v="Gestión Financiera"/>
    <s v="Apoyo"/>
    <s v="Ivonne Andrea Torres Cruz_x000a_Asesora de Control Interno"/>
    <s v="Elizabeth Sáenz Sáenz"/>
    <s v="Subdirector Financiero"/>
    <d v="2021-02-01T00:00:00"/>
    <d v="2021-02-09T00:00:00"/>
    <m/>
    <m/>
    <m/>
    <m/>
    <m/>
    <m/>
    <m/>
    <m/>
    <m/>
    <m/>
    <m/>
    <m/>
    <s v="Informe"/>
    <n v="1E-3"/>
    <d v="2021-02-10T00:00:00"/>
    <s v="Oficio 202111200016231 - Informe Presupuestal enero 2021 enviado por correo electrónico a la Personería el 10Feb"/>
    <s v="Se recopiló la información, se elaboró el reporte y se remitió por correo electrónico. Se ubicó en la carpeta compartida en el servidor y se solicitó la publicación en la página web"/>
    <s v="Entrega a ente de control y copia en Control Interno"/>
    <n v="1E-3"/>
    <n v="0"/>
    <x v="2"/>
    <m/>
    <m/>
    <m/>
    <m/>
    <m/>
    <x v="0"/>
  </r>
  <r>
    <x v="6"/>
    <s v="Asesoría en la formulación de planes de mejoramiento internos y en la modificación de las acciones ya propuestas"/>
    <s v="Evaluación de la Gestión"/>
    <s v="Seguimiento y Evaluación"/>
    <s v="Ivonne Andrea Torres Cruz_x000a_Asesora de Control Interno"/>
    <s v="Kelly Serrano Rincón"/>
    <s v="Asesor de Control Interno"/>
    <d v="2021-02-01T00:00:00"/>
    <d v="2021-12-10T00:00:00"/>
    <m/>
    <m/>
    <m/>
    <m/>
    <m/>
    <m/>
    <m/>
    <m/>
    <m/>
    <m/>
    <m/>
    <m/>
    <s v="Matriz"/>
    <n v="7.4999999999999997E-3"/>
    <m/>
    <m/>
    <m/>
    <m/>
    <n v="0"/>
    <n v="7.4999999999999997E-3"/>
    <x v="1"/>
    <n v="312"/>
    <n v="27"/>
    <n v="8.6538461538461536E-2"/>
    <n v="6.4903846153846153E-4"/>
    <m/>
    <x v="2"/>
  </r>
  <r>
    <x v="6"/>
    <s v="Asesoría en la formulación de planes de mejoramiento internos y en la modificación de las acciones ya propuestas"/>
    <s v="Evaluación de la Gestión"/>
    <s v="Seguimiento y Evaluación"/>
    <s v="Ivonne Andrea Torres Cruz_x000a_Asesora de Control Interno"/>
    <s v="Marcela Urrea Jaramillo"/>
    <s v="Asesor de Control Interno"/>
    <d v="2021-02-01T00:00:00"/>
    <d v="2021-12-10T00:00:00"/>
    <m/>
    <m/>
    <m/>
    <m/>
    <m/>
    <m/>
    <m/>
    <m/>
    <m/>
    <m/>
    <m/>
    <m/>
    <s v="Matriz"/>
    <n v="7.4999999999999997E-3"/>
    <m/>
    <m/>
    <m/>
    <m/>
    <n v="0"/>
    <n v="7.4999999999999997E-3"/>
    <x v="1"/>
    <n v="312"/>
    <n v="27"/>
    <n v="8.6538461538461536E-2"/>
    <n v="6.4903846153846153E-4"/>
    <m/>
    <x v="2"/>
  </r>
  <r>
    <x v="2"/>
    <s v="Realizar evaluación 2020 y concertación 2021 planta fija"/>
    <s v="Evaluación de la Gestión"/>
    <s v="Seguimiento y Evaluación"/>
    <s v="Ivonne Andrea Torres Cruz_x000a_Asesora de Control Interno"/>
    <s v="Elizabeth Sáenz Sáenz"/>
    <s v="Asesor de Control Interno"/>
    <d v="2021-02-03T00:00:00"/>
    <d v="2021-02-22T00:00:00"/>
    <m/>
    <m/>
    <m/>
    <m/>
    <m/>
    <m/>
    <m/>
    <m/>
    <m/>
    <m/>
    <m/>
    <m/>
    <s v="Certificado"/>
    <n v="1E-3"/>
    <d v="2021-02-18T00:00:00"/>
    <s v="01. 202111200008883 Rta a rad. 202117200006473 - Concertación 2021_x000a_02. 202111200008843 Rta a rad. 202117200006473 - Evaluación 2021"/>
    <s v="Se realizó evaluación de los compromisos del 01Feb2020 al 31Ene2021 en el aplicativo destinado de la CNSC para tal fin._x000a_Se elaboró memorando de entrega a la Subdirección Administrativa_x000a_Se realizó concertación de los compromisos del 01Feb2021 al 31Ene2022 en el aplicativo destinado de la CNSC para tal fin._x000a_Se elaboró memorando de entrega a la Subdirección Administrativa"/>
    <s v="Entrega, publicación o socialización de resultados"/>
    <n v="1E-3"/>
    <n v="0"/>
    <x v="2"/>
    <m/>
    <m/>
    <m/>
    <m/>
    <m/>
    <x v="0"/>
  </r>
  <r>
    <x v="0"/>
    <s v="Control Interno Contable CBN - 1019 durante la vigencia 2020. Resolución 193 de 2016 de la CGN; Resolución Reglamentaria 11 de 2014 de la Contraloría de Bogotá, modificada por la Resolución Reglamentaria 23 de 2016."/>
    <s v="Gestión Financiera"/>
    <s v="Apoyo"/>
    <s v="Ivonne Andrea Torres Cruz_x000a_Asesora de Control Interno"/>
    <s v="Carlos Vargas Hernández"/>
    <s v="Subdirector Financiero"/>
    <d v="2021-02-10T00:00:00"/>
    <d v="2021-02-24T00:00:00"/>
    <m/>
    <m/>
    <m/>
    <m/>
    <m/>
    <m/>
    <m/>
    <m/>
    <m/>
    <m/>
    <m/>
    <m/>
    <s v="Informe"/>
    <n v="0.01"/>
    <d v="2021-02-26T00:00:00"/>
    <s v="Ruta: \\10.216.160.201\control interno\2021\19.04 INF.  DE GESTIÓN\CONTROL INTERNO CONTABLE"/>
    <s v="Se realizó planeación del trabajo para solicitar la información necesaria para hacer la evaluación y el informe. Se tomó como base lo que ya se había solicitado para el informe del MNC con corte al 31Dic2020. Se realizó mesa de trabajo con la Subdirección Financiera (jueves 11Feb), con el fin de aclarar la información que se iba a solicitar y acordar fechas y forma de entrega. Se programaron mesas de trabajo con los responsables del área de contabilidad el 16, 17 y 18 de febrero con el fin de resolver el cuestionario anexo de la resolución 193 de 2015. Los profesionales responsables del tema se han reunido en la semana del 16 al 24 Feb para resolver inquietudes y elaborar el informe. El cuestionario, así como el informe fueron entregados el 26Feb, el informe se revisó y se entregó al Director General y Subdirección Financiera; se subió al CHIP, sde reportó en el sistema sivicof y se publicó en la página web de la entidad."/>
    <s v="Informe - Publicación (web,intranet y/o carpeta de calidad)"/>
    <n v="9.9999999999999985E-3"/>
    <n v="0"/>
    <x v="2"/>
    <m/>
    <m/>
    <m/>
    <m/>
    <m/>
    <x v="0"/>
  </r>
  <r>
    <x v="0"/>
    <s v="Control Interno Contable CBN - 1019 durante la vigencia 2020. Resolución 193 de 2016 de la CGN; Resolución Reglamentaria 11 de 2014 de la Contraloría de Bogotá, modificada por la Resolución Reglamentaria 23 de 2016."/>
    <s v="Gestión Financiera"/>
    <s v="Apoyo"/>
    <s v="Ivonne Andrea Torres Cruz_x000a_Asesora de Control Interno"/>
    <s v="Marcela Urrea Jaramillo"/>
    <s v="Subdirector Financiero"/>
    <d v="2021-02-10T00:00:00"/>
    <d v="2021-02-24T00:00:00"/>
    <m/>
    <m/>
    <m/>
    <m/>
    <m/>
    <m/>
    <m/>
    <m/>
    <m/>
    <m/>
    <m/>
    <m/>
    <s v="Informe"/>
    <n v="0.01"/>
    <d v="2021-02-26T00:00:00"/>
    <s v="Ruta: \\10.216.160.201\control interno\2021\19.04 INF.  DE GESTIÓN\CONTROL INTERNO CONTABLE"/>
    <s v="Se realizó planeación del trabajo para solicitar la información necesaria para hacer la evaluación y el informe. Se tomó como base lo que ya se había solicitado para el informe del MNC con corte al 31Dic2020. Se realizó mesa de trabajo con la Subdirección Financiera (jueves 11Feb), con el fin de aclarar la información que se iba a solicitar y acordar fechas y forma de entrega. Se programaron mesas de trabajo con los responsables del área de contabilidad el 16, 17 y 18 de febrero con el fin de resolver el cuestionario anexo de la resolución 193 de 2015. Los profesionales responsables del tema se han reunido en la semana del 16 al 24 Feb para resolver inquietudes y elaborar el informe. El cuestionario, así como el informe fueron entregados el 26Feb, el informe se revisó y se entregó al Director General y Subdirección Financiera; se subió al CHIP, sde reportó en el sistema sivicof y se publicó en la página web de la entidad."/>
    <s v="Informe - Publicación (web,intranet y/o carpeta de calidad)"/>
    <n v="9.9999999999999985E-3"/>
    <n v="0"/>
    <x v="2"/>
    <m/>
    <m/>
    <m/>
    <m/>
    <m/>
    <x v="0"/>
  </r>
  <r>
    <x v="3"/>
    <s v="Realizar seguimiento al Comité Institucional de Coordinación de Control Interno - CICCI (presentaciones, actas de comité, anexos y demás documentos)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s v="Evaluación de la Gestión"/>
    <s v="Seguimiento y Evaluación"/>
    <s v="Ivonne Andrea Torres Cruz_x000a_Asesora de Control Interno"/>
    <s v="Joan Gaitán Ferrer"/>
    <s v="Asesor de Control Interno"/>
    <d v="2021-02-14T00:00:00"/>
    <d v="2021-03-05T00:00:00"/>
    <m/>
    <m/>
    <m/>
    <m/>
    <m/>
    <m/>
    <m/>
    <m/>
    <m/>
    <m/>
    <m/>
    <m/>
    <s v="Acta"/>
    <n v="2.5000000000000001E-3"/>
    <m/>
    <s v="Ruta: \\10.216.160.201\control interno\2021\02.01 ACTAS COMITE C. I\02. 24Feb2021"/>
    <s v="Se planeó el comité, los puntos y se hizo la convocatoria para el 24Feb2021 por correo del 15Feb. Se realizó mesa de trabajo para determinar lo que sería presentado en las diapositivas, se revisión y ajustó la presentación. Se solicitó por memorando 202111200008333 del 16Feb la presentación resultado indicadores a la OAP y con memorando 202111200008343 del 16Feb la presentación resultados PQRS 2020. Ya que la ejecución del PAA está atrasada debido a la falta de contratistas, se decidió cambiar el Plan de trabajo del comité CICCI incluyendo una nueva reunión en marzo donde se evacuén los temas que no se han terminado con corte a enero y febrero._x000a_Se elaboró la presentación y se realizó la sesión del comité el 24Feb2021. el acta no se ha elaborado por lo que la actividad esteá retrasada."/>
    <s v="Informe - Revisión por ACI"/>
    <n v="2.2500000000000003E-3"/>
    <n v="2.4999999999999979E-4"/>
    <x v="3"/>
    <n v="19"/>
    <n v="14"/>
    <n v="0.73684210526315785"/>
    <n v="1.8421052631578947E-3"/>
    <n v="4.0789473684210557E-4"/>
    <x v="3"/>
  </r>
  <r>
    <x v="4"/>
    <s v="Informe cuenta anual SIVICOF. Cargue del informe de control interno contable - CBN - 1019"/>
    <s v="Gestión Financiera"/>
    <s v="Apoyo"/>
    <s v="Ivonne Andrea Torres Cruz_x000a_Asesora de Control Interno"/>
    <s v="Carlos Vargas Hernández"/>
    <s v="Subdirector Financiero"/>
    <d v="2021-02-23T00:00:00"/>
    <d v="2021-02-26T00:00:00"/>
    <m/>
    <m/>
    <m/>
    <m/>
    <m/>
    <m/>
    <m/>
    <m/>
    <m/>
    <m/>
    <m/>
    <m/>
    <s v="Certificado"/>
    <n v="2E-3"/>
    <d v="2021-02-26T00:00:00"/>
    <s v="Ruta: \\10.216.160.201\control interno\2021\19.01 INF.  A  ENTID. DE CONTROL Y VIG\SIVICOF\CUENTA ANUAL\06. Control Fiscal"/>
    <s v="Se realizó planeación del trabajo para solicitar la información necesaria para hacer la evaluación y el informe. Se tomó como base lo que ya se había solicitado para el informe del MNC con corte al 31Dic2020. Se realizó mesa de trabajo con la Subdirección Financiera (jueves 11Feb), con el fin de aclarar la información que se iba a solicitar y acordar fechas y forma de entrega. Se programaron mesas de trabajo con los responsables del área de contabilidad el 16, 17 y 18 de febrero con el fin de resolver el cuestionario anexo de la resolución 193 de 2015. Los profesionales responsables del tema se han reunido en la semana del 16 al 24 Feb para resolver inquietudes y elaborar el informe. El cuestionario, así como el informe fueron entregados el 26Feb, el informe se revisó y se entregó al Director General y Subdirección Financiera; se subió al CHIP, sde reportó en el sistema sivicof y se publicó en la página web de la entidad."/>
    <s v="Informe - Publicación (web,intranet y/o carpeta de calidad)"/>
    <n v="2E-3"/>
    <n v="0"/>
    <x v="2"/>
    <m/>
    <m/>
    <m/>
    <m/>
    <m/>
    <x v="0"/>
  </r>
  <r>
    <x v="4"/>
    <s v="Subir al CHIP el informe de Evaluación del Sistema de Control Interno Contable CBN - 1019"/>
    <s v="Gestión Financiera"/>
    <s v="Apoyo"/>
    <s v="Ivonne Andrea Torres Cruz_x000a_Asesora de Control Interno"/>
    <s v="Carlos Vargas Hernández"/>
    <s v="Subdirector Financiero"/>
    <d v="2021-02-23T00:00:00"/>
    <d v="2021-02-26T00:00:00"/>
    <m/>
    <m/>
    <m/>
    <m/>
    <m/>
    <m/>
    <m/>
    <m/>
    <m/>
    <m/>
    <m/>
    <m/>
    <s v="Certificado"/>
    <n v="2E-3"/>
    <d v="2021-02-26T00:00:00"/>
    <s v="Ruta: \\10.216.160.201\control interno\2021\19.04 INF.  DE GESTIÓN\FURAG"/>
    <s v="Se realizó planeación del trabajo para solicitar la información necesaria para hacer la evaluación y el informe. Se tomó como base lo que ya se había solicitado para el informe del MNC con corte al 31Dic2020. Se realizó mesa de trabajo con la Subdirección Financiera (jueves 11Feb), con el fin de aclarar la información que se iba a solicitar y acordar fechas y forma de entrega. Se programaron mesas de trabajo con los responsables del área de contabilidad el 16, 17 y 18 de febrero con el fin de resolver el cuestionario anexo de la resolución 193 de 2015. Los profesionales responsables del tema se han reunido en la semana del 16 al 24 Feb para resolver inquietudes y elaborar el informe. El cuestionario, así como el informe fueron entregados el 26Feb, el informe se revisó y se entregó al Director General y Subdirección Financiera; se subió al CHIP, sde reportó en el sistema sivicof y se publicó en la página web de la entidad."/>
    <s v="Entrega a ente de control y copia en Control Interno"/>
    <n v="2E-3"/>
    <n v="0"/>
    <x v="2"/>
    <m/>
    <m/>
    <m/>
    <m/>
    <m/>
    <x v="0"/>
  </r>
  <r>
    <x v="2"/>
    <s v="Seguimiento a la Gestión por Procesos - Indicadores de Gestión - Plan Anual de Auditorías - FUSS - Parágrafo 1, Artículo 38 - Decreto 807 de 2019"/>
    <s v="Evaluación de la Gestión"/>
    <s v="Seguimiento y Evaluación"/>
    <s v="Ivonne Andrea Torres Cruz_x000a_Asesora de Control Interno"/>
    <s v="Joan Gaitán Ferrer"/>
    <s v="Asesor de Control Interno"/>
    <d v="2021-02-24T00:00:00"/>
    <d v="2021-03-02T00:00:00"/>
    <m/>
    <m/>
    <m/>
    <m/>
    <m/>
    <m/>
    <m/>
    <m/>
    <m/>
    <m/>
    <m/>
    <m/>
    <s v="Matriz"/>
    <n v="3.0000000000000001E-3"/>
    <m/>
    <s v="Ruta del FUSS: \\10.216.160.201\control interno\2021\19.04 INF.  DE GESTIÓN\HERRAMIENTAS\FUSS- P I 7696_x000a_Ruta del PAA: \\10.216.160.201\control interno\2021\28.03 PAA"/>
    <s v="Se ha realizado seguimiento semanal a las actividades del PAA. Se realizó reprogramación de actividades, se incluyeron adicionales y se retiraron actividades. La propuesta de modificación se presentó en el Comité CICCI el 24Feb"/>
    <s v="Ejecución de la acción planteada"/>
    <n v="2.3999999999999998E-3"/>
    <n v="6.0000000000000027E-4"/>
    <x v="3"/>
    <n v="6"/>
    <n v="4"/>
    <n v="0.66666666666666663"/>
    <n v="2E-3"/>
    <n v="3.9999999999999975E-4"/>
    <x v="1"/>
  </r>
  <r>
    <x v="4"/>
    <s v="Reporte SIRECI - Circular Externa N° DDP-000022 del 31 de diciembre del 2020:_x000a_1. Obras inconclusas o sin uso._x000a_2. Procesos penales por delitos contra la administración pública o que afecten los intereses patrimoniales del Estado._x000a_3. Sistema General de Participaciones y demás transferencias de origen nacional._x000a_4. Sistema General de Regalías, (Consolida información de las entidades designadas como ejecutoras de estos recursos - Secretaria Distrital de Planeación)._x000a_5. Planes de mejoramiento."/>
    <s v="Mejoramiento de Barrios"/>
    <s v="Misional"/>
    <s v="Ivonne Andrea Torres Cruz_x000a_Asesora de Control Interno"/>
    <s v="Joan Gaitán Ferrer"/>
    <s v="Director de Mejoramiento de Barrios"/>
    <d v="2021-02-25T00:00:00"/>
    <d v="2021-03-02T00:00:00"/>
    <m/>
    <m/>
    <m/>
    <m/>
    <m/>
    <m/>
    <m/>
    <m/>
    <m/>
    <m/>
    <m/>
    <m/>
    <s v="Correo electrónico"/>
    <n v="1E-3"/>
    <m/>
    <s v="Ruta: \\10.216.160.201\control interno\2021\19.01 INF.  A  ENTID. DE CONTROL Y VIG\CGR SIRECI\03. Feb_x000a_01. 202111200008903 solicitud contratos de obra"/>
    <s v="El 18Feb se solicitó a la DGC la relación de los contratos de obra de 2010 a 2020, para lograr determinar si existe alguna obra inconclusa. Debe dar respuesta el 26Feb, pero no dieron respuesta y se corrió la fecha hasta el 02Mar, pero tampoco dieron respuesta"/>
    <s v="Revisión de respuesta y soportes"/>
    <n v="8.0000000000000004E-4"/>
    <n v="1.9999999999999998E-4"/>
    <x v="3"/>
    <n v="5"/>
    <n v="3"/>
    <n v="0.6"/>
    <n v="5.9999999999999995E-4"/>
    <n v="2.0000000000000009E-4"/>
    <x v="1"/>
  </r>
  <r>
    <x v="0"/>
    <s v="Evaluación del desempeño institucional a través del Furag según lineamientos del DAFP"/>
    <s v="Todos los Procesos"/>
    <s v="Todos los Procesos"/>
    <s v="Ivonne Andrea Torres Cruz_x000a_Asesora de Control Interno"/>
    <s v="Joan Gaitán Ferrer"/>
    <s v="Líderes de Cada Proceso"/>
    <d v="2021-02-25T00:00:00"/>
    <d v="2021-03-25T00:00:00"/>
    <m/>
    <m/>
    <m/>
    <m/>
    <m/>
    <m/>
    <m/>
    <m/>
    <m/>
    <m/>
    <m/>
    <m/>
    <s v="Certificado"/>
    <n v="0.02"/>
    <m/>
    <s v="Ruta: \\10.216.160.201\control interno\2021\19.04 INF.  DE GESTIÓN\FURAG"/>
    <s v="Se asistió a la charla del 08Feb, se verificó la circular que modifica las fechas, se recibió nueva notificación de sesión de preguntas, se solicitó el usuario, ya que el actual no se sabe si funciona._x000a_El 15Feb se recibió solicitud de diligenciamiento de matriz de Seguimiento a la implementación de las políticas de Gestión y Desempeño del MIPG por parte de la OAP, con 98 preguntas que fueron contestadas en su totalidad y enviadas por correo electrónico el 18Feb"/>
    <s v="Planeación - Definir metodología y cronograma de trabajo"/>
    <n v="3.0000000000000001E-3"/>
    <n v="1.7000000000000001E-2"/>
    <x v="3"/>
    <n v="28"/>
    <n v="3"/>
    <n v="0.10714285714285714"/>
    <n v="2.142857142857143E-3"/>
    <n v="8.571428571428571E-4"/>
    <x v="1"/>
  </r>
  <r>
    <x v="2"/>
    <s v="Trámite de cuentas de ACI"/>
    <s v="Evaluación de la Gestión"/>
    <s v="Seguimiento y Evaluación"/>
    <s v="Ivonne Andrea Torres Cruz_x000a_Asesora de Control Interno"/>
    <s v="Joan Gaitán Ferrer"/>
    <s v="Asesor de Control Interno"/>
    <d v="2021-03-02T00:00:00"/>
    <d v="2021-03-04T00:00:00"/>
    <m/>
    <m/>
    <m/>
    <m/>
    <m/>
    <m/>
    <m/>
    <m/>
    <m/>
    <m/>
    <m/>
    <m/>
    <s v="Reporte"/>
    <n v="3.0000000000000001E-3"/>
    <m/>
    <m/>
    <m/>
    <m/>
    <n v="0"/>
    <n v="3.0000000000000001E-3"/>
    <x v="3"/>
    <n v="2"/>
    <n v="-2"/>
    <n v="-1"/>
    <n v="-3.0000000000000001E-3"/>
    <m/>
    <x v="2"/>
  </r>
  <r>
    <x v="4"/>
    <s v="Informe cuenta mensual SIVICOF"/>
    <s v="Gestión Financiera"/>
    <s v="Apoyo"/>
    <s v="Ivonne Andrea Torres Cruz_x000a_Asesora de Control Interno"/>
    <s v="Carlos Vargas Hernández"/>
    <s v="Subdirector Financiero"/>
    <d v="2021-03-02T00:00:00"/>
    <d v="2021-03-09T00:00:00"/>
    <m/>
    <m/>
    <m/>
    <m/>
    <m/>
    <m/>
    <m/>
    <m/>
    <m/>
    <m/>
    <m/>
    <m/>
    <s v="Certificado"/>
    <n v="1E-3"/>
    <m/>
    <m/>
    <m/>
    <m/>
    <n v="0"/>
    <n v="1E-3"/>
    <x v="3"/>
    <n v="7"/>
    <n v="-2"/>
    <n v="-0.2857142857142857"/>
    <n v="-2.8571428571428568E-4"/>
    <m/>
    <x v="2"/>
  </r>
  <r>
    <x v="0"/>
    <s v="Informe presupuestal a Personería"/>
    <s v="Gestión Financiera"/>
    <s v="Apoyo"/>
    <s v="Ivonne Andrea Torres Cruz_x000a_Asesora de Control Interno"/>
    <s v="Elizabeth Sáenz Sáenz"/>
    <s v="Subdirector Financiero"/>
    <d v="2021-03-02T00:00:00"/>
    <d v="2021-03-09T00:00:00"/>
    <m/>
    <m/>
    <m/>
    <m/>
    <m/>
    <m/>
    <m/>
    <m/>
    <m/>
    <m/>
    <m/>
    <m/>
    <s v="Informe"/>
    <n v="1E-3"/>
    <m/>
    <m/>
    <m/>
    <m/>
    <n v="0"/>
    <n v="1E-3"/>
    <x v="3"/>
    <n v="7"/>
    <n v="-2"/>
    <n v="-0.2857142857142857"/>
    <n v="-2.8571428571428568E-4"/>
    <m/>
    <x v="2"/>
  </r>
  <r>
    <x v="6"/>
    <s v="Seguimiento al Plan de Mejoramiento Interno - Artículo 5 del Decreto 371 de 2010"/>
    <s v="Todos los Procesos"/>
    <s v="Todos los Procesos"/>
    <s v="Ivonne Andrea Torres Cruz_x000a_Asesora de Control Interno"/>
    <s v="Kelly Serrano Rincón"/>
    <s v="Líderes de Cada Proceso"/>
    <d v="2021-03-02T00:00:00"/>
    <d v="2021-03-17T00:00:00"/>
    <m/>
    <m/>
    <m/>
    <m/>
    <m/>
    <m/>
    <m/>
    <m/>
    <m/>
    <m/>
    <m/>
    <m/>
    <s v="Matriz"/>
    <n v="0.03"/>
    <m/>
    <m/>
    <m/>
    <m/>
    <n v="0"/>
    <n v="0.03"/>
    <x v="3"/>
    <n v="15"/>
    <n v="-2"/>
    <n v="-0.13333333333333333"/>
    <n v="-4.0000000000000001E-3"/>
    <n v="4.0000000000000001E-3"/>
    <x v="3"/>
  </r>
  <r>
    <x v="1"/>
    <s v="Revisar la formulación de las actividades del PAAC en el primer seguimiento y generar las alertas respectivas."/>
    <s v="Todos los Procesos"/>
    <s v="Todos los Procesos"/>
    <s v="Ivonne Andrea Torres Cruz_x000a_Asesora de Control Interno"/>
    <s v="Kelly Serrano Rincón"/>
    <s v="Líderes de Cada Proceso"/>
    <d v="2021-03-02T00:00:00"/>
    <d v="2021-04-15T00:00:00"/>
    <m/>
    <m/>
    <m/>
    <m/>
    <m/>
    <m/>
    <m/>
    <m/>
    <m/>
    <m/>
    <m/>
    <m/>
    <s v="Informe"/>
    <n v="5.0000000000000001E-3"/>
    <m/>
    <m/>
    <m/>
    <m/>
    <n v="0"/>
    <n v="5.0000000000000001E-3"/>
    <x v="4"/>
    <n v="44"/>
    <n v="-2"/>
    <n v="-4.5454545454545456E-2"/>
    <n v="-2.2727272727272727E-4"/>
    <n v="2.2727272727272727E-4"/>
    <x v="3"/>
  </r>
  <r>
    <x v="0"/>
    <s v="Evaluar el proceso de Rendición de Cuentas (Audiencia Pública u otra alternativa)"/>
    <s v="Gestión Estratégica"/>
    <s v="Estratégico"/>
    <s v="Ivonne Andrea Torres Cruz_x000a_Asesora de Control Interno"/>
    <s v="Andrea Sierra Ochoa"/>
    <s v="Jefe Oficina Asesora de Planeación "/>
    <d v="2021-03-02T00:00:00"/>
    <d v="2021-04-28T00:00:00"/>
    <m/>
    <m/>
    <m/>
    <m/>
    <m/>
    <m/>
    <m/>
    <m/>
    <m/>
    <m/>
    <m/>
    <m/>
    <s v="Informe"/>
    <n v="0.01"/>
    <m/>
    <m/>
    <m/>
    <m/>
    <n v="0"/>
    <n v="0.01"/>
    <x v="4"/>
    <n v="57"/>
    <n v="-2"/>
    <n v="-3.5087719298245612E-2"/>
    <n v="-3.5087719298245611E-4"/>
    <m/>
    <x v="2"/>
  </r>
  <r>
    <x v="0"/>
    <s v="Reportar la información sobre la utilización del software a través del aplicativo que disponga la Dirección Nacional de Derechos de Autor - DNDA. Directivas presidenciales 01 de 1999 y 02 de 2002; Circular 17 de 2011 de la DNDA"/>
    <s v="Gestión Tecnología de la Información y Comunicaciones"/>
    <s v="Estratégico"/>
    <s v="Ivonne Andrea Torres Cruz_x000a_Asesora de Control Interno"/>
    <s v="Andrea Sierra Ochoa"/>
    <s v="Jefe Oficina de Tecnologías de la Información y las Comunicaciones"/>
    <d v="2021-03-08T00:00:00"/>
    <d v="2021-03-19T00:00:00"/>
    <m/>
    <m/>
    <m/>
    <m/>
    <m/>
    <m/>
    <m/>
    <m/>
    <m/>
    <m/>
    <m/>
    <m/>
    <s v="Reporte"/>
    <n v="5.0000000000000001E-3"/>
    <m/>
    <m/>
    <m/>
    <m/>
    <n v="0"/>
    <n v="5.0000000000000001E-3"/>
    <x v="3"/>
    <n v="11"/>
    <n v="-8"/>
    <n v="-0.72727272727272729"/>
    <n v="-3.6363636363636364E-3"/>
    <m/>
    <x v="2"/>
  </r>
  <r>
    <x v="2"/>
    <s v="Revisión y mantenimiento al botón de transparencia - Ley 1712 de 2014 numeral 7 a cargo de control interno"/>
    <s v="Evaluación de la Gestión"/>
    <s v="Seguimiento y Evaluación"/>
    <s v="Ivonne Andrea Torres Cruz_x000a_Asesora de Control Interno"/>
    <s v="Joan Gaitán Ferrer"/>
    <s v="Asesor de Control Interno"/>
    <d v="2021-03-08T00:00:00"/>
    <d v="2021-03-19T00:00:00"/>
    <m/>
    <m/>
    <m/>
    <m/>
    <m/>
    <m/>
    <m/>
    <m/>
    <m/>
    <m/>
    <m/>
    <m/>
    <s v="Reporte"/>
    <n v="5.0000000000000001E-3"/>
    <m/>
    <m/>
    <m/>
    <m/>
    <n v="0"/>
    <n v="5.0000000000000001E-3"/>
    <x v="3"/>
    <n v="11"/>
    <n v="-8"/>
    <n v="-0.72727272727272729"/>
    <n v="-3.6363636363636364E-3"/>
    <m/>
    <x v="2"/>
  </r>
  <r>
    <x v="7"/>
    <s v="Auditoría Proceso de Urbanizaciones y Titulación_x000a_Revisión de Riesgos"/>
    <s v="Urbanizaciones y Titulación"/>
    <s v="Misional"/>
    <s v="Ivonne Andrea Torres Cruz_x000a_Asesora de Control Interno"/>
    <s v="Kelly Serrano Rincón"/>
    <s v="Director de Urbanizaciones y Titulación"/>
    <d v="2021-03-15T00:00:00"/>
    <d v="2021-03-25T00:00:00"/>
    <m/>
    <m/>
    <m/>
    <m/>
    <m/>
    <m/>
    <m/>
    <m/>
    <m/>
    <m/>
    <m/>
    <m/>
    <s v="Informe"/>
    <n v="3.7499999999999999E-3"/>
    <m/>
    <m/>
    <m/>
    <m/>
    <n v="0"/>
    <n v="3.7499999999999999E-3"/>
    <x v="3"/>
    <n v="10"/>
    <n v="-15"/>
    <n v="-1.5"/>
    <n v="-5.6249999999999998E-3"/>
    <m/>
    <x v="2"/>
  </r>
  <r>
    <x v="7"/>
    <s v="Auditoría Proceso de Urbanizaciones y Titulación_x000a_Decreto 371 de 2010 - Artículo 2 - de los procesos de contratación en el distrito capital"/>
    <s v="Adquisición de Bienes y Servicios"/>
    <s v="Apoyo"/>
    <s v="Ivonne Andrea Torres Cruz_x000a_Asesora de Control Interno"/>
    <s v="Andrea Sierra Ochoa"/>
    <s v="Director de Gestión Corporativa y CID"/>
    <d v="2021-03-15T00:00:00"/>
    <d v="2021-04-05T00:00:00"/>
    <m/>
    <m/>
    <m/>
    <m/>
    <m/>
    <m/>
    <m/>
    <m/>
    <m/>
    <m/>
    <m/>
    <m/>
    <s v="Informe"/>
    <n v="5.0000000000000001E-3"/>
    <m/>
    <m/>
    <m/>
    <m/>
    <n v="0"/>
    <n v="5.0000000000000001E-3"/>
    <x v="4"/>
    <n v="21"/>
    <n v="-15"/>
    <n v="-0.7142857142857143"/>
    <n v="-3.5714285714285718E-3"/>
    <n v="3.5714285714285718E-3"/>
    <x v="3"/>
  </r>
  <r>
    <x v="7"/>
    <s v="Auditoría Proceso de Urbanizaciones y Titulación_x000a_Decreto 371 de 2010 - Artículo 3 - de los procesos de atención al ciudadano, los sistemas de información y atención de las peticiones, quejas, reclamos y sugerencias de los ciudadanos, en el distrito capital"/>
    <s v="Servicio al Ciudadano "/>
    <s v="Misional"/>
    <s v="Ivonne Andrea Torres Cruz_x000a_Asesora de Control Interno"/>
    <s v="Marcela Urrea Jaramillo"/>
    <s v="Director de Gestión Corporativa y CID"/>
    <d v="2021-03-15T00:00:00"/>
    <d v="2021-04-08T00:00:00"/>
    <m/>
    <m/>
    <m/>
    <m/>
    <m/>
    <m/>
    <m/>
    <m/>
    <m/>
    <m/>
    <m/>
    <m/>
    <s v="Informe"/>
    <n v="2.5000000000000001E-3"/>
    <m/>
    <m/>
    <m/>
    <m/>
    <n v="0"/>
    <n v="2.5000000000000001E-3"/>
    <x v="4"/>
    <n v="24"/>
    <n v="-15"/>
    <n v="-0.625"/>
    <n v="-1.5625000000000001E-3"/>
    <m/>
    <x v="2"/>
  </r>
  <r>
    <x v="7"/>
    <s v="Auditoría Proceso de Urbanizaciones y Titulación_x000a_Expedientes del proceso - procedimientos del proceso"/>
    <s v="Urbanizaciones y Titulación"/>
    <s v="Misional"/>
    <s v="Ivonne Andrea Torres Cruz_x000a_Asesora de Control Interno"/>
    <s v="Marcela Urrea Jaramillo"/>
    <s v="Director de Urbanizaciones y Titulación"/>
    <d v="2021-03-15T00:00:00"/>
    <d v="2021-04-08T00:00:00"/>
    <m/>
    <m/>
    <m/>
    <m/>
    <m/>
    <m/>
    <m/>
    <m/>
    <m/>
    <m/>
    <m/>
    <m/>
    <s v="Informe"/>
    <n v="5.0000000000000001E-3"/>
    <m/>
    <m/>
    <m/>
    <m/>
    <n v="0"/>
    <n v="5.0000000000000001E-3"/>
    <x v="4"/>
    <n v="24"/>
    <n v="-15"/>
    <n v="-0.625"/>
    <n v="-3.1250000000000002E-3"/>
    <m/>
    <x v="2"/>
  </r>
  <r>
    <x v="3"/>
    <s v="Realizar seguimiento al Comité Institucional de Coordinación de Control Interno - CICCI (presentaciones, actas de comité, anexos y demás documentos)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s v="Evaluación de la Gestión"/>
    <s v="Seguimiento y Evaluación"/>
    <s v="Ivonne Andrea Torres Cruz_x000a_Asesora de Control Interno"/>
    <s v="Joan Gaitán Ferrer"/>
    <s v="Asesor de Control Interno"/>
    <d v="2021-03-15T00:00:00"/>
    <d v="2021-04-12T00:00:00"/>
    <m/>
    <m/>
    <m/>
    <m/>
    <m/>
    <m/>
    <m/>
    <m/>
    <m/>
    <m/>
    <m/>
    <m/>
    <s v="Acta"/>
    <n v="2.5000000000000001E-3"/>
    <m/>
    <m/>
    <m/>
    <m/>
    <n v="0"/>
    <n v="2.5000000000000001E-3"/>
    <x v="4"/>
    <n v="28"/>
    <n v="-15"/>
    <n v="-0.5357142857142857"/>
    <n v="-1.3392857142857143E-3"/>
    <m/>
    <x v="2"/>
  </r>
  <r>
    <x v="2"/>
    <s v="Realizar una charla individual con los procesos para comunicar puntualmente las deficiencias y llegar a acuerdos para la mejora de la información en términos de plazos, diseño y formato."/>
    <s v="Evaluación de la Gestión"/>
    <s v="Seguimiento y Evaluación"/>
    <s v="Ivonne Andrea Torres Cruz_x000a_Asesora de Control Interno"/>
    <s v="Andrea Sierra Ochoa"/>
    <s v="Asesor de Control Interno"/>
    <d v="2021-03-15T00:00:00"/>
    <d v="2021-09-15T00:00:00"/>
    <m/>
    <m/>
    <m/>
    <m/>
    <m/>
    <m/>
    <m/>
    <m/>
    <m/>
    <m/>
    <m/>
    <m/>
    <s v="Acta"/>
    <n v="3.0000000000000001E-3"/>
    <m/>
    <m/>
    <m/>
    <m/>
    <n v="0"/>
    <n v="3.0000000000000001E-3"/>
    <x v="5"/>
    <n v="184"/>
    <n v="-15"/>
    <n v="-8.1521739130434784E-2"/>
    <n v="-2.4456521739130437E-4"/>
    <m/>
    <x v="2"/>
  </r>
  <r>
    <x v="2"/>
    <s v="Realizar una charla individual con los procesos para comunicar puntualmente las deficiencias y llegar a acuerdos para la mejora de la información en términos de plazos, diseño y formato."/>
    <s v="Evaluación de la Gestión"/>
    <s v="Seguimiento y Evaluación"/>
    <s v="Ivonne Andrea Torres Cruz_x000a_Asesora de Control Interno"/>
    <s v="Auditor 6"/>
    <s v="Asesor de Control Interno"/>
    <d v="2021-03-15T00:00:00"/>
    <d v="2021-09-15T00:00:00"/>
    <m/>
    <m/>
    <m/>
    <m/>
    <m/>
    <m/>
    <m/>
    <m/>
    <m/>
    <m/>
    <m/>
    <m/>
    <s v="Acta"/>
    <n v="3.0000000000000001E-3"/>
    <m/>
    <m/>
    <m/>
    <m/>
    <n v="0"/>
    <n v="3.0000000000000001E-3"/>
    <x v="5"/>
    <n v="184"/>
    <n v="-15"/>
    <n v="-8.1521739130434784E-2"/>
    <n v="-2.4456521739130437E-4"/>
    <m/>
    <x v="2"/>
  </r>
  <r>
    <x v="2"/>
    <s v="Realizar una charla individual con los procesos para comunicar puntualmente las deficiencias y llegar a acuerdos para la mejora de la información en términos de plazos, diseño y formato."/>
    <s v="Evaluación de la Gestión"/>
    <s v="Seguimiento y Evaluación"/>
    <s v="Ivonne Andrea Torres Cruz_x000a_Asesora de Control Interno"/>
    <s v="Carlos Vargas Hernández"/>
    <s v="Asesor de Control Interno"/>
    <d v="2021-03-15T00:00:00"/>
    <d v="2021-09-15T00:00:00"/>
    <m/>
    <m/>
    <m/>
    <m/>
    <m/>
    <m/>
    <m/>
    <m/>
    <m/>
    <m/>
    <m/>
    <m/>
    <s v="Acta"/>
    <n v="3.0000000000000001E-3"/>
    <m/>
    <m/>
    <m/>
    <m/>
    <n v="0"/>
    <n v="3.0000000000000001E-3"/>
    <x v="5"/>
    <n v="184"/>
    <n v="-15"/>
    <n v="-8.1521739130434784E-2"/>
    <n v="-2.4456521739130437E-4"/>
    <m/>
    <x v="2"/>
  </r>
  <r>
    <x v="2"/>
    <s v="Realizar una charla individual con los procesos para comunicar puntualmente las deficiencias y llegar a acuerdos para la mejora de la información en términos de plazos, diseño y formato."/>
    <s v="Evaluación de la Gestión"/>
    <s v="Seguimiento y Evaluación"/>
    <s v="Ivonne Andrea Torres Cruz_x000a_Asesora de Control Interno"/>
    <s v="Joan Gaitán Ferrer"/>
    <s v="Asesor de Control Interno"/>
    <d v="2021-03-15T00:00:00"/>
    <d v="2021-09-15T00:00:00"/>
    <m/>
    <m/>
    <m/>
    <m/>
    <m/>
    <m/>
    <m/>
    <m/>
    <m/>
    <m/>
    <m/>
    <m/>
    <s v="Acta"/>
    <n v="3.0000000000000001E-3"/>
    <m/>
    <m/>
    <m/>
    <m/>
    <n v="0"/>
    <n v="3.0000000000000001E-3"/>
    <x v="5"/>
    <n v="184"/>
    <n v="-15"/>
    <n v="-8.1521739130434784E-2"/>
    <n v="-2.4456521739130437E-4"/>
    <m/>
    <x v="2"/>
  </r>
  <r>
    <x v="2"/>
    <s v="Realizar una charla individual con los procesos para comunicar puntualmente las deficiencias y llegar a acuerdos para la mejora de la información en términos de plazos, diseño y formato."/>
    <s v="Evaluación de la Gestión"/>
    <s v="Seguimiento y Evaluación"/>
    <s v="Ivonne Andrea Torres Cruz_x000a_Asesora de Control Interno"/>
    <s v="Kelly Serrano Rincón"/>
    <s v="Asesor de Control Interno"/>
    <d v="2021-03-15T00:00:00"/>
    <d v="2021-09-15T00:00:00"/>
    <m/>
    <m/>
    <m/>
    <m/>
    <m/>
    <m/>
    <m/>
    <m/>
    <m/>
    <m/>
    <m/>
    <m/>
    <s v="Acta"/>
    <n v="3.0000000000000001E-3"/>
    <m/>
    <m/>
    <m/>
    <m/>
    <n v="0"/>
    <n v="3.0000000000000001E-3"/>
    <x v="5"/>
    <n v="184"/>
    <n v="-15"/>
    <n v="-8.1521739130434784E-2"/>
    <n v="-2.4456521739130437E-4"/>
    <m/>
    <x v="2"/>
  </r>
  <r>
    <x v="2"/>
    <s v="Realizar una charla individual con los procesos para comunicar puntualmente las deficiencias y llegar a acuerdos para la mejora de la información en términos de plazos, diseño y formato."/>
    <s v="Evaluación de la Gestión"/>
    <s v="Seguimiento y Evaluación"/>
    <s v="Ivonne Andrea Torres Cruz_x000a_Asesora de Control Interno"/>
    <s v="Marcela Urrea Jaramillo"/>
    <s v="Asesor de Control Interno"/>
    <d v="2021-03-15T00:00:00"/>
    <d v="2021-09-15T00:00:00"/>
    <m/>
    <m/>
    <m/>
    <m/>
    <m/>
    <m/>
    <m/>
    <m/>
    <m/>
    <m/>
    <m/>
    <m/>
    <s v="Acta"/>
    <n v="3.0000000000000001E-3"/>
    <m/>
    <m/>
    <m/>
    <m/>
    <n v="0"/>
    <n v="3.0000000000000001E-3"/>
    <x v="5"/>
    <n v="184"/>
    <n v="-15"/>
    <n v="-8.1521739130434784E-2"/>
    <n v="-2.4456521739130437E-4"/>
    <m/>
    <x v="2"/>
  </r>
  <r>
    <x v="7"/>
    <s v="Verificar el cierre de 2020 y la constitución y el adecuado manejo de los recursos de la caja menor de la vigencia 2021 de la Caja de la Vivienda Popular, en lo relacionado con la delegación de gastos y el manejo de los mismos."/>
    <s v="Gestión Administrativa"/>
    <s v="Apoyo"/>
    <s v="Ivonne Andrea Torres Cruz_x000a_Asesora de Control Interno"/>
    <s v="Carlos Vargas Hernández"/>
    <s v="Subdirector Administrativo"/>
    <d v="2021-03-19T00:00:00"/>
    <d v="2021-04-16T00:00:00"/>
    <m/>
    <m/>
    <m/>
    <m/>
    <m/>
    <m/>
    <m/>
    <m/>
    <m/>
    <m/>
    <m/>
    <m/>
    <s v="Informe"/>
    <n v="5.0000000000000001E-3"/>
    <m/>
    <m/>
    <m/>
    <m/>
    <n v="0"/>
    <n v="5.0000000000000001E-3"/>
    <x v="4"/>
    <n v="28"/>
    <n v="-19"/>
    <n v="-0.6785714285714286"/>
    <n v="-3.3928571428571432E-3"/>
    <m/>
    <x v="2"/>
  </r>
  <r>
    <x v="4"/>
    <s v="Recibir, analizar y dar trámite a las solicitudes de modificación de las acciones del plan de mejoramiento de la contraloría"/>
    <s v="Evaluación de la Gestión"/>
    <s v="Seguimiento y Evaluación"/>
    <s v="Ivonne Andrea Torres Cruz_x000a_Asesora de Control Interno"/>
    <s v="Carlos Vargas Hernández"/>
    <s v="Asesor de Control Interno"/>
    <d v="2021-03-23T00:00:00"/>
    <d v="2021-03-30T00:00:00"/>
    <m/>
    <m/>
    <m/>
    <m/>
    <m/>
    <m/>
    <m/>
    <m/>
    <m/>
    <m/>
    <m/>
    <m/>
    <s v="Certificado"/>
    <n v="2E-3"/>
    <m/>
    <m/>
    <m/>
    <m/>
    <n v="0"/>
    <n v="2E-3"/>
    <x v="3"/>
    <n v="7"/>
    <n v="-23"/>
    <n v="-3.2857142857142856"/>
    <n v="-6.5714285714285709E-3"/>
    <m/>
    <x v="2"/>
  </r>
  <r>
    <x v="7"/>
    <s v="Auditoría Proceso de Mejoramiento de Barrios_x000a_Revisión de Riesgos"/>
    <s v="Mejoramiento de Barrios"/>
    <s v="Misional"/>
    <s v="Ivonne Andrea Torres Cruz_x000a_Asesora de Control Interno"/>
    <s v="Kelly Serrano Rincón"/>
    <s v="Director de Mejoramiento de Barrios"/>
    <d v="2021-03-26T00:00:00"/>
    <d v="2021-04-08T00:00:00"/>
    <m/>
    <m/>
    <m/>
    <m/>
    <m/>
    <m/>
    <m/>
    <m/>
    <m/>
    <m/>
    <m/>
    <m/>
    <s v="Informe"/>
    <n v="0.01"/>
    <m/>
    <m/>
    <m/>
    <m/>
    <n v="0"/>
    <n v="0.01"/>
    <x v="4"/>
    <n v="13"/>
    <n v="-26"/>
    <n v="-2"/>
    <n v="-0.02"/>
    <m/>
    <x v="2"/>
  </r>
  <r>
    <x v="7"/>
    <s v="Seguimiento a los procesos judiciales - SIPROJ - del 01Ene2020 al 28Feb2021"/>
    <s v="Prevención del Daño Antijurídico y Representación Judicial"/>
    <s v="Estratégico"/>
    <s v="Ivonne Andrea Torres Cruz_x000a_Asesora de Control Interno"/>
    <s v="Andrea Sierra Ochoa"/>
    <s v="Director Jurídico "/>
    <d v="2021-03-26T00:00:00"/>
    <d v="2021-05-03T00:00:00"/>
    <m/>
    <m/>
    <m/>
    <m/>
    <m/>
    <m/>
    <m/>
    <m/>
    <m/>
    <m/>
    <m/>
    <m/>
    <s v="Informe"/>
    <n v="5.0000000000000001E-3"/>
    <m/>
    <m/>
    <m/>
    <m/>
    <n v="0"/>
    <n v="5.0000000000000001E-3"/>
    <x v="6"/>
    <n v="38"/>
    <n v="-26"/>
    <n v="-0.68421052631578949"/>
    <n v="-3.4210526315789475E-3"/>
    <m/>
    <x v="2"/>
  </r>
  <r>
    <x v="2"/>
    <s v="Seguimiento a la Gestión por Procesos - Indicadores de Gestión - Plan Anual de Auditorías - FUSS - Parágrafo 1, Artículo 38 - Decreto 807 de 2019"/>
    <s v="Evaluación de la Gestión"/>
    <s v="Seguimiento y Evaluación"/>
    <s v="Ivonne Andrea Torres Cruz_x000a_Asesora de Control Interno"/>
    <s v="Joan Gaitán Ferrer"/>
    <s v="Asesor de Control Interno"/>
    <d v="2021-03-29T00:00:00"/>
    <d v="2021-04-06T00:00:00"/>
    <m/>
    <m/>
    <m/>
    <m/>
    <m/>
    <m/>
    <m/>
    <m/>
    <m/>
    <m/>
    <m/>
    <m/>
    <s v="Matriz"/>
    <n v="3.0000000000000001E-3"/>
    <m/>
    <m/>
    <m/>
    <m/>
    <n v="0"/>
    <n v="3.0000000000000001E-3"/>
    <x v="4"/>
    <n v="8"/>
    <n v="-29"/>
    <n v="-3.625"/>
    <n v="-1.0875000000000001E-2"/>
    <m/>
    <x v="2"/>
  </r>
  <r>
    <x v="4"/>
    <s v="Reporte SIRECI - Circular Externa N° DDP-000022 del 31 de diciembre del 2020:_x000a_1. Obras inconclusas o sin uso._x000a_2. Procesos penales por delitos contra la administración pública o que afecten los intereses patrimoniales del Estado._x000a_3. Sistema General de Participaciones y demás transferencias de origen nacional._x000a_4. Sistema General de Regalías, (Consolida información de las entidades designadas como ejecutoras de estos recursos - Secretaria Distrital de Planeación)._x000a_5. Planes de mejoramiento."/>
    <s v="Mejoramiento de Barrios"/>
    <s v="Misional"/>
    <s v="Ivonne Andrea Torres Cruz_x000a_Asesora de Control Interno"/>
    <s v="Joan Gaitán Ferrer"/>
    <s v="Director de Mejoramiento de Barrios"/>
    <d v="2021-03-30T00:00:00"/>
    <d v="2021-04-06T00:00:00"/>
    <m/>
    <m/>
    <m/>
    <m/>
    <m/>
    <m/>
    <m/>
    <m/>
    <m/>
    <m/>
    <m/>
    <m/>
    <s v="Correo electrónico"/>
    <n v="1E-3"/>
    <m/>
    <m/>
    <m/>
    <m/>
    <n v="0"/>
    <n v="1E-3"/>
    <x v="4"/>
    <n v="7"/>
    <n v="-30"/>
    <n v="-4.2857142857142856"/>
    <n v="-4.2857142857142859E-3"/>
    <m/>
    <x v="2"/>
  </r>
  <r>
    <x v="2"/>
    <s v="Trámite de cuentas de ACI"/>
    <s v="Evaluación de la Gestión"/>
    <s v="Seguimiento y Evaluación"/>
    <s v="Ivonne Andrea Torres Cruz_x000a_Asesora de Control Interno"/>
    <s v="Joan Gaitán Ferrer"/>
    <s v="Asesor de Control Interno"/>
    <d v="2021-04-05T00:00:00"/>
    <d v="2021-04-08T00:00:00"/>
    <m/>
    <m/>
    <m/>
    <m/>
    <m/>
    <m/>
    <m/>
    <m/>
    <m/>
    <m/>
    <m/>
    <m/>
    <s v="Reporte"/>
    <n v="3.0000000000000001E-3"/>
    <m/>
    <m/>
    <m/>
    <m/>
    <n v="0"/>
    <n v="3.0000000000000001E-3"/>
    <x v="4"/>
    <n v="3"/>
    <n v="-36"/>
    <n v="-12"/>
    <n v="-3.6000000000000004E-2"/>
    <m/>
    <x v="2"/>
  </r>
  <r>
    <x v="2"/>
    <s v="Realizar la revisión del formato y registro del normograma del proceso de Evaluación de la Gestión, de conformidad con solicitud 2020IE6888 del 27Jul2020 de la OAP y trabajar en conjunto con la Dir Jurídica, a fin de realizar el reporte de la actualización de manera trimestral."/>
    <s v="Evaluación de la Gestión"/>
    <s v="Seguimiento y Evaluación"/>
    <s v="Ivonne Andrea Torres Cruz_x000a_Asesora de Control Interno"/>
    <s v="Andrea Sierra Ochoa"/>
    <s v="Asesor de Control Interno"/>
    <d v="2021-04-05T00:00:00"/>
    <d v="2021-04-09T00:00:00"/>
    <m/>
    <m/>
    <m/>
    <m/>
    <m/>
    <m/>
    <m/>
    <m/>
    <m/>
    <m/>
    <m/>
    <m/>
    <s v="Matriz"/>
    <n v="3.0000000000000001E-3"/>
    <m/>
    <m/>
    <m/>
    <m/>
    <n v="0"/>
    <n v="3.0000000000000001E-3"/>
    <x v="4"/>
    <n v="4"/>
    <n v="-36"/>
    <n v="-9"/>
    <n v="-2.7E-2"/>
    <m/>
    <x v="2"/>
  </r>
  <r>
    <x v="4"/>
    <s v="Informe cuenta mensual SIVICOF"/>
    <s v="Adquisición de Bienes y Servicios"/>
    <s v="Apoyo"/>
    <s v="Ivonne Andrea Torres Cruz_x000a_Asesora de Control Interno"/>
    <s v="Carlos Vargas Hernández"/>
    <s v="Director de Gestión Corporativa y CID"/>
    <d v="2021-04-05T00:00:00"/>
    <d v="2021-04-13T00:00:00"/>
    <m/>
    <m/>
    <m/>
    <m/>
    <m/>
    <m/>
    <m/>
    <m/>
    <m/>
    <m/>
    <m/>
    <m/>
    <s v="Certificado"/>
    <n v="1E-3"/>
    <m/>
    <m/>
    <m/>
    <m/>
    <n v="0"/>
    <n v="1E-3"/>
    <x v="4"/>
    <n v="8"/>
    <n v="-36"/>
    <n v="-4.5"/>
    <n v="-4.5000000000000005E-3"/>
    <m/>
    <x v="2"/>
  </r>
  <r>
    <x v="0"/>
    <s v="Informe presupuestal a Personería"/>
    <s v="Gestión Financiera"/>
    <s v="Apoyo"/>
    <s v="Ivonne Andrea Torres Cruz_x000a_Asesora de Control Interno"/>
    <s v="Elizabeth Sáenz Sáenz"/>
    <s v="Subdirector Financiero"/>
    <d v="2021-04-05T00:00:00"/>
    <d v="2021-04-13T00:00:00"/>
    <m/>
    <m/>
    <m/>
    <m/>
    <m/>
    <m/>
    <m/>
    <m/>
    <m/>
    <m/>
    <m/>
    <m/>
    <s v="Informe"/>
    <n v="1E-3"/>
    <m/>
    <m/>
    <m/>
    <m/>
    <n v="0"/>
    <n v="1E-3"/>
    <x v="4"/>
    <n v="8"/>
    <n v="-36"/>
    <n v="-4.5"/>
    <n v="-4.5000000000000005E-3"/>
    <m/>
    <x v="2"/>
  </r>
  <r>
    <x v="0"/>
    <s v="Austeridad en el gasto. Decretos Reglamentarios 1737 de 1998 y 984 de 2012; Directiva Presidencial 03 de 2012 y Artículo 2.8.4.8.2 del Decreto Único Reglamentario 1068 de 2015"/>
    <s v="Gestión Administrativa"/>
    <s v="Apoyo"/>
    <s v="Ivonne Andrea Torres Cruz_x000a_Asesora de Control Interno"/>
    <s v="Carlos Vargas Hernández"/>
    <s v="Subdirector Administrativo"/>
    <d v="2021-04-05T00:00:00"/>
    <d v="2021-04-23T00:00:00"/>
    <m/>
    <m/>
    <m/>
    <m/>
    <m/>
    <m/>
    <m/>
    <m/>
    <m/>
    <m/>
    <m/>
    <m/>
    <s v="Informe"/>
    <n v="7.4999999999999997E-3"/>
    <m/>
    <m/>
    <m/>
    <m/>
    <n v="0"/>
    <n v="7.4999999999999997E-3"/>
    <x v="4"/>
    <n v="18"/>
    <n v="-36"/>
    <n v="-2"/>
    <n v="-1.4999999999999999E-2"/>
    <m/>
    <x v="2"/>
  </r>
  <r>
    <x v="3"/>
    <s v="Realizar seguimiento al Comité Institucional de Coordinación de Control Interno - CICCI (presentaciones, actas de comité, anexos y demás documentos)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s v="Evaluación de la Gestión"/>
    <s v="Seguimiento y Evaluación"/>
    <s v="Ivonne Andrea Torres Cruz_x000a_Asesora de Control Interno"/>
    <s v="Joan Gaitán Ferrer"/>
    <s v="Asesor de Control Interno"/>
    <d v="2021-04-05T00:00:00"/>
    <d v="2021-04-23T00:00:00"/>
    <m/>
    <m/>
    <m/>
    <m/>
    <m/>
    <m/>
    <m/>
    <m/>
    <m/>
    <m/>
    <m/>
    <m/>
    <s v="Acta"/>
    <n v="5.0000000000000001E-3"/>
    <m/>
    <m/>
    <m/>
    <m/>
    <n v="0"/>
    <n v="5.0000000000000001E-3"/>
    <x v="4"/>
    <n v="18"/>
    <n v="-36"/>
    <n v="-2"/>
    <n v="-0.01"/>
    <m/>
    <x v="2"/>
  </r>
  <r>
    <x v="0"/>
    <s v="Informe de seguimiento a la Sostenibilidad Contable - Resolución DDC-00003 del 05 de diciembre de 2018 - corte al 31Mar2021"/>
    <s v="Gestión Financiera"/>
    <s v="Apoyo"/>
    <s v="Ivonne Andrea Torres Cruz_x000a_Asesora de Control Interno"/>
    <s v="Marcela Urrea Jaramillo"/>
    <s v="Subdirector Financiero"/>
    <d v="2021-04-05T00:00:00"/>
    <d v="2021-04-30T00:00:00"/>
    <m/>
    <m/>
    <m/>
    <m/>
    <m/>
    <m/>
    <m/>
    <m/>
    <m/>
    <m/>
    <m/>
    <m/>
    <s v="Informe"/>
    <n v="3.0000000000000001E-3"/>
    <m/>
    <m/>
    <m/>
    <m/>
    <n v="0"/>
    <n v="3.0000000000000001E-3"/>
    <x v="4"/>
    <n v="25"/>
    <n v="-36"/>
    <n v="-1.44"/>
    <n v="-4.3200000000000001E-3"/>
    <m/>
    <x v="2"/>
  </r>
  <r>
    <x v="7"/>
    <s v="Auditoría Proceso de Mejoramiento de Vivienda_x000a_Revisión de Riesgos"/>
    <s v="Mejoramiento de Vivienda"/>
    <s v="Misional"/>
    <s v="Ivonne Andrea Torres Cruz_x000a_Asesora de Control Interno"/>
    <s v="Kelly Serrano Rincón"/>
    <s v="Director de Mejoramiento de Vivienda"/>
    <d v="2021-04-09T00:00:00"/>
    <d v="2021-04-20T00:00:00"/>
    <m/>
    <m/>
    <m/>
    <m/>
    <m/>
    <m/>
    <m/>
    <m/>
    <m/>
    <m/>
    <m/>
    <m/>
    <s v="Informe"/>
    <n v="0.01"/>
    <m/>
    <m/>
    <m/>
    <m/>
    <n v="0"/>
    <n v="0.01"/>
    <x v="4"/>
    <n v="11"/>
    <n v="-40"/>
    <n v="-3.6363636363636362"/>
    <n v="-3.6363636363636362E-2"/>
    <m/>
    <x v="2"/>
  </r>
  <r>
    <x v="0"/>
    <s v="Informe Directiva 003 de 2013 Alcaldía Mayor de Bogotá"/>
    <s v="Gestión Administrativa"/>
    <s v="Apoyo"/>
    <s v="Ivonne Andrea Torres Cruz_x000a_Asesora de Control Interno"/>
    <s v="Marcela Urrea Jaramillo"/>
    <s v="Subdirector Administrativo"/>
    <d v="2021-04-13T00:00:00"/>
    <d v="2021-05-13T00:00:00"/>
    <m/>
    <m/>
    <m/>
    <m/>
    <m/>
    <m/>
    <m/>
    <m/>
    <m/>
    <m/>
    <m/>
    <m/>
    <s v="Informe"/>
    <n v="0.01"/>
    <m/>
    <m/>
    <m/>
    <m/>
    <n v="0"/>
    <n v="0.01"/>
    <x v="6"/>
    <n v="30"/>
    <n v="-44"/>
    <n v="-1.4666666666666666"/>
    <n v="-1.4666666666666666E-2"/>
    <m/>
    <x v="2"/>
  </r>
  <r>
    <x v="7"/>
    <s v="Auditoría Proceso de Reasentamientos Humanos_x000a_Revisión de Riesgos"/>
    <s v="Reasentamientos Humanos"/>
    <s v="Misional"/>
    <s v="Ivonne Andrea Torres Cruz_x000a_Asesora de Control Interno"/>
    <s v="Kelly Serrano Rincón"/>
    <s v="Director de Reasentamientos Humanos"/>
    <d v="2021-04-21T00:00:00"/>
    <d v="2021-04-30T00:00:00"/>
    <m/>
    <m/>
    <m/>
    <m/>
    <m/>
    <m/>
    <m/>
    <m/>
    <m/>
    <m/>
    <m/>
    <m/>
    <s v="Informe"/>
    <n v="3.7499999999999999E-3"/>
    <m/>
    <m/>
    <m/>
    <m/>
    <n v="0"/>
    <n v="3.7499999999999999E-3"/>
    <x v="4"/>
    <n v="9"/>
    <n v="-52"/>
    <n v="-5.7777777777777777"/>
    <n v="-2.1666666666666664E-2"/>
    <m/>
    <x v="2"/>
  </r>
  <r>
    <x v="1"/>
    <s v="Seguimiento Matriz de riesgos de corrupción y por proceso 2021"/>
    <s v="Todos los Procesos"/>
    <s v="Todos los Procesos"/>
    <s v="Ivonne Andrea Torres Cruz_x000a_Asesora de Control Interno"/>
    <s v="Kelly Serrano Rincón"/>
    <s v="Líderes de Cada Proceso"/>
    <d v="2021-04-26T00:00:00"/>
    <d v="2021-05-14T00:00:00"/>
    <m/>
    <m/>
    <m/>
    <m/>
    <m/>
    <m/>
    <m/>
    <m/>
    <m/>
    <m/>
    <m/>
    <m/>
    <s v="Informe"/>
    <n v="1.6E-2"/>
    <m/>
    <m/>
    <m/>
    <m/>
    <n v="0"/>
    <n v="1.6E-2"/>
    <x v="6"/>
    <n v="18"/>
    <n v="-57"/>
    <n v="-3.1666666666666665"/>
    <n v="-5.0666666666666665E-2"/>
    <m/>
    <x v="2"/>
  </r>
  <r>
    <x v="1"/>
    <s v="Seguimiento Plan Anticorrupción y de Atención al Ciudadano 2021. Decreto 124 de 2016"/>
    <s v="Todos los Procesos"/>
    <s v="Todos los Procesos"/>
    <s v="Ivonne Andrea Torres Cruz_x000a_Asesora de Control Interno"/>
    <s v="Kelly Serrano Rincón"/>
    <s v="Líderes de Cada Proceso"/>
    <d v="2021-04-26T00:00:00"/>
    <d v="2021-05-14T00:00:00"/>
    <m/>
    <m/>
    <m/>
    <m/>
    <m/>
    <m/>
    <m/>
    <m/>
    <m/>
    <m/>
    <m/>
    <m/>
    <s v="Informe"/>
    <n v="1.6E-2"/>
    <m/>
    <m/>
    <m/>
    <m/>
    <n v="0"/>
    <n v="1.6E-2"/>
    <x v="6"/>
    <n v="18"/>
    <n v="-57"/>
    <n v="-3.1666666666666665"/>
    <n v="-5.0666666666666665E-2"/>
    <m/>
    <x v="2"/>
  </r>
  <r>
    <x v="2"/>
    <s v="Seguimiento a la Gestión por Procesos - Indicadores de Gestión - Plan Anual de Auditorías - FUSS - Parágrafo 1, Artículo 38 - Decreto 807 de 2019"/>
    <s v="Evaluación de la Gestión"/>
    <s v="Seguimiento y Evaluación"/>
    <s v="Ivonne Andrea Torres Cruz_x000a_Asesora de Control Interno"/>
    <s v="Joan Gaitán Ferrer"/>
    <s v="Asesor de Control Interno"/>
    <d v="2021-04-28T00:00:00"/>
    <d v="2021-05-04T00:00:00"/>
    <m/>
    <m/>
    <m/>
    <m/>
    <m/>
    <m/>
    <m/>
    <m/>
    <m/>
    <m/>
    <m/>
    <m/>
    <s v="Matriz"/>
    <n v="3.0000000000000001E-3"/>
    <m/>
    <m/>
    <m/>
    <m/>
    <n v="0"/>
    <n v="3.0000000000000001E-3"/>
    <x v="6"/>
    <n v="6"/>
    <n v="-59"/>
    <n v="-9.8333333333333339"/>
    <n v="-2.9500000000000002E-2"/>
    <m/>
    <x v="2"/>
  </r>
  <r>
    <x v="4"/>
    <s v="Reporte SIRECI - Circular Externa N° DDP-000022 del 31 de diciembre del 2020:_x000a_1. Obras inconclusas o sin uso._x000a_2. Procesos penales por delitos contra la administración pública o que afecten los intereses patrimoniales del Estado._x000a_3. Sistema General de Participaciones y demás transferencias de origen nacional._x000a_4. Sistema General de Regalías, (Consolida información de las entidades designadas como ejecutoras de estos recursos - Secretaria Distrital de Planeación)._x000a_5. Planes de mejoramiento."/>
    <s v="Mejoramiento de Barrios"/>
    <s v="Misional"/>
    <s v="Ivonne Andrea Torres Cruz_x000a_Asesora de Control Interno"/>
    <s v="Joan Gaitán Ferrer"/>
    <s v="Director de Mejoramiento de Barrios"/>
    <d v="2021-04-29T00:00:00"/>
    <d v="2021-05-04T00:00:00"/>
    <m/>
    <m/>
    <m/>
    <m/>
    <m/>
    <m/>
    <m/>
    <m/>
    <m/>
    <m/>
    <m/>
    <m/>
    <s v="Correo electrónico"/>
    <n v="1E-3"/>
    <m/>
    <m/>
    <m/>
    <m/>
    <n v="0"/>
    <n v="1E-3"/>
    <x v="6"/>
    <n v="5"/>
    <n v="-60"/>
    <n v="-12"/>
    <n v="-1.2E-2"/>
    <m/>
    <x v="2"/>
  </r>
  <r>
    <x v="2"/>
    <s v="Trámite de cuentas de ACI"/>
    <s v="Evaluación de la Gestión"/>
    <s v="Seguimiento y Evaluación"/>
    <s v="Ivonne Andrea Torres Cruz_x000a_Asesora de Control Interno"/>
    <s v="Joan Gaitán Ferrer"/>
    <s v="Asesor de Control Interno"/>
    <d v="2021-05-03T00:00:00"/>
    <d v="2021-05-06T00:00:00"/>
    <m/>
    <m/>
    <m/>
    <m/>
    <m/>
    <m/>
    <m/>
    <m/>
    <m/>
    <m/>
    <m/>
    <m/>
    <s v="Reporte"/>
    <n v="3.0000000000000001E-3"/>
    <m/>
    <m/>
    <m/>
    <m/>
    <n v="0"/>
    <n v="3.0000000000000001E-3"/>
    <x v="6"/>
    <n v="3"/>
    <n v="-64"/>
    <n v="-21.333333333333332"/>
    <n v="-6.4000000000000001E-2"/>
    <m/>
    <x v="2"/>
  </r>
  <r>
    <x v="4"/>
    <s v="Informe cuenta mensual SIVICOF"/>
    <s v="Gestión Financiera"/>
    <s v="Apoyo"/>
    <s v="Ivonne Andrea Torres Cruz_x000a_Asesora de Control Interno"/>
    <s v="Carlos Vargas Hernández"/>
    <s v="Subdirector Financiero"/>
    <d v="2021-05-03T00:00:00"/>
    <d v="2021-05-11T00:00:00"/>
    <m/>
    <m/>
    <m/>
    <m/>
    <m/>
    <m/>
    <m/>
    <m/>
    <m/>
    <m/>
    <m/>
    <m/>
    <s v="Certificado"/>
    <n v="1E-3"/>
    <m/>
    <m/>
    <m/>
    <m/>
    <n v="0"/>
    <n v="1E-3"/>
    <x v="6"/>
    <n v="8"/>
    <n v="-64"/>
    <n v="-8"/>
    <n v="-8.0000000000000002E-3"/>
    <m/>
    <x v="2"/>
  </r>
  <r>
    <x v="0"/>
    <s v="Informe presupuestal a Personería"/>
    <s v="Gestión Financiera"/>
    <s v="Apoyo"/>
    <s v="Ivonne Andrea Torres Cruz_x000a_Asesora de Control Interno"/>
    <s v="Elizabeth Sáenz Sáenz"/>
    <s v="Subdirector Financiero"/>
    <d v="2021-05-03T00:00:00"/>
    <d v="2021-05-11T00:00:00"/>
    <m/>
    <m/>
    <m/>
    <m/>
    <m/>
    <m/>
    <m/>
    <m/>
    <m/>
    <m/>
    <m/>
    <m/>
    <s v="Informe"/>
    <n v="1E-3"/>
    <m/>
    <m/>
    <m/>
    <m/>
    <n v="0"/>
    <n v="1E-3"/>
    <x v="6"/>
    <n v="8"/>
    <n v="-64"/>
    <n v="-8"/>
    <n v="-8.0000000000000002E-3"/>
    <m/>
    <x v="2"/>
  </r>
  <r>
    <x v="7"/>
    <s v="Auditoría a la aplicación de las políticas contables por parte de los procesos de Gestión Financiera y de Urbanizaciones y Titulación"/>
    <s v="Urbanizaciones y Titulación"/>
    <s v="Misional"/>
    <s v="Ivonne Andrea Torres Cruz_x000a_Asesora de Control Interno"/>
    <s v="Carlos Vargas Hernández"/>
    <s v="Director de Urbanizaciones y Titulación"/>
    <d v="2021-05-03T00:00:00"/>
    <d v="2021-06-30T00:00:00"/>
    <m/>
    <m/>
    <m/>
    <m/>
    <m/>
    <m/>
    <m/>
    <m/>
    <m/>
    <m/>
    <m/>
    <m/>
    <s v="Informe"/>
    <n v="1.25E-3"/>
    <m/>
    <m/>
    <m/>
    <m/>
    <n v="0"/>
    <n v="1.25E-3"/>
    <x v="7"/>
    <n v="58"/>
    <n v="-64"/>
    <n v="-1.103448275862069"/>
    <n v="-1.3793103448275863E-3"/>
    <m/>
    <x v="2"/>
  </r>
  <r>
    <x v="7"/>
    <s v="Auditoría a la aplicación de las políticas contables por parte de los procesos de Gestión Financiera y de Urbanizaciones y Titulación"/>
    <s v="Gestión Financiera"/>
    <s v="Apoyo"/>
    <s v="Ivonne Andrea Torres Cruz_x000a_Asesora de Control Interno"/>
    <s v="Carlos Vargas Hernández"/>
    <s v="Subdirector Financiero"/>
    <d v="2021-05-03T00:00:00"/>
    <d v="2021-06-30T00:00:00"/>
    <m/>
    <m/>
    <m/>
    <m/>
    <m/>
    <m/>
    <m/>
    <m/>
    <m/>
    <m/>
    <m/>
    <m/>
    <s v="Informe"/>
    <n v="1.25E-3"/>
    <m/>
    <m/>
    <m/>
    <m/>
    <n v="0"/>
    <n v="1.25E-3"/>
    <x v="7"/>
    <n v="58"/>
    <n v="-64"/>
    <n v="-1.103448275862069"/>
    <n v="-1.3793103448275863E-3"/>
    <m/>
    <x v="2"/>
  </r>
  <r>
    <x v="7"/>
    <s v="Auditoría a la cartera generada por el Proceso de Urbanizaciones y Titulación"/>
    <s v="Gestión Financiera"/>
    <s v="Apoyo"/>
    <s v="Ivonne Andrea Torres Cruz_x000a_Asesora de Control Interno"/>
    <s v="Carlos Vargas Hernández"/>
    <s v="Subdirector Financiero"/>
    <d v="2021-05-03T00:00:00"/>
    <d v="2021-06-30T00:00:00"/>
    <m/>
    <m/>
    <m/>
    <m/>
    <m/>
    <m/>
    <m/>
    <m/>
    <m/>
    <m/>
    <m/>
    <m/>
    <s v="Informe"/>
    <n v="1.25E-3"/>
    <m/>
    <m/>
    <m/>
    <m/>
    <n v="0"/>
    <n v="1.25E-3"/>
    <x v="7"/>
    <n v="58"/>
    <n v="-64"/>
    <n v="-1.103448275862069"/>
    <n v="-1.3793103448275863E-3"/>
    <m/>
    <x v="2"/>
  </r>
  <r>
    <x v="7"/>
    <s v="Auditoría a la cartera generada por el Proceso de Urbanizaciones y Titulación"/>
    <s v="Urbanizaciones y Titulación"/>
    <s v="Misional"/>
    <s v="Ivonne Andrea Torres Cruz_x000a_Asesora de Control Interno"/>
    <s v="Carlos Vargas Hernández"/>
    <s v="Director de Urbanizaciones y Titulación"/>
    <d v="2021-05-03T00:00:00"/>
    <d v="2021-06-30T00:00:00"/>
    <m/>
    <m/>
    <m/>
    <m/>
    <m/>
    <m/>
    <m/>
    <m/>
    <m/>
    <m/>
    <m/>
    <m/>
    <s v="Informe"/>
    <n v="1.25E-3"/>
    <m/>
    <m/>
    <m/>
    <m/>
    <n v="0"/>
    <n v="1.25E-3"/>
    <x v="7"/>
    <n v="58"/>
    <n v="-64"/>
    <n v="-1.103448275862069"/>
    <n v="-1.3793103448275863E-3"/>
    <m/>
    <x v="2"/>
  </r>
  <r>
    <x v="7"/>
    <s v="Auditoría a los inventarios de bienes inmuebles reportados por el Proceso de Urbanizaciones y Titulación"/>
    <s v="Urbanizaciones y Titulación"/>
    <s v="Misional"/>
    <s v="Ivonne Andrea Torres Cruz_x000a_Asesora de Control Interno"/>
    <s v="Carlos Vargas Hernández"/>
    <s v="Director de Urbanizaciones y Titulación"/>
    <d v="2021-05-03T00:00:00"/>
    <d v="2021-06-30T00:00:00"/>
    <m/>
    <m/>
    <m/>
    <m/>
    <m/>
    <m/>
    <m/>
    <m/>
    <m/>
    <m/>
    <m/>
    <m/>
    <s v="Informe"/>
    <n v="1.25E-3"/>
    <m/>
    <m/>
    <m/>
    <m/>
    <n v="0"/>
    <n v="1.25E-3"/>
    <x v="7"/>
    <n v="58"/>
    <n v="-64"/>
    <n v="-1.103448275862069"/>
    <n v="-1.3793103448275863E-3"/>
    <m/>
    <x v="2"/>
  </r>
  <r>
    <x v="7"/>
    <s v="Auditoría a los inventarios de bienes inmuebles reportados por el Proceso de Urbanizaciones y Titulación"/>
    <s v="Gestión Administrativa"/>
    <s v="Apoyo"/>
    <s v="Ivonne Andrea Torres Cruz_x000a_Asesora de Control Interno"/>
    <s v="Carlos Vargas Hernández"/>
    <s v="Subdirector Administrativo"/>
    <d v="2021-05-03T00:00:00"/>
    <d v="2021-06-30T00:00:00"/>
    <m/>
    <m/>
    <m/>
    <m/>
    <m/>
    <m/>
    <m/>
    <m/>
    <m/>
    <m/>
    <m/>
    <m/>
    <s v="Informe"/>
    <n v="1.25E-3"/>
    <m/>
    <m/>
    <m/>
    <m/>
    <n v="0"/>
    <n v="1.25E-3"/>
    <x v="7"/>
    <n v="58"/>
    <n v="-64"/>
    <n v="-1.103448275862069"/>
    <n v="-1.3793103448275863E-3"/>
    <m/>
    <x v="2"/>
  </r>
  <r>
    <x v="7"/>
    <s v="Auditoría Proceso de Gestión del Talento Humano_x000a_Cobro de las Incapacidades reportadas por los funcionarios del proceso de Urbanizaciones y Titulación"/>
    <s v="Gestión del Talento Humano"/>
    <s v="Apoyo"/>
    <s v="Ivonne Andrea Torres Cruz_x000a_Asesora de Control Interno"/>
    <s v="Carlos Vargas Hernández"/>
    <s v="Subdirector Administrativo"/>
    <d v="2021-05-03T00:00:00"/>
    <d v="2021-06-30T00:00:00"/>
    <m/>
    <m/>
    <m/>
    <m/>
    <m/>
    <m/>
    <m/>
    <m/>
    <m/>
    <m/>
    <m/>
    <m/>
    <s v="Informe"/>
    <n v="1.25E-3"/>
    <m/>
    <m/>
    <m/>
    <m/>
    <n v="0"/>
    <n v="1.25E-3"/>
    <x v="7"/>
    <n v="58"/>
    <n v="-64"/>
    <n v="-1.103448275862069"/>
    <n v="-1.3793103448275863E-3"/>
    <m/>
    <x v="2"/>
  </r>
  <r>
    <x v="7"/>
    <s v="Auditoría Proceso de Mejoramiento de Barrios_x000a_Cumplimiento metas del PDD y Proyecto de inversión - Presupuesto - FUSS - Plan Anual de Adquisidores - Indicadores"/>
    <s v="Mejoramiento de Barrios"/>
    <s v="Misional"/>
    <s v="Ivonne Andrea Torres Cruz_x000a_Asesora de Control Interno"/>
    <s v="Carlos Vargas Hernández"/>
    <s v="Director de Mejoramiento de Barrios"/>
    <d v="2021-05-03T00:00:00"/>
    <d v="2021-06-30T00:00:00"/>
    <m/>
    <m/>
    <m/>
    <m/>
    <m/>
    <m/>
    <m/>
    <m/>
    <m/>
    <m/>
    <m/>
    <m/>
    <s v="Informe"/>
    <n v="5.0000000000000001E-3"/>
    <m/>
    <m/>
    <m/>
    <m/>
    <n v="0"/>
    <n v="5.0000000000000001E-3"/>
    <x v="7"/>
    <n v="58"/>
    <n v="-64"/>
    <n v="-1.103448275862069"/>
    <n v="-5.5172413793103453E-3"/>
    <m/>
    <x v="2"/>
  </r>
  <r>
    <x v="7"/>
    <s v="Auditoría Proceso de Mejoramiento de Barrios_x000a_Decreto 371 de 2010 - Artículo 2 - de los procesos de contratación en el distrito capital"/>
    <s v="Adquisición de Bienes y Servicios"/>
    <s v="Apoyo"/>
    <s v="Ivonne Andrea Torres Cruz_x000a_Asesora de Control Interno"/>
    <s v="Andrea Sierra Ochoa"/>
    <s v="Director de Gestión Corporativa y CID"/>
    <d v="2021-05-04T00:00:00"/>
    <d v="2021-06-09T00:00:00"/>
    <m/>
    <m/>
    <m/>
    <m/>
    <m/>
    <m/>
    <m/>
    <m/>
    <m/>
    <m/>
    <m/>
    <m/>
    <s v="Informe"/>
    <n v="5.0000000000000001E-3"/>
    <m/>
    <m/>
    <m/>
    <m/>
    <n v="0"/>
    <n v="5.0000000000000001E-3"/>
    <x v="7"/>
    <n v="36"/>
    <n v="-65"/>
    <n v="-1.8055555555555556"/>
    <n v="-9.0277777777777787E-3"/>
    <m/>
    <x v="2"/>
  </r>
  <r>
    <x v="1"/>
    <s v="Verificación de la oportunidad en la entrega de las herramientas de gestión de la CVP: Seguimiento a la Gestión por Procesos - Indicadores de Gestión, PAAC y mapa de riesgos"/>
    <s v="Todos los Procesos"/>
    <s v="Todos los Procesos"/>
    <s v="Ivonne Andrea Torres Cruz_x000a_Asesora de Control Interno"/>
    <s v="Joan Gaitán Ferrer"/>
    <s v="Líderes de Cada Proceso"/>
    <d v="2021-05-11T00:00:00"/>
    <d v="2021-05-15T00:00:00"/>
    <m/>
    <m/>
    <m/>
    <m/>
    <m/>
    <m/>
    <m/>
    <m/>
    <m/>
    <m/>
    <m/>
    <m/>
    <s v="Reporte"/>
    <n v="5.0000000000000001E-3"/>
    <m/>
    <m/>
    <m/>
    <m/>
    <n v="0"/>
    <n v="5.0000000000000001E-3"/>
    <x v="6"/>
    <n v="4"/>
    <n v="-72"/>
    <n v="-18"/>
    <n v="-0.09"/>
    <m/>
    <x v="2"/>
  </r>
  <r>
    <x v="7"/>
    <s v="Auditoría Proceso de Mejoramiento de Barrios_x000a_Decreto 371 de 2010 - Artículo 3 - de los procesos de atención al ciudadano, los sistemas de información y atención de las peticiones, quejas, reclamos y sugerencias de los ciudadanos, en el distrito capital"/>
    <s v="Servicio al Ciudadano "/>
    <s v="Misional"/>
    <s v="Ivonne Andrea Torres Cruz_x000a_Asesora de Control Interno"/>
    <s v="Marcela Urrea Jaramillo"/>
    <s v="Director de Gestión Corporativa y CID"/>
    <d v="2021-05-14T00:00:00"/>
    <d v="2021-06-15T00:00:00"/>
    <m/>
    <m/>
    <m/>
    <m/>
    <m/>
    <m/>
    <m/>
    <m/>
    <m/>
    <m/>
    <m/>
    <m/>
    <s v="Informe"/>
    <n v="5.0000000000000001E-3"/>
    <m/>
    <m/>
    <m/>
    <m/>
    <n v="0"/>
    <n v="5.0000000000000001E-3"/>
    <x v="7"/>
    <n v="32"/>
    <n v="-75"/>
    <n v="-2.34375"/>
    <n v="-1.171875E-2"/>
    <m/>
    <x v="2"/>
  </r>
  <r>
    <x v="7"/>
    <s v="Auditoría Proceso de Mejoramiento de Barrios_x000a_Expedientes del proceso - procedimientos del proceso"/>
    <s v="Mejoramiento de Barrios"/>
    <s v="Misional"/>
    <s v="Ivonne Andrea Torres Cruz_x000a_Asesora de Control Interno"/>
    <s v="Marcela Urrea Jaramillo"/>
    <s v="Director de Mejoramiento de Barrios"/>
    <d v="2021-05-14T00:00:00"/>
    <d v="2021-06-15T00:00:00"/>
    <m/>
    <m/>
    <m/>
    <m/>
    <m/>
    <m/>
    <m/>
    <m/>
    <m/>
    <m/>
    <m/>
    <m/>
    <s v="Informe"/>
    <n v="5.0000000000000001E-3"/>
    <m/>
    <m/>
    <m/>
    <m/>
    <n v="0"/>
    <n v="5.0000000000000001E-3"/>
    <x v="7"/>
    <n v="32"/>
    <n v="-75"/>
    <n v="-2.34375"/>
    <n v="-1.171875E-2"/>
    <m/>
    <x v="2"/>
  </r>
  <r>
    <x v="7"/>
    <s v="Auditoría Proceso de Urbanizaciones y Titulación_x000a_Cumplimiento metas del PDD y Proyecto de inversión - Presupuesto - FUSS - Plan Anual de Adquisidores - Indicadores"/>
    <s v="Urbanizaciones y Titulación"/>
    <s v="Misional"/>
    <s v="Ivonne Andrea Torres Cruz_x000a_Asesora de Control Interno"/>
    <s v="Kelly Serrano Rincón"/>
    <s v="Director de Urbanizaciones y Titulación"/>
    <d v="2021-05-18T00:00:00"/>
    <d v="2021-06-11T00:00:00"/>
    <m/>
    <m/>
    <m/>
    <m/>
    <m/>
    <m/>
    <m/>
    <m/>
    <m/>
    <m/>
    <m/>
    <m/>
    <s v="Informe"/>
    <n v="5.0000000000000001E-3"/>
    <m/>
    <m/>
    <m/>
    <m/>
    <n v="0"/>
    <n v="5.0000000000000001E-3"/>
    <x v="7"/>
    <n v="24"/>
    <n v="-79"/>
    <n v="-3.2916666666666665"/>
    <n v="-1.6458333333333332E-2"/>
    <m/>
    <x v="2"/>
  </r>
  <r>
    <x v="2"/>
    <s v="Diseño y gestión de capacitaciones para el fortalecimiento y aplicación del principio de autocontrol  "/>
    <s v="Todos los Procesos"/>
    <s v="Todos los Procesos"/>
    <s v="Ivonne Andrea Torres Cruz_x000a_Asesora de Control Interno"/>
    <s v="Kelly Serrano Rincón"/>
    <s v="Líderes de Cada Proceso"/>
    <d v="2021-05-18T00:00:00"/>
    <d v="2021-09-30T00:00:00"/>
    <m/>
    <m/>
    <m/>
    <m/>
    <m/>
    <m/>
    <m/>
    <m/>
    <m/>
    <m/>
    <m/>
    <m/>
    <s v="Presentación"/>
    <n v="1.2E-2"/>
    <m/>
    <m/>
    <m/>
    <m/>
    <n v="0"/>
    <n v="1.2E-2"/>
    <x v="5"/>
    <n v="135"/>
    <n v="-79"/>
    <n v="-0.58518518518518514"/>
    <n v="-7.0222222222222222E-3"/>
    <m/>
    <x v="2"/>
  </r>
  <r>
    <x v="2"/>
    <s v="Seguimiento a la Gestión por Procesos - Indicadores de Gestión - Plan Anual de Auditorías - FUSS - Parágrafo 1, Artículo 38 - Decreto 807 de 2019"/>
    <s v="Evaluación de la Gestión"/>
    <s v="Seguimiento y Evaluación"/>
    <s v="Ivonne Andrea Torres Cruz_x000a_Asesora de Control Interno"/>
    <s v="Joan Gaitán Ferrer"/>
    <s v="Asesor de Control Interno"/>
    <d v="2021-05-26T00:00:00"/>
    <d v="2021-06-02T00:00:00"/>
    <m/>
    <m/>
    <m/>
    <m/>
    <m/>
    <m/>
    <m/>
    <m/>
    <m/>
    <m/>
    <m/>
    <m/>
    <s v="Matriz"/>
    <n v="3.0000000000000001E-3"/>
    <m/>
    <m/>
    <m/>
    <m/>
    <n v="0"/>
    <n v="3.0000000000000001E-3"/>
    <x v="7"/>
    <n v="7"/>
    <n v="-87"/>
    <n v="-12.428571428571429"/>
    <n v="-3.728571428571429E-2"/>
    <m/>
    <x v="2"/>
  </r>
  <r>
    <x v="4"/>
    <s v="Reporte SIRECI - Circular Externa N° DDP-000022 del 31 de diciembre del 2020:_x000a_1. Obras inconclusas o sin uso._x000a_2. Procesos penales por delitos contra la administración pública o que afecten los intereses patrimoniales del Estado._x000a_3. Sistema General de Participaciones y demás transferencias de origen nacional._x000a_4. Sistema General de Regalías, (Consolida información de las entidades designadas como ejecutoras de estos recursos - Secretaria Distrital de Planeación)._x000a_5. Planes de mejoramiento."/>
    <s v="Mejoramiento de Barrios"/>
    <s v="Misional"/>
    <s v="Ivonne Andrea Torres Cruz_x000a_Asesora de Control Interno"/>
    <s v="Joan Gaitán Ferrer"/>
    <s v="Director de Mejoramiento de Barrios"/>
    <d v="2021-05-28T00:00:00"/>
    <d v="2021-06-02T00:00:00"/>
    <m/>
    <m/>
    <m/>
    <m/>
    <m/>
    <m/>
    <m/>
    <m/>
    <m/>
    <m/>
    <m/>
    <m/>
    <s v="Correo electrónico"/>
    <n v="1E-3"/>
    <m/>
    <m/>
    <m/>
    <m/>
    <n v="0"/>
    <n v="1E-3"/>
    <x v="7"/>
    <n v="5"/>
    <n v="-89"/>
    <n v="-17.8"/>
    <n v="-1.78E-2"/>
    <m/>
    <x v="2"/>
  </r>
  <r>
    <x v="2"/>
    <s v="Trámite de cuentas de ACI"/>
    <s v="Evaluación de la Gestión"/>
    <s v="Seguimiento y Evaluación"/>
    <s v="Ivonne Andrea Torres Cruz_x000a_Asesora de Control Interno"/>
    <s v="Joan Gaitán Ferrer"/>
    <s v="Asesor de Control Interno"/>
    <d v="2021-06-01T00:00:00"/>
    <d v="2021-06-04T00:00:00"/>
    <m/>
    <m/>
    <m/>
    <m/>
    <m/>
    <m/>
    <m/>
    <m/>
    <m/>
    <m/>
    <m/>
    <m/>
    <s v="Reporte"/>
    <n v="3.0000000000000001E-3"/>
    <m/>
    <m/>
    <m/>
    <m/>
    <n v="0"/>
    <n v="3.0000000000000001E-3"/>
    <x v="7"/>
    <n v="3"/>
    <n v="-93"/>
    <n v="-31"/>
    <n v="-9.2999999999999999E-2"/>
    <m/>
    <x v="2"/>
  </r>
  <r>
    <x v="4"/>
    <s v="Informe cuenta mensual SIVICOF"/>
    <s v="Adquisición de Bienes y Servicios"/>
    <s v="Apoyo"/>
    <s v="Ivonne Andrea Torres Cruz_x000a_Asesora de Control Interno"/>
    <s v="Carlos Vargas Hernández"/>
    <s v="Director de Gestión Corporativa y CID"/>
    <d v="2021-06-01T00:00:00"/>
    <d v="2021-06-10T00:00:00"/>
    <m/>
    <m/>
    <m/>
    <m/>
    <m/>
    <m/>
    <m/>
    <m/>
    <m/>
    <m/>
    <m/>
    <m/>
    <s v="Certificado"/>
    <n v="1E-3"/>
    <m/>
    <m/>
    <m/>
    <m/>
    <n v="0"/>
    <n v="1E-3"/>
    <x v="7"/>
    <n v="9"/>
    <n v="-93"/>
    <n v="-10.333333333333334"/>
    <n v="-1.0333333333333335E-2"/>
    <m/>
    <x v="2"/>
  </r>
  <r>
    <x v="2"/>
    <s v="Realizar una campaña donde se den a conocer a los funcionarios y contratistas de la entidad el código de ética de los auditores internos, mediante el diseño de piezas comunicativas. Dar a conocer el código de ética de los auditores internos - código 208-CI-Mn-01 a los contratistas"/>
    <s v="Evaluación de la Gestión"/>
    <s v="Seguimiento y Evaluación"/>
    <s v="Ivonne Andrea Torres Cruz_x000a_Asesora de Control Interno"/>
    <s v="Andrea Sierra Ochoa"/>
    <s v="Asesor de Control Interno"/>
    <d v="2021-06-01T00:00:00"/>
    <d v="2021-08-31T00:00:00"/>
    <m/>
    <m/>
    <m/>
    <m/>
    <m/>
    <m/>
    <m/>
    <m/>
    <m/>
    <m/>
    <m/>
    <m/>
    <s v="Piezas comunicativas y presentación"/>
    <n v="1.0999999999999999E-2"/>
    <m/>
    <m/>
    <m/>
    <m/>
    <n v="0"/>
    <n v="1.0999999999999999E-2"/>
    <x v="8"/>
    <n v="91"/>
    <n v="-93"/>
    <n v="-1.0219780219780219"/>
    <n v="-1.1241758241758239E-2"/>
    <m/>
    <x v="2"/>
  </r>
  <r>
    <x v="0"/>
    <s v="Informe presupuestal a Personería"/>
    <s v="Gestión Financiera"/>
    <s v="Apoyo"/>
    <s v="Ivonne Andrea Torres Cruz_x000a_Asesora de Control Interno"/>
    <s v="Elizabeth Sáenz Sáenz"/>
    <s v="Subdirector Financiero"/>
    <d v="2021-06-04T00:00:00"/>
    <d v="2021-06-10T00:00:00"/>
    <m/>
    <m/>
    <m/>
    <m/>
    <m/>
    <m/>
    <m/>
    <m/>
    <m/>
    <m/>
    <m/>
    <m/>
    <s v="Informe"/>
    <n v="1E-3"/>
    <m/>
    <m/>
    <m/>
    <m/>
    <n v="0"/>
    <n v="1E-3"/>
    <x v="7"/>
    <n v="6"/>
    <n v="-96"/>
    <n v="-16"/>
    <n v="-1.6E-2"/>
    <m/>
    <x v="2"/>
  </r>
  <r>
    <x v="0"/>
    <s v="Revisión por la Dirección ISO 9001:2015 - información a cargo de control interno"/>
    <s v="Gestión Estratégica"/>
    <s v="Estratégico"/>
    <s v="Ivonne Andrea Torres Cruz_x000a_Asesora de Control Interno"/>
    <s v="Joan Gaitán Ferrer"/>
    <s v="Jefe Oficina Asesora de Planeación "/>
    <d v="2021-06-08T00:00:00"/>
    <d v="2021-06-25T00:00:00"/>
    <m/>
    <m/>
    <m/>
    <m/>
    <m/>
    <m/>
    <m/>
    <m/>
    <m/>
    <m/>
    <m/>
    <m/>
    <s v="Informe"/>
    <n v="0.01"/>
    <m/>
    <m/>
    <m/>
    <m/>
    <n v="0"/>
    <n v="0.01"/>
    <x v="7"/>
    <n v="17"/>
    <n v="-100"/>
    <n v="-5.882352941176471"/>
    <n v="-5.8823529411764712E-2"/>
    <m/>
    <x v="2"/>
  </r>
  <r>
    <x v="7"/>
    <s v="Auditoría Proceso de Mejoramiento de Vivienda_x000a_Decreto 371 de 2010 - Artículo 2 - de los procesos de contratación en el distrito capital"/>
    <s v="Adquisición de Bienes y Servicios"/>
    <s v="Apoyo"/>
    <s v="Ivonne Andrea Torres Cruz_x000a_Asesora de Control Interno"/>
    <s v="Andrea Sierra Ochoa"/>
    <s v="Director de Gestión Corporativa y CID"/>
    <d v="2021-06-10T00:00:00"/>
    <d v="2021-07-16T00:00:00"/>
    <m/>
    <m/>
    <m/>
    <m/>
    <m/>
    <m/>
    <m/>
    <m/>
    <m/>
    <m/>
    <m/>
    <m/>
    <s v="Informe"/>
    <n v="5.0000000000000001E-3"/>
    <m/>
    <m/>
    <m/>
    <m/>
    <n v="0"/>
    <n v="5.0000000000000001E-3"/>
    <x v="9"/>
    <n v="36"/>
    <n v="-102"/>
    <n v="-2.8333333333333335"/>
    <n v="-1.4166666666666668E-2"/>
    <m/>
    <x v="2"/>
  </r>
  <r>
    <x v="6"/>
    <s v="Seguimiento al Plan de Mejoramiento Externo - literal i; Artículo 2.2.21.4.9 del Decreto 1083 de 2015 y Artículo 10 de la Resolución reglamentaria 036 de 2019, expedida por la Contraloría de Bogotá"/>
    <s v="Todos los Procesos"/>
    <s v="Todos los Procesos"/>
    <s v="Ivonne Andrea Torres Cruz_x000a_Asesora de Control Interno"/>
    <s v="Kelly Serrano Rincón"/>
    <s v="Líderes de Cada Proceso"/>
    <d v="2021-06-15T00:00:00"/>
    <d v="2021-07-02T00:00:00"/>
    <m/>
    <m/>
    <m/>
    <m/>
    <m/>
    <m/>
    <m/>
    <m/>
    <m/>
    <m/>
    <m/>
    <m/>
    <s v="Matriz"/>
    <n v="0.02"/>
    <m/>
    <m/>
    <m/>
    <m/>
    <n v="0"/>
    <n v="0.02"/>
    <x v="9"/>
    <n v="17"/>
    <n v="-107"/>
    <n v="-6.2941176470588234"/>
    <n v="-0.12588235294117647"/>
    <m/>
    <x v="2"/>
  </r>
  <r>
    <x v="6"/>
    <s v="Seguimiento al Plan de Mejoramiento Interno - Artículo 5 del Decreto 371 de 2010"/>
    <s v="Todos los Procesos"/>
    <s v="Todos los Procesos"/>
    <s v="Ivonne Andrea Torres Cruz_x000a_Asesora de Control Interno"/>
    <s v="Kelly Serrano Rincón"/>
    <s v="Líderes de Cada Proceso"/>
    <d v="2021-06-15T00:00:00"/>
    <d v="2021-07-02T00:00:00"/>
    <m/>
    <m/>
    <m/>
    <m/>
    <m/>
    <m/>
    <m/>
    <m/>
    <m/>
    <m/>
    <m/>
    <m/>
    <s v="Matriz"/>
    <n v="0.02"/>
    <m/>
    <m/>
    <m/>
    <m/>
    <n v="0"/>
    <n v="0.02"/>
    <x v="9"/>
    <n v="17"/>
    <n v="-107"/>
    <n v="-6.2941176470588234"/>
    <n v="-0.12588235294117647"/>
    <m/>
    <x v="2"/>
  </r>
  <r>
    <x v="2"/>
    <s v="Diseñar, preparar, aplicar, tabular y realizar informe con oportunidades de mejora de la implementación y aplicación del estatuto interno del auditor y del código de ética del auditor"/>
    <s v="Todos los Procesos"/>
    <s v="Todos los Procesos"/>
    <s v="Ivonne Andrea Torres Cruz_x000a_Asesora de Control Interno"/>
    <s v="Joan Gaitán Ferrer"/>
    <s v="Líderes de Cada Proceso"/>
    <d v="2021-06-15T00:00:00"/>
    <d v="2021-07-15T00:00:00"/>
    <m/>
    <m/>
    <m/>
    <m/>
    <m/>
    <m/>
    <m/>
    <m/>
    <m/>
    <m/>
    <m/>
    <m/>
    <s v="Informe"/>
    <n v="5.0000000000000001E-3"/>
    <m/>
    <m/>
    <m/>
    <m/>
    <n v="0"/>
    <n v="5.0000000000000001E-3"/>
    <x v="9"/>
    <n v="30"/>
    <n v="-107"/>
    <n v="-3.5666666666666669"/>
    <n v="-1.7833333333333336E-2"/>
    <m/>
    <x v="2"/>
  </r>
  <r>
    <x v="7"/>
    <s v="Auditoría Proceso de Mejoramiento de Vivienda_x000a_Decreto 371 de 2010 - Artículo 3 - de los procesos de atención al ciudadano, los sistemas de información y atención de las peticiones, quejas, reclamos y sugerencias de los ciudadanos, en el distrito capital"/>
    <s v="Servicio al Ciudadano "/>
    <s v="Misional"/>
    <s v="Ivonne Andrea Torres Cruz_x000a_Asesora de Control Interno"/>
    <s v="Marcela Urrea Jaramillo"/>
    <s v="Director de Gestión Corporativa y CID"/>
    <d v="2021-06-16T00:00:00"/>
    <d v="2021-07-16T00:00:00"/>
    <m/>
    <m/>
    <m/>
    <m/>
    <m/>
    <m/>
    <m/>
    <m/>
    <m/>
    <m/>
    <m/>
    <m/>
    <s v="Informe"/>
    <n v="2.5000000000000001E-3"/>
    <m/>
    <m/>
    <m/>
    <m/>
    <n v="0"/>
    <n v="2.5000000000000001E-3"/>
    <x v="9"/>
    <n v="30"/>
    <n v="-108"/>
    <n v="-3.6"/>
    <n v="-9.0000000000000011E-3"/>
    <m/>
    <x v="2"/>
  </r>
  <r>
    <x v="7"/>
    <s v="Auditoría Proceso de Mejoramiento de Vivienda_x000a_Expedientes del proceso - procedimientos del proceso"/>
    <s v="Mejoramiento de Vivienda"/>
    <s v="Misional"/>
    <s v="Ivonne Andrea Torres Cruz_x000a_Asesora de Control Interno"/>
    <s v="Marcela Urrea Jaramillo"/>
    <s v="Director de Mejoramiento de Vivienda"/>
    <d v="2021-06-16T00:00:00"/>
    <d v="2021-07-16T00:00:00"/>
    <m/>
    <m/>
    <m/>
    <m/>
    <m/>
    <m/>
    <m/>
    <m/>
    <m/>
    <m/>
    <m/>
    <m/>
    <s v="Informe"/>
    <n v="5.0000000000000001E-3"/>
    <m/>
    <m/>
    <m/>
    <m/>
    <n v="0"/>
    <n v="5.0000000000000001E-3"/>
    <x v="9"/>
    <n v="30"/>
    <n v="-108"/>
    <n v="-3.6"/>
    <n v="-1.8000000000000002E-2"/>
    <m/>
    <x v="2"/>
  </r>
  <r>
    <x v="3"/>
    <s v="Evaluación independiente del estado del Sistema de Control Interno. Artículo 9 Ley 1474 de 2011, modificado por el Artículo 156 del Decreto Nacional 2106 de 2019. Circular Externa 100-006 de 2019. Elaborado según metodología del DAFP"/>
    <s v="Todos los Procesos"/>
    <s v="Todos los Procesos"/>
    <s v="Ivonne Andrea Torres Cruz_x000a_Asesora de Control Interno"/>
    <s v="Kelly Serrano Rincón"/>
    <s v="Líderes de Cada Proceso"/>
    <d v="2021-06-28T00:00:00"/>
    <d v="2021-07-28T00:00:00"/>
    <m/>
    <m/>
    <m/>
    <m/>
    <m/>
    <m/>
    <m/>
    <m/>
    <m/>
    <m/>
    <m/>
    <m/>
    <s v="Matriz"/>
    <n v="1.4999999999999999E-2"/>
    <m/>
    <m/>
    <m/>
    <m/>
    <n v="0"/>
    <n v="1.4999999999999999E-2"/>
    <x v="9"/>
    <n v="30"/>
    <n v="-120"/>
    <n v="-4"/>
    <n v="-0.06"/>
    <m/>
    <x v="2"/>
  </r>
  <r>
    <x v="4"/>
    <s v="Reporte SIRECI - Circular Externa N° DDP-000022 del 31 de diciembre del 2020:_x000a_1. Obras inconclusas o sin uso._x000a_2. Procesos penales por delitos contra la administración pública o que afecten los intereses patrimoniales del Estado._x000a_3. Sistema General de Participaciones y demás transferencias de origen nacional._x000a_4. Sistema General de Regalías, (Consolida información de las entidades designadas como ejecutoras de estos recursos - Secretaria Distrital de Planeación)._x000a_5. Planes de mejoramiento."/>
    <s v="Prevención del Daño Antijurídico y Representación Judicial"/>
    <s v="Estratégico"/>
    <s v="Ivonne Andrea Torres Cruz_x000a_Asesora de Control Interno"/>
    <s v="Joan Gaitán Ferrer"/>
    <s v="Director Jurídico "/>
    <d v="2021-06-29T00:00:00"/>
    <d v="2021-07-02T00:00:00"/>
    <m/>
    <m/>
    <m/>
    <m/>
    <m/>
    <m/>
    <m/>
    <m/>
    <m/>
    <m/>
    <m/>
    <m/>
    <s v="Correo electrónico"/>
    <n v="1E-3"/>
    <m/>
    <m/>
    <m/>
    <m/>
    <n v="0"/>
    <n v="1E-3"/>
    <x v="9"/>
    <n v="3"/>
    <n v="-121"/>
    <n v="-40.333333333333336"/>
    <n v="-4.0333333333333339E-2"/>
    <m/>
    <x v="2"/>
  </r>
  <r>
    <x v="2"/>
    <s v="Seguimiento a la Gestión por Procesos - Indicadores de Gestión - Plan Anual de Auditorías - FUSS - Parágrafo 1, Artículo 38 - Decreto 807 de 2019"/>
    <s v="Evaluación de la Gestión"/>
    <s v="Seguimiento y Evaluación"/>
    <s v="Ivonne Andrea Torres Cruz_x000a_Asesora de Control Interno"/>
    <s v="Joan Gaitán Ferrer"/>
    <s v="Asesor de Control Interno"/>
    <d v="2021-06-29T00:00:00"/>
    <d v="2021-07-02T00:00:00"/>
    <m/>
    <m/>
    <m/>
    <m/>
    <m/>
    <m/>
    <m/>
    <m/>
    <m/>
    <m/>
    <m/>
    <m/>
    <s v="Matriz"/>
    <n v="3.0000000000000001E-3"/>
    <m/>
    <m/>
    <m/>
    <m/>
    <n v="0"/>
    <n v="3.0000000000000001E-3"/>
    <x v="9"/>
    <n v="3"/>
    <n v="-121"/>
    <n v="-40.333333333333336"/>
    <n v="-0.12100000000000001"/>
    <m/>
    <x v="2"/>
  </r>
  <r>
    <x v="2"/>
    <s v="Trámite de cuentas de ACI"/>
    <s v="Evaluación de la Gestión"/>
    <s v="Seguimiento y Evaluación"/>
    <s v="Ivonne Andrea Torres Cruz_x000a_Asesora de Control Interno"/>
    <s v="Joan Gaitán Ferrer"/>
    <s v="Asesor de Control Interno"/>
    <d v="2021-07-01T00:00:00"/>
    <d v="2021-07-07T00:00:00"/>
    <m/>
    <m/>
    <m/>
    <m/>
    <m/>
    <m/>
    <m/>
    <m/>
    <m/>
    <m/>
    <m/>
    <m/>
    <s v="Reporte"/>
    <n v="3.0000000000000001E-3"/>
    <m/>
    <m/>
    <m/>
    <m/>
    <n v="0"/>
    <n v="3.0000000000000001E-3"/>
    <x v="9"/>
    <n v="6"/>
    <n v="-123"/>
    <n v="-20.5"/>
    <n v="-6.1499999999999999E-2"/>
    <m/>
    <x v="2"/>
  </r>
  <r>
    <x v="2"/>
    <s v="Realizar la revisión del formato y registro del normograma del proceso de Evaluación de la Gestión, de conformidad con solicitud 2020IE6888 del 27Jul2020 de la OAP y trabajar en conjunto con la Dir Jurídica, a fin de realizar el reporte de la actualización de manera trimestral."/>
    <s v="Evaluación de la Gestión"/>
    <s v="Seguimiento y Evaluación"/>
    <s v="Ivonne Andrea Torres Cruz_x000a_Asesora de Control Interno"/>
    <s v="Andrea Sierra Ochoa"/>
    <s v="Asesor de Control Interno"/>
    <d v="2021-07-01T00:00:00"/>
    <d v="2021-07-08T00:00:00"/>
    <m/>
    <m/>
    <m/>
    <m/>
    <m/>
    <m/>
    <m/>
    <m/>
    <m/>
    <m/>
    <m/>
    <m/>
    <s v="Matriz"/>
    <n v="3.0000000000000001E-3"/>
    <m/>
    <m/>
    <m/>
    <m/>
    <n v="0"/>
    <n v="3.0000000000000001E-3"/>
    <x v="9"/>
    <n v="7"/>
    <n v="-123"/>
    <n v="-17.571428571428573"/>
    <n v="-5.271428571428572E-2"/>
    <m/>
    <x v="2"/>
  </r>
  <r>
    <x v="0"/>
    <s v="Revisión del informe de gestión judicial, según los términos del Artículo 30 de la Resolución 104 de 2018"/>
    <s v="Prevención del Daño Antijurídico y Representación Judicial"/>
    <s v="Estratégico"/>
    <s v="Ivonne Andrea Torres Cruz_x000a_Asesora de Control Interno"/>
    <s v="Andrea Sierra Ochoa"/>
    <s v="Director Jurídico "/>
    <d v="2021-07-01T00:00:00"/>
    <d v="2021-07-09T00:00:00"/>
    <m/>
    <m/>
    <m/>
    <m/>
    <m/>
    <m/>
    <m/>
    <m/>
    <m/>
    <m/>
    <m/>
    <m/>
    <s v="Informe"/>
    <n v="2.5000000000000001E-3"/>
    <m/>
    <m/>
    <m/>
    <m/>
    <n v="0"/>
    <n v="2.5000000000000001E-3"/>
    <x v="9"/>
    <n v="8"/>
    <n v="-123"/>
    <n v="-15.375"/>
    <n v="-3.8437499999999999E-2"/>
    <m/>
    <x v="2"/>
  </r>
  <r>
    <x v="4"/>
    <s v="Informe cuenta mensual SIVICOF"/>
    <s v="Gestión Financiera"/>
    <s v="Apoyo"/>
    <s v="Ivonne Andrea Torres Cruz_x000a_Asesora de Control Interno"/>
    <s v="Carlos Vargas Hernández"/>
    <s v="Subdirector Financiero"/>
    <d v="2021-07-01T00:00:00"/>
    <d v="2021-07-12T00:00:00"/>
    <m/>
    <m/>
    <m/>
    <m/>
    <m/>
    <m/>
    <m/>
    <m/>
    <m/>
    <m/>
    <m/>
    <m/>
    <s v="Certificado"/>
    <n v="1E-3"/>
    <m/>
    <m/>
    <m/>
    <m/>
    <n v="0"/>
    <n v="1E-3"/>
    <x v="9"/>
    <n v="11"/>
    <n v="-123"/>
    <n v="-11.181818181818182"/>
    <n v="-1.1181818181818182E-2"/>
    <m/>
    <x v="2"/>
  </r>
  <r>
    <x v="0"/>
    <s v="Informe presupuestal a Personería"/>
    <s v="Gestión Financiera"/>
    <s v="Apoyo"/>
    <s v="Ivonne Andrea Torres Cruz_x000a_Asesora de Control Interno"/>
    <s v="Elizabeth Sáenz Sáenz"/>
    <s v="Subdirector Financiero"/>
    <d v="2021-07-01T00:00:00"/>
    <d v="2021-07-12T00:00:00"/>
    <m/>
    <m/>
    <m/>
    <m/>
    <m/>
    <m/>
    <m/>
    <m/>
    <m/>
    <m/>
    <m/>
    <m/>
    <s v="Informe"/>
    <n v="1E-3"/>
    <m/>
    <m/>
    <m/>
    <m/>
    <n v="0"/>
    <n v="1E-3"/>
    <x v="9"/>
    <n v="11"/>
    <n v="-123"/>
    <n v="-11.181818181818182"/>
    <n v="-1.1181818181818182E-2"/>
    <m/>
    <x v="2"/>
  </r>
  <r>
    <x v="0"/>
    <s v="Austeridad en el gasto. Decretos Reglamentarios 1737 de 1998 y 984 de 2012; Directiva Presidencial 03 de 2012 y Artículo 2.8.4.8.2 del Decreto Único Reglamentario 1068 de 2015"/>
    <s v="Gestión Administrativa"/>
    <s v="Apoyo"/>
    <s v="Ivonne Andrea Torres Cruz_x000a_Asesora de Control Interno"/>
    <s v="Carlos Vargas Hernández"/>
    <s v="Subdirector Administrativo"/>
    <d v="2021-07-01T00:00:00"/>
    <d v="2021-07-23T00:00:00"/>
    <m/>
    <m/>
    <m/>
    <m/>
    <m/>
    <m/>
    <m/>
    <m/>
    <m/>
    <m/>
    <m/>
    <m/>
    <s v="Informe"/>
    <n v="7.4999999999999997E-3"/>
    <m/>
    <m/>
    <m/>
    <m/>
    <n v="0"/>
    <n v="7.4999999999999997E-3"/>
    <x v="9"/>
    <n v="22"/>
    <n v="-123"/>
    <n v="-5.5909090909090908"/>
    <n v="-4.1931818181818181E-2"/>
    <m/>
    <x v="2"/>
  </r>
  <r>
    <x v="0"/>
    <s v="Informe de seguimiento a la Sostenibilidad Contable - Resolución DDC-00003 del 05 de diciembre de 2018 - corte al 30Jun2021"/>
    <s v="Gestión Financiera"/>
    <s v="Apoyo"/>
    <s v="Ivonne Andrea Torres Cruz_x000a_Asesora de Control Interno"/>
    <s v="Marcela Urrea Jaramillo"/>
    <s v="Subdirector Financiero"/>
    <d v="2021-07-01T00:00:00"/>
    <d v="2021-07-28T00:00:00"/>
    <m/>
    <m/>
    <m/>
    <m/>
    <m/>
    <m/>
    <m/>
    <m/>
    <m/>
    <m/>
    <m/>
    <m/>
    <s v="Informe"/>
    <n v="3.0000000000000001E-3"/>
    <m/>
    <m/>
    <m/>
    <m/>
    <n v="0"/>
    <n v="3.0000000000000001E-3"/>
    <x v="9"/>
    <n v="27"/>
    <n v="-123"/>
    <n v="-4.5555555555555554"/>
    <n v="-1.3666666666666666E-2"/>
    <m/>
    <x v="2"/>
  </r>
  <r>
    <x v="7"/>
    <s v="Informe PQR's - Ley 1474 de 2011"/>
    <s v="Servicio al Ciudadano "/>
    <s v="Misional"/>
    <s v="Ivonne Andrea Torres Cruz_x000a_Asesora de Control Interno"/>
    <s v="Marcela Urrea Jaramillo"/>
    <s v="Director de Gestión Corporativa y CID"/>
    <d v="2021-07-01T00:00:00"/>
    <d v="2021-07-28T00:00:00"/>
    <m/>
    <m/>
    <m/>
    <m/>
    <m/>
    <m/>
    <m/>
    <m/>
    <m/>
    <m/>
    <m/>
    <m/>
    <s v="Informe"/>
    <n v="2.5000000000000001E-3"/>
    <m/>
    <m/>
    <m/>
    <m/>
    <n v="0"/>
    <n v="2.5000000000000001E-3"/>
    <x v="9"/>
    <n v="27"/>
    <n v="-123"/>
    <n v="-4.5555555555555554"/>
    <n v="-1.1388888888888889E-2"/>
    <m/>
    <x v="2"/>
  </r>
  <r>
    <x v="7"/>
    <s v="Auditoría Proceso de Mejoramiento de Vivienda_x000a_Cumplimiento metas del PDD y Proyecto de inversión - Presupuesto - FUSS - Plan Anual de Adquisidores - Indicadores"/>
    <s v="Mejoramiento de Vivienda"/>
    <s v="Misional"/>
    <s v="Ivonne Andrea Torres Cruz_x000a_Asesora de Control Interno"/>
    <s v="Carlos Vargas Hernández"/>
    <s v="Director de Mejoramiento de Vivienda"/>
    <d v="2021-07-01T00:00:00"/>
    <d v="2021-08-30T00:00:00"/>
    <m/>
    <m/>
    <m/>
    <m/>
    <m/>
    <m/>
    <m/>
    <m/>
    <m/>
    <m/>
    <m/>
    <m/>
    <s v="Informe"/>
    <n v="5.0000000000000001E-3"/>
    <m/>
    <m/>
    <m/>
    <m/>
    <n v="0"/>
    <n v="5.0000000000000001E-3"/>
    <x v="8"/>
    <n v="60"/>
    <n v="-123"/>
    <n v="-2.0499999999999998"/>
    <n v="-1.0249999999999999E-2"/>
    <m/>
    <x v="2"/>
  </r>
  <r>
    <x v="3"/>
    <s v="Realizar seguimiento al Comité Institucional de Coordinación de Control Interno - CICCI (presentaciones, actas de comité, anexos y demás documentos)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s v="Evaluación de la Gestión"/>
    <s v="Seguimiento y Evaluación"/>
    <s v="Ivonne Andrea Torres Cruz_x000a_Asesora de Control Interno"/>
    <s v="Joan Gaitán Ferrer"/>
    <s v="Asesor de Control Interno"/>
    <d v="2021-07-19T00:00:00"/>
    <d v="2021-07-30T00:00:00"/>
    <m/>
    <m/>
    <m/>
    <m/>
    <m/>
    <m/>
    <m/>
    <m/>
    <m/>
    <m/>
    <m/>
    <m/>
    <s v="Acta"/>
    <n v="5.0000000000000001E-3"/>
    <m/>
    <m/>
    <m/>
    <m/>
    <n v="0"/>
    <n v="5.0000000000000001E-3"/>
    <x v="9"/>
    <n v="11"/>
    <n v="-141"/>
    <n v="-12.818181818181818"/>
    <n v="-6.4090909090909087E-2"/>
    <m/>
    <x v="2"/>
  </r>
  <r>
    <x v="5"/>
    <s v="Realizar los trámites pertinentes para lograr el cierre de los expedientes contractuales de los contratistas supervisados por control interno, cuya garantía ya haya vencido"/>
    <s v="Evaluación de la Gestión"/>
    <s v="Seguimiento y Evaluación"/>
    <s v="Ivonne Andrea Torres Cruz_x000a_Asesora de Control Interno"/>
    <s v="Andrea Sierra Ochoa"/>
    <s v="Asesor de Control Interno"/>
    <d v="2021-07-19T00:00:00"/>
    <d v="2021-08-13T00:00:00"/>
    <m/>
    <m/>
    <m/>
    <m/>
    <m/>
    <m/>
    <m/>
    <m/>
    <m/>
    <m/>
    <m/>
    <m/>
    <s v="Acta"/>
    <n v="1.4999999999999999E-2"/>
    <m/>
    <m/>
    <m/>
    <m/>
    <n v="0"/>
    <n v="1.4999999999999999E-2"/>
    <x v="8"/>
    <n v="25"/>
    <n v="-141"/>
    <n v="-5.64"/>
    <n v="-8.4599999999999995E-2"/>
    <m/>
    <x v="2"/>
  </r>
  <r>
    <x v="7"/>
    <s v="Auditoría Proceso de Reasentamientos Humanos_x000a_Decreto 371 de 2010 - Artículo 2 - de los procesos de contratación en el distrito capital"/>
    <s v="Adquisición de Bienes y Servicios"/>
    <s v="Apoyo"/>
    <s v="Ivonne Andrea Torres Cruz_x000a_Asesora de Control Interno"/>
    <s v="Andrea Sierra Ochoa"/>
    <s v="Director de Gestión Corporativa y CID"/>
    <d v="2021-07-19T00:00:00"/>
    <d v="2021-08-24T00:00:00"/>
    <m/>
    <m/>
    <m/>
    <m/>
    <m/>
    <m/>
    <m/>
    <m/>
    <m/>
    <m/>
    <m/>
    <m/>
    <s v="Informe"/>
    <n v="5.0000000000000001E-3"/>
    <m/>
    <m/>
    <m/>
    <m/>
    <n v="0"/>
    <n v="5.0000000000000001E-3"/>
    <x v="8"/>
    <n v="36"/>
    <n v="-141"/>
    <n v="-3.9166666666666665"/>
    <n v="-1.9583333333333335E-2"/>
    <m/>
    <x v="2"/>
  </r>
  <r>
    <x v="2"/>
    <s v="Seguimiento a la Gestión por Procesos - Indicadores de Gestión - Plan Anual de Auditorías - FUSS - Parágrafo 1, Artículo 38 - Decreto 807 de 2019"/>
    <s v="Evaluación de la Gestión"/>
    <s v="Seguimiento y Evaluación"/>
    <s v="Ivonne Andrea Torres Cruz_x000a_Asesora de Control Interno"/>
    <s v="Joan Gaitán Ferrer"/>
    <s v="Asesor de Control Interno"/>
    <d v="2021-07-28T00:00:00"/>
    <d v="2021-08-03T00:00:00"/>
    <m/>
    <m/>
    <m/>
    <m/>
    <m/>
    <m/>
    <m/>
    <m/>
    <m/>
    <m/>
    <m/>
    <m/>
    <s v="Matriz"/>
    <n v="3.0000000000000001E-3"/>
    <m/>
    <m/>
    <m/>
    <m/>
    <n v="0"/>
    <n v="3.0000000000000001E-3"/>
    <x v="8"/>
    <n v="6"/>
    <n v="-150"/>
    <n v="-25"/>
    <n v="-7.4999999999999997E-2"/>
    <m/>
    <x v="2"/>
  </r>
  <r>
    <x v="4"/>
    <s v="Reporte SIRECI - Circular Externa N° DDP-000022 del 31 de diciembre del 2020:_x000a_1. Obras inconclusas o sin uso._x000a_2. Procesos penales por delitos contra la administración pública o que afecten los intereses patrimoniales del Estado._x000a_3. Sistema General de Participaciones y demás transferencias de origen nacional._x000a_4. Sistema General de Regalías, (Consolida información de las entidades designadas como ejecutoras de estos recursos - Secretaria Distrital de Planeación)._x000a_5. Planes de mejoramiento."/>
    <s v="Mejoramiento de Barrios"/>
    <s v="Misional"/>
    <s v="Ivonne Andrea Torres Cruz_x000a_Asesora de Control Interno"/>
    <s v="Joan Gaitán Ferrer"/>
    <s v="Director de Mejoramiento de Barrios"/>
    <d v="2021-07-29T00:00:00"/>
    <d v="2021-08-03T00:00:00"/>
    <m/>
    <m/>
    <m/>
    <m/>
    <m/>
    <m/>
    <m/>
    <m/>
    <m/>
    <m/>
    <m/>
    <m/>
    <s v="Correo electrónico"/>
    <n v="1E-3"/>
    <m/>
    <m/>
    <m/>
    <m/>
    <n v="0"/>
    <n v="1E-3"/>
    <x v="8"/>
    <n v="5"/>
    <n v="-151"/>
    <n v="-30.2"/>
    <n v="-3.0200000000000001E-2"/>
    <m/>
    <x v="2"/>
  </r>
  <r>
    <x v="4"/>
    <s v="Atención Auditoría de Desempeño 1: Cód 60: Proyecto La Arboleda Santa Teresita - Contrato de obra civil CPS -PCVN--3-1-30589-045/2015, suscrito con la Fiduciaria Bogotá y Odicco Ltda."/>
    <s v="Urbanizaciones y Titulación"/>
    <s v="Misional"/>
    <s v="Ivonne Andrea Torres Cruz_x000a_Asesora de Control Interno"/>
    <s v="Carlos Vargas Hernández"/>
    <s v="Director de Urbanizaciones y Titulación"/>
    <d v="2021-07-30T00:00:00"/>
    <d v="2021-10-26T00:00:00"/>
    <m/>
    <m/>
    <m/>
    <m/>
    <m/>
    <m/>
    <m/>
    <m/>
    <m/>
    <m/>
    <m/>
    <m/>
    <s v="Correo electrónico - Oficios"/>
    <n v="0.01"/>
    <m/>
    <m/>
    <m/>
    <m/>
    <n v="0"/>
    <n v="0.01"/>
    <x v="10"/>
    <n v="88"/>
    <n v="-152"/>
    <n v="-1.7272727272727273"/>
    <n v="-1.7272727272727273E-2"/>
    <m/>
    <x v="2"/>
  </r>
  <r>
    <x v="2"/>
    <s v="Trámite de cuentas de ACI"/>
    <s v="Evaluación de la Gestión"/>
    <s v="Seguimiento y Evaluación"/>
    <s v="Ivonne Andrea Torres Cruz_x000a_Asesora de Control Interno"/>
    <s v="Joan Gaitán Ferrer"/>
    <s v="Asesor de Control Interno"/>
    <d v="2021-08-02T00:00:00"/>
    <d v="2021-08-05T00:00:00"/>
    <m/>
    <m/>
    <m/>
    <m/>
    <m/>
    <m/>
    <m/>
    <m/>
    <m/>
    <m/>
    <m/>
    <m/>
    <s v="Reporte"/>
    <n v="3.0000000000000001E-3"/>
    <m/>
    <m/>
    <m/>
    <m/>
    <n v="0"/>
    <n v="3.0000000000000001E-3"/>
    <x v="8"/>
    <n v="3"/>
    <n v="-155"/>
    <n v="-51.666666666666664"/>
    <n v="-0.155"/>
    <m/>
    <x v="2"/>
  </r>
  <r>
    <x v="4"/>
    <s v="Informe cuenta mensual SIVICOF"/>
    <s v="Adquisición de Bienes y Servicios"/>
    <s v="Apoyo"/>
    <s v="Ivonne Andrea Torres Cruz_x000a_Asesora de Control Interno"/>
    <s v="Carlos Vargas Hernández"/>
    <s v="Director de Gestión Corporativa y CID"/>
    <d v="2021-08-02T00:00:00"/>
    <d v="2021-08-10T00:00:00"/>
    <m/>
    <m/>
    <m/>
    <m/>
    <m/>
    <m/>
    <m/>
    <m/>
    <m/>
    <m/>
    <m/>
    <m/>
    <s v="Certificado"/>
    <n v="1E-3"/>
    <m/>
    <m/>
    <m/>
    <m/>
    <n v="0"/>
    <n v="1E-3"/>
    <x v="8"/>
    <n v="8"/>
    <n v="-155"/>
    <n v="-19.375"/>
    <n v="-1.9375E-2"/>
    <m/>
    <x v="2"/>
  </r>
  <r>
    <x v="0"/>
    <s v="Informe presupuestal a Personería"/>
    <s v="Gestión Financiera"/>
    <s v="Apoyo"/>
    <s v="Ivonne Andrea Torres Cruz_x000a_Asesora de Control Interno"/>
    <s v="Elizabeth Sáenz Sáenz"/>
    <s v="Subdirector Financiero"/>
    <d v="2021-08-02T00:00:00"/>
    <d v="2021-08-10T00:00:00"/>
    <m/>
    <m/>
    <m/>
    <m/>
    <m/>
    <m/>
    <m/>
    <m/>
    <m/>
    <m/>
    <m/>
    <m/>
    <s v="Informe"/>
    <n v="1E-3"/>
    <m/>
    <m/>
    <m/>
    <m/>
    <n v="0"/>
    <n v="1E-3"/>
    <x v="8"/>
    <n v="8"/>
    <n v="-155"/>
    <n v="-19.375"/>
    <n v="-1.9375E-2"/>
    <m/>
    <x v="2"/>
  </r>
  <r>
    <x v="7"/>
    <s v="Auditoría Proceso de Reasentamientos Humanos_x000a_Decreto 371 de 2010 - Artículo 3 - de los procesos de atención al ciudadano, los sistemas de información y atención de las peticiones, quejas, reclamos y sugerencias de los ciudadanos, en el distrito capital"/>
    <s v="Servicio al Ciudadano "/>
    <s v="Misional"/>
    <s v="Ivonne Andrea Torres Cruz_x000a_Asesora de Control Interno"/>
    <s v="Marcela Urrea Jaramillo"/>
    <s v="Director de Gestión Corporativa y CID"/>
    <d v="2021-08-02T00:00:00"/>
    <d v="2021-08-30T00:00:00"/>
    <m/>
    <m/>
    <m/>
    <m/>
    <m/>
    <m/>
    <m/>
    <m/>
    <m/>
    <m/>
    <m/>
    <m/>
    <s v="Informe"/>
    <n v="2.5000000000000001E-3"/>
    <m/>
    <m/>
    <m/>
    <m/>
    <n v="0"/>
    <n v="2.5000000000000001E-3"/>
    <x v="8"/>
    <n v="28"/>
    <n v="-155"/>
    <n v="-5.5357142857142856"/>
    <n v="-1.3839285714285714E-2"/>
    <m/>
    <x v="2"/>
  </r>
  <r>
    <x v="7"/>
    <s v="Auditoría Proceso de Mejoramiento de Vivienda_x000a_Recursos del Convenio con la SDHT"/>
    <s v="Mejoramiento de Vivienda"/>
    <s v="Misional"/>
    <s v="Ivonne Andrea Torres Cruz_x000a_Asesora de Control Interno"/>
    <s v="Carlos Vargas Hernández"/>
    <s v="Director de Mejoramiento de Vivienda"/>
    <d v="2021-08-02T00:00:00"/>
    <d v="2021-09-30T00:00:00"/>
    <m/>
    <m/>
    <m/>
    <m/>
    <m/>
    <m/>
    <m/>
    <m/>
    <m/>
    <m/>
    <m/>
    <m/>
    <s v="Informe"/>
    <n v="2.5000000000000001E-3"/>
    <m/>
    <m/>
    <m/>
    <m/>
    <n v="0"/>
    <n v="2.5000000000000001E-3"/>
    <x v="5"/>
    <n v="59"/>
    <n v="-155"/>
    <n v="-2.6271186440677967"/>
    <n v="-6.5677966101694921E-3"/>
    <m/>
    <x v="2"/>
  </r>
  <r>
    <x v="7"/>
    <s v="Auditoría Proceso de Reasentamientos Humanos_x000a_Expedientes del proceso - Relocalización Transitoria"/>
    <s v="Reasentamientos Humanos"/>
    <s v="Misional"/>
    <s v="Ivonne Andrea Torres Cruz_x000a_Asesora de Control Interno"/>
    <s v="Marcela Urrea Jaramillo"/>
    <s v="Director de Reasentamientos Humanos"/>
    <d v="2021-08-02T00:00:00"/>
    <d v="2021-10-28T00:00:00"/>
    <m/>
    <m/>
    <m/>
    <m/>
    <m/>
    <m/>
    <m/>
    <m/>
    <m/>
    <m/>
    <m/>
    <m/>
    <s v="Informe"/>
    <n v="5.0000000000000001E-3"/>
    <m/>
    <m/>
    <m/>
    <m/>
    <n v="0"/>
    <n v="5.0000000000000001E-3"/>
    <x v="10"/>
    <n v="87"/>
    <n v="-155"/>
    <n v="-1.7816091954022988"/>
    <n v="-8.9080459770114941E-3"/>
    <m/>
    <x v="2"/>
  </r>
  <r>
    <x v="3"/>
    <s v="Realizar seguimiento al Comité Institucional de Coordinación de Control Interno - CICCI (presentaciones, actas de comité, anexos y demás documentos)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s v="Evaluación de la Gestión"/>
    <s v="Seguimiento y Evaluación"/>
    <s v="Ivonne Andrea Torres Cruz_x000a_Asesora de Control Interno"/>
    <s v="Joan Gaitán Ferrer"/>
    <s v="Asesor de Control Interno"/>
    <d v="2021-08-17T00:00:00"/>
    <d v="2021-08-31T00:00:00"/>
    <m/>
    <m/>
    <m/>
    <m/>
    <m/>
    <m/>
    <m/>
    <m/>
    <m/>
    <m/>
    <m/>
    <m/>
    <s v="Acta"/>
    <n v="5.0000000000000001E-3"/>
    <m/>
    <m/>
    <m/>
    <m/>
    <n v="0"/>
    <n v="5.0000000000000001E-3"/>
    <x v="8"/>
    <n v="14"/>
    <n v="-170"/>
    <n v="-12.142857142857142"/>
    <n v="-6.0714285714285714E-2"/>
    <m/>
    <x v="2"/>
  </r>
  <r>
    <x v="1"/>
    <s v="Seguimiento al Comité de Conciliación del 01Ene2020 al 30Jun2021"/>
    <s v="Prevención del Daño Antijurídico y Representación Judicial"/>
    <s v="Estratégico"/>
    <s v="Ivonne Andrea Torres Cruz_x000a_Asesora de Control Interno"/>
    <s v="Andrea Sierra Ochoa"/>
    <s v="Director Jurídico "/>
    <d v="2021-08-17T00:00:00"/>
    <d v="2021-09-29T00:00:00"/>
    <m/>
    <m/>
    <m/>
    <m/>
    <m/>
    <m/>
    <m/>
    <m/>
    <m/>
    <m/>
    <m/>
    <m/>
    <s v="Informe"/>
    <n v="5.0000000000000001E-3"/>
    <m/>
    <m/>
    <m/>
    <m/>
    <n v="0"/>
    <n v="5.0000000000000001E-3"/>
    <x v="5"/>
    <n v="43"/>
    <n v="-170"/>
    <n v="-3.9534883720930232"/>
    <n v="-1.9767441860465116E-2"/>
    <m/>
    <x v="2"/>
  </r>
  <r>
    <x v="1"/>
    <s v="Seguimiento Matriz de riesgos de corrupción y por proceso 2021"/>
    <s v="Todos los Procesos"/>
    <s v="Todos los Procesos"/>
    <s v="Ivonne Andrea Torres Cruz_x000a_Asesora de Control Interno"/>
    <s v="Kelly Serrano Rincón"/>
    <s v="Líderes de Cada Proceso"/>
    <d v="2021-08-25T00:00:00"/>
    <d v="2021-09-14T00:00:00"/>
    <m/>
    <m/>
    <m/>
    <m/>
    <m/>
    <m/>
    <m/>
    <m/>
    <m/>
    <m/>
    <m/>
    <m/>
    <s v="Informe"/>
    <n v="1.6E-2"/>
    <m/>
    <m/>
    <m/>
    <m/>
    <n v="0"/>
    <n v="1.6E-2"/>
    <x v="5"/>
    <n v="20"/>
    <n v="-178"/>
    <n v="-8.9"/>
    <n v="-0.1424"/>
    <m/>
    <x v="2"/>
  </r>
  <r>
    <x v="1"/>
    <s v="Seguimiento Plan Anticorrupción y de Atención al Ciudadano 2021. Decreto 124 de 2016"/>
    <s v="Todos los Procesos"/>
    <s v="Todos los Procesos"/>
    <s v="Ivonne Andrea Torres Cruz_x000a_Asesora de Control Interno"/>
    <s v="Kelly Serrano Rincón"/>
    <s v="Líderes de Cada Proceso"/>
    <d v="2021-08-25T00:00:00"/>
    <d v="2021-09-14T00:00:00"/>
    <m/>
    <m/>
    <m/>
    <m/>
    <m/>
    <m/>
    <m/>
    <m/>
    <m/>
    <m/>
    <m/>
    <m/>
    <s v="Informe"/>
    <n v="1.4999999999999999E-2"/>
    <m/>
    <m/>
    <m/>
    <m/>
    <n v="0"/>
    <n v="1.4999999999999999E-2"/>
    <x v="5"/>
    <n v="20"/>
    <n v="-178"/>
    <n v="-8.9"/>
    <n v="-0.13350000000000001"/>
    <m/>
    <x v="2"/>
  </r>
  <r>
    <x v="2"/>
    <s v="Seguimiento a la Gestión por Procesos - Indicadores de Gestión - Plan Anual de Auditorías - FUSS - Parágrafo 1, Artículo 38 - Decreto 807 de 2019"/>
    <s v="Evaluación de la Gestión"/>
    <s v="Seguimiento y Evaluación"/>
    <s v="Ivonne Andrea Torres Cruz_x000a_Asesora de Control Interno"/>
    <s v="Joan Gaitán Ferrer"/>
    <s v="Asesor de Control Interno"/>
    <d v="2021-08-27T00:00:00"/>
    <d v="2021-09-02T00:00:00"/>
    <m/>
    <m/>
    <m/>
    <m/>
    <m/>
    <m/>
    <m/>
    <m/>
    <m/>
    <m/>
    <m/>
    <m/>
    <s v="Matriz"/>
    <n v="3.0000000000000001E-3"/>
    <m/>
    <m/>
    <m/>
    <m/>
    <n v="0"/>
    <n v="3.0000000000000001E-3"/>
    <x v="5"/>
    <n v="6"/>
    <n v="-180"/>
    <n v="-30"/>
    <n v="-0.09"/>
    <m/>
    <x v="2"/>
  </r>
  <r>
    <x v="4"/>
    <s v="Reporte SIRECI - Circular Externa N° DDP-000022 del 31 de diciembre del 2020:_x000a_1. Obras inconclusas o sin uso._x000a_2. Procesos penales por delitos contra la administración pública o que afecten los intereses patrimoniales del Estado._x000a_3. Sistema General de Participaciones y demás transferencias de origen nacional._x000a_4. Sistema General de Regalías, (Consolida información de las entidades designadas como ejecutoras de estos recursos - Secretaria Distrital de Planeación)._x000a_5. Planes de mejoramiento."/>
    <s v="Mejoramiento de Barrios"/>
    <s v="Misional"/>
    <s v="Ivonne Andrea Torres Cruz_x000a_Asesora de Control Interno"/>
    <s v="Joan Gaitán Ferrer"/>
    <s v="Director de Mejoramiento de Barrios"/>
    <d v="2021-08-30T00:00:00"/>
    <d v="2021-09-02T00:00:00"/>
    <m/>
    <m/>
    <m/>
    <m/>
    <m/>
    <m/>
    <m/>
    <m/>
    <m/>
    <m/>
    <m/>
    <m/>
    <s v="Correo electrónico"/>
    <n v="1E-3"/>
    <m/>
    <m/>
    <m/>
    <m/>
    <n v="0"/>
    <n v="1E-3"/>
    <x v="5"/>
    <n v="3"/>
    <n v="-183"/>
    <n v="-61"/>
    <n v="-6.0999999999999999E-2"/>
    <m/>
    <x v="2"/>
  </r>
  <r>
    <x v="2"/>
    <s v="Trámite de cuentas de ACI"/>
    <s v="Evaluación de la Gestión"/>
    <s v="Seguimiento y Evaluación"/>
    <s v="Ivonne Andrea Torres Cruz_x000a_Asesora de Control Interno"/>
    <s v="Joan Gaitán Ferrer"/>
    <s v="Asesor de Control Interno"/>
    <d v="2021-09-01T00:00:00"/>
    <d v="2021-09-06T00:00:00"/>
    <m/>
    <m/>
    <m/>
    <m/>
    <m/>
    <m/>
    <m/>
    <m/>
    <m/>
    <m/>
    <m/>
    <m/>
    <s v="Reporte"/>
    <n v="3.0000000000000001E-3"/>
    <m/>
    <m/>
    <m/>
    <m/>
    <n v="0"/>
    <n v="3.0000000000000001E-3"/>
    <x v="5"/>
    <n v="5"/>
    <n v="-185"/>
    <n v="-37"/>
    <n v="-0.111"/>
    <m/>
    <x v="2"/>
  </r>
  <r>
    <x v="4"/>
    <s v="Informe cuenta mensual SIVICOF"/>
    <s v="Gestión Financiera"/>
    <s v="Apoyo"/>
    <s v="Ivonne Andrea Torres Cruz_x000a_Asesora de Control Interno"/>
    <s v="Carlos Vargas Hernández"/>
    <s v="Subdirector Financiero"/>
    <d v="2021-09-01T00:00:00"/>
    <d v="2021-09-09T00:00:00"/>
    <m/>
    <m/>
    <m/>
    <m/>
    <m/>
    <m/>
    <m/>
    <m/>
    <m/>
    <m/>
    <m/>
    <m/>
    <s v="Certificado"/>
    <n v="1E-3"/>
    <m/>
    <m/>
    <m/>
    <m/>
    <n v="0"/>
    <n v="1E-3"/>
    <x v="5"/>
    <n v="8"/>
    <n v="-185"/>
    <n v="-23.125"/>
    <n v="-2.3125E-2"/>
    <m/>
    <x v="2"/>
  </r>
  <r>
    <x v="0"/>
    <s v="Informe presupuestal a Personería"/>
    <s v="Gestión Financiera"/>
    <s v="Apoyo"/>
    <s v="Ivonne Andrea Torres Cruz_x000a_Asesora de Control Interno"/>
    <s v="Elizabeth Sáenz Sáenz"/>
    <s v="Subdirector Financiero"/>
    <d v="2021-09-01T00:00:00"/>
    <d v="2021-09-09T00:00:00"/>
    <m/>
    <m/>
    <m/>
    <m/>
    <m/>
    <m/>
    <m/>
    <m/>
    <m/>
    <m/>
    <m/>
    <m/>
    <s v="Informe"/>
    <n v="1E-3"/>
    <m/>
    <m/>
    <m/>
    <m/>
    <n v="0"/>
    <n v="1E-3"/>
    <x v="5"/>
    <n v="8"/>
    <n v="-185"/>
    <n v="-23.125"/>
    <n v="-2.3125E-2"/>
    <m/>
    <x v="2"/>
  </r>
  <r>
    <x v="1"/>
    <s v="Verificación de la oportunidad en la entrega de las herramientas de gestión de la CVP: Seguimiento a la Gestión por Procesos - Indicadores de Gestión, PAAC y mapa de riesgos"/>
    <s v="Todos los Procesos"/>
    <s v="Todos los Procesos"/>
    <s v="Ivonne Andrea Torres Cruz_x000a_Asesora de Control Interno"/>
    <s v="Joan Gaitán Ferrer"/>
    <s v="Líderes de Cada Proceso"/>
    <d v="2021-09-01T00:00:00"/>
    <d v="2021-09-10T00:00:00"/>
    <m/>
    <m/>
    <m/>
    <m/>
    <m/>
    <m/>
    <m/>
    <m/>
    <m/>
    <m/>
    <m/>
    <m/>
    <s v="Reporte"/>
    <n v="5.0000000000000001E-3"/>
    <m/>
    <m/>
    <m/>
    <m/>
    <n v="0"/>
    <n v="5.0000000000000001E-3"/>
    <x v="5"/>
    <n v="9"/>
    <n v="-185"/>
    <n v="-20.555555555555557"/>
    <n v="-0.10277777777777779"/>
    <m/>
    <x v="2"/>
  </r>
  <r>
    <x v="7"/>
    <s v="Auditoría Proceso de Reasentamientos Humanos_x000a_Cumplimiento metas del PDD y Proyecto de inversión - Presupuesto - FUSS - Plan Anual de Adquisidores - Indicadores"/>
    <s v="Reasentamientos Humanos"/>
    <s v="Misional"/>
    <s v="Ivonne Andrea Torres Cruz_x000a_Asesora de Control Interno"/>
    <s v="Carlos Vargas Hernández"/>
    <s v="Director de Reasentamientos Humanos"/>
    <d v="2021-09-01T00:00:00"/>
    <d v="2021-09-30T00:00:00"/>
    <m/>
    <m/>
    <m/>
    <m/>
    <m/>
    <m/>
    <m/>
    <m/>
    <m/>
    <m/>
    <m/>
    <m/>
    <s v="Informe"/>
    <n v="5.0000000000000001E-3"/>
    <m/>
    <m/>
    <m/>
    <m/>
    <n v="0"/>
    <n v="5.0000000000000001E-3"/>
    <x v="5"/>
    <n v="29"/>
    <n v="-185"/>
    <n v="-6.3793103448275863"/>
    <n v="-3.1896551724137932E-2"/>
    <m/>
    <x v="2"/>
  </r>
  <r>
    <x v="5"/>
    <s v="Apoyar el diligenciamiento de la matriz del ITA - Índice de Transparencia Activa de la Procuraduría y verificar lo indicado en al Anexo de la Resolución 3564 de 2015 expedida por el MinTic sobre lo que debe estar publicado en la página web de la entidad en el botón de transparencia - numeral 7"/>
    <s v="Evaluación de la Gestión"/>
    <s v="Seguimiento y Evaluación"/>
    <s v="Ivonne Andrea Torres Cruz_x000a_Asesora de Control Interno"/>
    <s v="Andrea Sierra Ochoa"/>
    <s v="Asesor de Control Interno"/>
    <d v="2021-09-15T00:00:00"/>
    <d v="2021-10-15T00:00:00"/>
    <m/>
    <m/>
    <m/>
    <m/>
    <m/>
    <m/>
    <m/>
    <m/>
    <m/>
    <m/>
    <m/>
    <m/>
    <s v="Reporte"/>
    <n v="0.01"/>
    <m/>
    <m/>
    <m/>
    <m/>
    <n v="0"/>
    <n v="0.01"/>
    <x v="10"/>
    <n v="30"/>
    <n v="-199"/>
    <n v="-6.6333333333333337"/>
    <n v="-6.6333333333333341E-2"/>
    <m/>
    <x v="2"/>
  </r>
  <r>
    <x v="7"/>
    <s v="Seguimiento al plan de implementación del MIPG"/>
    <s v="Gestión Estratégica"/>
    <s v="Estratégico"/>
    <s v="Ivonne Andrea Torres Cruz_x000a_Asesora de Control Interno"/>
    <s v="Kelly Serrano Rincón"/>
    <s v="Jefe Oficina Asesora de Planeación "/>
    <d v="2021-09-15T00:00:00"/>
    <d v="2021-10-15T00:00:00"/>
    <m/>
    <m/>
    <m/>
    <m/>
    <m/>
    <m/>
    <m/>
    <m/>
    <m/>
    <m/>
    <m/>
    <m/>
    <s v="Informe"/>
    <n v="5.0000000000000001E-3"/>
    <m/>
    <m/>
    <m/>
    <m/>
    <n v="0"/>
    <n v="5.0000000000000001E-3"/>
    <x v="10"/>
    <n v="30"/>
    <n v="-199"/>
    <n v="-6.6333333333333337"/>
    <n v="-3.3166666666666671E-2"/>
    <m/>
    <x v="2"/>
  </r>
  <r>
    <x v="2"/>
    <s v="Seguimiento a la Gestión por Procesos - Indicadores de Gestión - Plan Anual de Auditorías - FUSS - Parágrafo 1, Artículo 38 - Decreto 807 de 2019"/>
    <s v="Evaluación de la Gestión"/>
    <s v="Seguimiento y Evaluación"/>
    <s v="Ivonne Andrea Torres Cruz_x000a_Asesora de Control Interno"/>
    <s v="Joan Gaitán Ferrer"/>
    <s v="Asesor de Control Interno"/>
    <d v="2021-09-28T00:00:00"/>
    <d v="2021-10-04T00:00:00"/>
    <m/>
    <m/>
    <m/>
    <m/>
    <m/>
    <m/>
    <m/>
    <m/>
    <m/>
    <m/>
    <m/>
    <m/>
    <s v="Matriz"/>
    <n v="3.0000000000000001E-3"/>
    <m/>
    <m/>
    <m/>
    <m/>
    <n v="0"/>
    <n v="3.0000000000000001E-3"/>
    <x v="10"/>
    <n v="6"/>
    <n v="-212"/>
    <n v="-35.333333333333336"/>
    <n v="-0.10600000000000001"/>
    <m/>
    <x v="2"/>
  </r>
  <r>
    <x v="4"/>
    <s v="Reporte SIRECI - Circular Externa N° DDP-000022 del 31 de diciembre del 2020:_x000a_1. Obras inconclusas o sin uso._x000a_2. Procesos penales por delitos contra la administración pública o que afecten los intereses patrimoniales del Estado._x000a_3. Sistema General de Participaciones y demás transferencias de origen nacional._x000a_4. Sistema General de Regalías, (Consolida información de las entidades designadas como ejecutoras de estos recursos - Secretaria Distrital de Planeación)._x000a_5. Planes de mejoramiento."/>
    <s v="Mejoramiento de Barrios"/>
    <s v="Misional"/>
    <s v="Ivonne Andrea Torres Cruz_x000a_Asesora de Control Interno"/>
    <s v="Joan Gaitán Ferrer"/>
    <s v="Director de Mejoramiento de Barrios"/>
    <d v="2021-09-29T00:00:00"/>
    <d v="2021-10-04T00:00:00"/>
    <m/>
    <m/>
    <m/>
    <m/>
    <m/>
    <m/>
    <m/>
    <m/>
    <m/>
    <m/>
    <m/>
    <m/>
    <s v="Correo electrónico"/>
    <n v="1E-3"/>
    <m/>
    <m/>
    <m/>
    <m/>
    <n v="0"/>
    <n v="1E-3"/>
    <x v="10"/>
    <n v="5"/>
    <n v="-213"/>
    <n v="-42.6"/>
    <n v="-4.2599999999999999E-2"/>
    <m/>
    <x v="2"/>
  </r>
  <r>
    <x v="2"/>
    <s v="Trámite de cuentas de ACI"/>
    <s v="Evaluación de la Gestión"/>
    <s v="Seguimiento y Evaluación"/>
    <s v="Ivonne Andrea Torres Cruz_x000a_Asesora de Control Interno"/>
    <s v="Joan Gaitán Ferrer"/>
    <s v="Asesor de Control Interno"/>
    <d v="2021-10-01T00:00:00"/>
    <d v="2021-10-06T00:00:00"/>
    <m/>
    <m/>
    <m/>
    <m/>
    <m/>
    <m/>
    <m/>
    <m/>
    <m/>
    <m/>
    <m/>
    <m/>
    <s v="Reporte"/>
    <n v="3.0000000000000001E-3"/>
    <m/>
    <m/>
    <m/>
    <m/>
    <n v="0"/>
    <n v="3.0000000000000001E-3"/>
    <x v="10"/>
    <n v="5"/>
    <n v="-215"/>
    <n v="-43"/>
    <n v="-0.129"/>
    <m/>
    <x v="2"/>
  </r>
  <r>
    <x v="2"/>
    <s v="Realizar la revisión del formato y registro del normograma del proceso de Evaluación de la Gestión, de conformidad con solicitud 2020IE6888 del 27Jul2020 de la OAP y trabajar en conjunto con la Dir Jurídica, a fin de realizar el reporte de la actualización de manera trimestral."/>
    <s v="Evaluación de la Gestión"/>
    <s v="Seguimiento y Evaluación"/>
    <s v="Ivonne Andrea Torres Cruz_x000a_Asesora de Control Interno"/>
    <s v="Andrea Sierra Ochoa"/>
    <s v="Asesor de Control Interno"/>
    <d v="2021-10-01T00:00:00"/>
    <d v="2021-10-07T00:00:00"/>
    <m/>
    <m/>
    <m/>
    <m/>
    <m/>
    <m/>
    <m/>
    <m/>
    <m/>
    <m/>
    <m/>
    <m/>
    <s v="Matriz"/>
    <n v="3.0000000000000001E-3"/>
    <m/>
    <m/>
    <m/>
    <m/>
    <n v="0"/>
    <n v="3.0000000000000001E-3"/>
    <x v="10"/>
    <n v="6"/>
    <n v="-215"/>
    <n v="-35.833333333333336"/>
    <n v="-0.10750000000000001"/>
    <m/>
    <x v="2"/>
  </r>
  <r>
    <x v="4"/>
    <s v="Informe cuenta mensual SIVICOF"/>
    <s v="Adquisición de Bienes y Servicios"/>
    <s v="Apoyo"/>
    <s v="Ivonne Andrea Torres Cruz_x000a_Asesora de Control Interno"/>
    <s v="Carlos Vargas Hernández"/>
    <s v="Director de Gestión Corporativa y CID"/>
    <d v="2021-10-01T00:00:00"/>
    <d v="2021-10-11T00:00:00"/>
    <m/>
    <m/>
    <m/>
    <m/>
    <m/>
    <m/>
    <m/>
    <m/>
    <m/>
    <m/>
    <m/>
    <m/>
    <s v="Certificado"/>
    <n v="1E-3"/>
    <m/>
    <m/>
    <m/>
    <m/>
    <n v="0"/>
    <n v="1E-3"/>
    <x v="10"/>
    <n v="10"/>
    <n v="-215"/>
    <n v="-21.5"/>
    <n v="-2.1500000000000002E-2"/>
    <m/>
    <x v="2"/>
  </r>
  <r>
    <x v="0"/>
    <s v="Informe presupuestal a Personería"/>
    <s v="Gestión Financiera"/>
    <s v="Apoyo"/>
    <s v="Ivonne Andrea Torres Cruz_x000a_Asesora de Control Interno"/>
    <s v="Elizabeth Sáenz Sáenz"/>
    <s v="Subdirector Financiero"/>
    <d v="2021-10-01T00:00:00"/>
    <d v="2021-10-11T00:00:00"/>
    <m/>
    <m/>
    <m/>
    <m/>
    <m/>
    <m/>
    <m/>
    <m/>
    <m/>
    <m/>
    <m/>
    <m/>
    <s v="Informe"/>
    <n v="1E-3"/>
    <m/>
    <m/>
    <m/>
    <m/>
    <n v="0"/>
    <n v="1E-3"/>
    <x v="10"/>
    <n v="10"/>
    <n v="-215"/>
    <n v="-21.5"/>
    <n v="-2.1500000000000002E-2"/>
    <m/>
    <x v="2"/>
  </r>
  <r>
    <x v="0"/>
    <s v="Austeridad en el gasto. Decretos Reglamentarios 1737 de 1998 y 984 de 2012; Directiva Presidencial 03 de 2012 y Artículo 2.8.4.8.2 del Decreto Único Reglamentario 1068 de 2015"/>
    <s v="Gestión Administrativa"/>
    <s v="Apoyo"/>
    <s v="Ivonne Andrea Torres Cruz_x000a_Asesora de Control Interno"/>
    <s v="Marcela Urrea Jaramillo"/>
    <s v="Subdirector Administrativo"/>
    <d v="2021-10-01T00:00:00"/>
    <d v="2021-10-28T00:00:00"/>
    <m/>
    <m/>
    <m/>
    <m/>
    <m/>
    <m/>
    <m/>
    <m/>
    <m/>
    <m/>
    <m/>
    <m/>
    <s v="Informe"/>
    <n v="7.4999999999999997E-3"/>
    <m/>
    <m/>
    <m/>
    <m/>
    <n v="0"/>
    <n v="7.4999999999999997E-3"/>
    <x v="10"/>
    <n v="27"/>
    <n v="-215"/>
    <n v="-7.9629629629629628"/>
    <n v="-5.9722222222222218E-2"/>
    <m/>
    <x v="2"/>
  </r>
  <r>
    <x v="0"/>
    <s v="Informe de seguimiento a la Sostenibilidad Contable - Resolución DDC-00003 del 05 de diciembre de 2018 - corte al 30Sep2021"/>
    <s v="Gestión Financiera"/>
    <s v="Apoyo"/>
    <s v="Ivonne Andrea Torres Cruz_x000a_Asesora de Control Interno"/>
    <s v="Marcela Urrea Jaramillo"/>
    <s v="Subdirector Financiero"/>
    <d v="2021-10-01T00:00:00"/>
    <d v="2021-10-28T00:00:00"/>
    <m/>
    <m/>
    <m/>
    <m/>
    <m/>
    <m/>
    <m/>
    <m/>
    <m/>
    <m/>
    <m/>
    <m/>
    <s v="Informe"/>
    <n v="2E-3"/>
    <m/>
    <m/>
    <m/>
    <m/>
    <n v="0"/>
    <n v="2E-3"/>
    <x v="10"/>
    <n v="27"/>
    <n v="-215"/>
    <n v="-7.9629629629629628"/>
    <n v="-1.5925925925925927E-2"/>
    <m/>
    <x v="2"/>
  </r>
  <r>
    <x v="7"/>
    <s v="Auditoría a la aplicación de las políticas contables por parte de los procesos de Gestión Financiera y de Reasentamientos Humanos"/>
    <s v="Reasentamientos Humanos"/>
    <s v="Misional"/>
    <s v="Ivonne Andrea Torres Cruz_x000a_Asesora de Control Interno"/>
    <s v="Carlos Vargas Hernández"/>
    <s v="Director de Reasentamientos Humanos"/>
    <d v="2021-10-01T00:00:00"/>
    <d v="2021-11-16T00:00:00"/>
    <m/>
    <m/>
    <m/>
    <m/>
    <m/>
    <m/>
    <m/>
    <m/>
    <m/>
    <m/>
    <m/>
    <m/>
    <s v="Informe"/>
    <n v="1.25E-3"/>
    <m/>
    <m/>
    <m/>
    <m/>
    <n v="0"/>
    <n v="1.25E-3"/>
    <x v="11"/>
    <n v="46"/>
    <n v="-215"/>
    <n v="-4.6739130434782608"/>
    <n v="-5.8423913043478262E-3"/>
    <m/>
    <x v="2"/>
  </r>
  <r>
    <x v="7"/>
    <s v="Auditoría a la aplicación de las políticas contables por parte de los procesos de Gestión Financiera y de Reasentamientos Humanos"/>
    <s v="Gestión Financiera"/>
    <s v="Apoyo"/>
    <s v="Ivonne Andrea Torres Cruz_x000a_Asesora de Control Interno"/>
    <s v="Carlos Vargas Hernández"/>
    <s v="Subdirector Financiero"/>
    <d v="2021-10-01T00:00:00"/>
    <d v="2021-11-16T00:00:00"/>
    <m/>
    <m/>
    <m/>
    <m/>
    <m/>
    <m/>
    <m/>
    <m/>
    <m/>
    <m/>
    <m/>
    <m/>
    <s v="Informe"/>
    <n v="1.25E-3"/>
    <m/>
    <m/>
    <m/>
    <m/>
    <n v="0"/>
    <n v="1.25E-3"/>
    <x v="11"/>
    <n v="46"/>
    <n v="-215"/>
    <n v="-4.6739130434782608"/>
    <n v="-5.8423913043478262E-3"/>
    <m/>
    <x v="2"/>
  </r>
  <r>
    <x v="7"/>
    <s v="Auditoría a la cartera generada por el Proceso de Reasentamientos Humanos"/>
    <s v="Reasentamientos Humanos"/>
    <s v="Misional"/>
    <s v="Ivonne Andrea Torres Cruz_x000a_Asesora de Control Interno"/>
    <s v="Carlos Vargas Hernández"/>
    <s v="Director de Reasentamientos Humanos"/>
    <d v="2021-10-01T00:00:00"/>
    <d v="2021-11-16T00:00:00"/>
    <m/>
    <m/>
    <m/>
    <m/>
    <m/>
    <m/>
    <m/>
    <m/>
    <m/>
    <m/>
    <m/>
    <m/>
    <s v="Informe"/>
    <n v="1.25E-3"/>
    <m/>
    <m/>
    <m/>
    <m/>
    <n v="0"/>
    <n v="1.25E-3"/>
    <x v="11"/>
    <n v="46"/>
    <n v="-215"/>
    <n v="-4.6739130434782608"/>
    <n v="-5.8423913043478262E-3"/>
    <m/>
    <x v="2"/>
  </r>
  <r>
    <x v="7"/>
    <s v="Auditoría a la cartera generada por el Proceso de Reasentamientos Humanos"/>
    <s v="Gestión Financiera"/>
    <s v="Apoyo"/>
    <s v="Ivonne Andrea Torres Cruz_x000a_Asesora de Control Interno"/>
    <s v="Carlos Vargas Hernández"/>
    <s v="Subdirector Financiero"/>
    <d v="2021-10-01T00:00:00"/>
    <d v="2021-11-16T00:00:00"/>
    <m/>
    <m/>
    <m/>
    <m/>
    <m/>
    <m/>
    <m/>
    <m/>
    <m/>
    <m/>
    <m/>
    <m/>
    <s v="Informe"/>
    <n v="1.25E-3"/>
    <m/>
    <m/>
    <m/>
    <m/>
    <n v="0"/>
    <n v="1.25E-3"/>
    <x v="11"/>
    <n v="46"/>
    <n v="-215"/>
    <n v="-4.6739130434782608"/>
    <n v="-5.8423913043478262E-3"/>
    <m/>
    <x v="2"/>
  </r>
  <r>
    <x v="7"/>
    <s v="Auditoría a los inventarios de bienes inmuebles reportados por el Proceso de Reasentamientos Humanos"/>
    <s v="Reasentamientos Humanos"/>
    <s v="Misional"/>
    <s v="Ivonne Andrea Torres Cruz_x000a_Asesora de Control Interno"/>
    <s v="Carlos Vargas Hernández"/>
    <s v="Director de Reasentamientos Humanos"/>
    <d v="2021-10-01T00:00:00"/>
    <d v="2021-11-16T00:00:00"/>
    <m/>
    <m/>
    <m/>
    <m/>
    <m/>
    <m/>
    <m/>
    <m/>
    <m/>
    <m/>
    <m/>
    <m/>
    <s v="Informe"/>
    <n v="1.25E-3"/>
    <m/>
    <m/>
    <m/>
    <m/>
    <n v="0"/>
    <n v="1.25E-3"/>
    <x v="11"/>
    <n v="46"/>
    <n v="-215"/>
    <n v="-4.6739130434782608"/>
    <n v="-5.8423913043478262E-3"/>
    <m/>
    <x v="2"/>
  </r>
  <r>
    <x v="7"/>
    <s v="Auditoría a los inventarios de bienes inmuebles reportados por el Proceso de Reasentamientos Humanos"/>
    <s v="Gestión Administrativa"/>
    <s v="Apoyo"/>
    <s v="Ivonne Andrea Torres Cruz_x000a_Asesora de Control Interno"/>
    <s v="Carlos Vargas Hernández"/>
    <s v="Subdirector Administrativo"/>
    <d v="2021-10-01T00:00:00"/>
    <d v="2021-11-16T00:00:00"/>
    <m/>
    <m/>
    <m/>
    <m/>
    <m/>
    <m/>
    <m/>
    <m/>
    <m/>
    <m/>
    <m/>
    <m/>
    <s v="Informe"/>
    <n v="1.25E-3"/>
    <m/>
    <m/>
    <m/>
    <m/>
    <n v="0"/>
    <n v="1.25E-3"/>
    <x v="11"/>
    <n v="46"/>
    <n v="-215"/>
    <n v="-4.6739130434782608"/>
    <n v="-5.8423913043478262E-3"/>
    <m/>
    <x v="2"/>
  </r>
  <r>
    <x v="7"/>
    <s v="Auditoría Proceso de Gestión del Talento Humano_x000a_Cobro de las Incapacidades reportadas por los funcionarios del proceso de Reasentamientos Humanos"/>
    <s v="Gestión del Talento Humano"/>
    <s v="Apoyo"/>
    <s v="Ivonne Andrea Torres Cruz_x000a_Asesora de Control Interno"/>
    <s v="Carlos Vargas Hernández"/>
    <s v="Subdirector Administrativo"/>
    <d v="2021-10-01T00:00:00"/>
    <d v="2021-11-16T00:00:00"/>
    <m/>
    <m/>
    <m/>
    <m/>
    <m/>
    <m/>
    <m/>
    <m/>
    <m/>
    <m/>
    <m/>
    <m/>
    <s v="Informe"/>
    <n v="1.25E-3"/>
    <m/>
    <m/>
    <m/>
    <m/>
    <n v="0"/>
    <n v="1.25E-3"/>
    <x v="11"/>
    <n v="46"/>
    <n v="-215"/>
    <n v="-4.6739130434782608"/>
    <n v="-5.8423913043478262E-3"/>
    <m/>
    <x v="2"/>
  </r>
  <r>
    <x v="0"/>
    <s v="Realizar las actividades de monitoreo y seguimiento a la estrategia de racionalización propuesta a través de SUIT"/>
    <s v="Gestión Financiera"/>
    <s v="Apoyo"/>
    <s v="Ivonne Andrea Torres Cruz_x000a_Asesora de Control Interno"/>
    <s v="Kelly Serrano Rincón"/>
    <s v="Subdirector Financiero"/>
    <d v="2021-10-01T00:00:00"/>
    <d v="2021-11-26T00:00:00"/>
    <m/>
    <m/>
    <m/>
    <m/>
    <m/>
    <m/>
    <m/>
    <m/>
    <m/>
    <m/>
    <m/>
    <m/>
    <s v="Reporte"/>
    <n v="0.01"/>
    <m/>
    <m/>
    <m/>
    <m/>
    <n v="0"/>
    <n v="0.01"/>
    <x v="11"/>
    <n v="56"/>
    <n v="-215"/>
    <n v="-3.8392857142857144"/>
    <n v="-3.8392857142857145E-2"/>
    <m/>
    <x v="2"/>
  </r>
  <r>
    <x v="0"/>
    <s v="Informe Directiva 003 de 2013 Alcaldía Mayor de Bogotá"/>
    <s v="Gestión Administrativa"/>
    <s v="Apoyo"/>
    <s v="Ivonne Andrea Torres Cruz_x000a_Asesora de Control Interno"/>
    <s v="Marcela Urrea Jaramillo"/>
    <s v="Subdirector Administrativo"/>
    <d v="2021-10-11T00:00:00"/>
    <d v="2021-11-12T00:00:00"/>
    <m/>
    <m/>
    <m/>
    <m/>
    <m/>
    <m/>
    <m/>
    <m/>
    <m/>
    <m/>
    <m/>
    <m/>
    <s v="Informe"/>
    <n v="0.01"/>
    <m/>
    <m/>
    <m/>
    <m/>
    <n v="0"/>
    <n v="0.01"/>
    <x v="11"/>
    <n v="32"/>
    <n v="-225"/>
    <n v="-7.03125"/>
    <n v="-7.03125E-2"/>
    <m/>
    <x v="2"/>
  </r>
  <r>
    <x v="3"/>
    <s v="Realizar seguimiento al Comité Institucional de Coordinación de Control Interno - CICCI (presentaciones, actas de comité, anexos y demás documentos)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s v="Evaluación de la Gestión"/>
    <s v="Seguimiento y Evaluación"/>
    <s v="Ivonne Andrea Torres Cruz_x000a_Asesora de Control Interno"/>
    <s v="Joan Gaitán Ferrer"/>
    <s v="Asesor de Control Interno"/>
    <d v="2021-10-19T00:00:00"/>
    <d v="2021-10-29T00:00:00"/>
    <m/>
    <m/>
    <m/>
    <m/>
    <m/>
    <m/>
    <m/>
    <m/>
    <m/>
    <m/>
    <m/>
    <m/>
    <s v="Acta"/>
    <n v="5.0000000000000001E-3"/>
    <m/>
    <m/>
    <m/>
    <m/>
    <n v="0"/>
    <n v="5.0000000000000001E-3"/>
    <x v="10"/>
    <n v="10"/>
    <n v="-233"/>
    <n v="-23.3"/>
    <n v="-0.11650000000000001"/>
    <m/>
    <x v="2"/>
  </r>
  <r>
    <x v="6"/>
    <s v="Asesoría en la formulación de planes de mejoramiento internos y en la modificación de las acciones ya propuestas"/>
    <s v="Evaluación de la Gestión"/>
    <s v="Seguimiento y Evaluación"/>
    <s v="Ivonne Andrea Torres Cruz_x000a_Asesora de Control Interno"/>
    <s v="Carlos Vargas Hernández"/>
    <s v="Asesor de Control Interno"/>
    <d v="2021-10-25T00:00:00"/>
    <d v="2021-11-08T00:00:00"/>
    <m/>
    <m/>
    <m/>
    <m/>
    <m/>
    <m/>
    <m/>
    <m/>
    <m/>
    <m/>
    <m/>
    <m/>
    <s v="Matriz"/>
    <n v="7.4999999999999997E-3"/>
    <m/>
    <m/>
    <m/>
    <m/>
    <n v="0"/>
    <n v="7.4999999999999997E-3"/>
    <x v="11"/>
    <n v="14"/>
    <n v="-239"/>
    <n v="-17.071428571428573"/>
    <n v="-0.12803571428571428"/>
    <m/>
    <x v="2"/>
  </r>
  <r>
    <x v="2"/>
    <s v="Seguimiento a la Gestión por Procesos - Indicadores de Gestión - Plan Anual de Auditorías - FUSS - Parágrafo 1, Artículo 38 - Decreto 807 de 2019"/>
    <s v="Evaluación de la Gestión"/>
    <s v="Seguimiento y Evaluación"/>
    <s v="Ivonne Andrea Torres Cruz_x000a_Asesora de Control Interno"/>
    <s v="Joan Gaitán Ferrer"/>
    <s v="Asesor de Control Interno"/>
    <d v="2021-10-27T00:00:00"/>
    <d v="2021-11-03T00:00:00"/>
    <m/>
    <m/>
    <m/>
    <m/>
    <m/>
    <m/>
    <m/>
    <m/>
    <m/>
    <m/>
    <m/>
    <m/>
    <s v="Matriz"/>
    <n v="3.0000000000000001E-3"/>
    <m/>
    <m/>
    <m/>
    <m/>
    <n v="0"/>
    <n v="3.0000000000000001E-3"/>
    <x v="11"/>
    <n v="7"/>
    <n v="-241"/>
    <n v="-34.428571428571431"/>
    <n v="-0.1032857142857143"/>
    <m/>
    <x v="2"/>
  </r>
  <r>
    <x v="4"/>
    <s v="Atención Auditoría de Desempeño 2: Cód 64: Evaluación del convenio Nº 044 de 2014 suscrito entre la Caja de la Vivienda Popular con el Fondo de Desarrollo Local de Usme, por valor de $7.472.160.000."/>
    <s v="Reasentamientos Humanos"/>
    <s v="Misional"/>
    <s v="Ivonne Andrea Torres Cruz_x000a_Asesora de Control Interno"/>
    <s v="Carlos Vargas Hernández"/>
    <s v="Director de Reasentamientos Humanos"/>
    <d v="2021-10-27T00:00:00"/>
    <d v="2021-12-31T00:00:00"/>
    <m/>
    <m/>
    <m/>
    <m/>
    <m/>
    <m/>
    <m/>
    <m/>
    <m/>
    <m/>
    <m/>
    <m/>
    <s v="Correo electrónico - Oficios"/>
    <n v="0.01"/>
    <m/>
    <m/>
    <m/>
    <m/>
    <n v="0"/>
    <n v="0.01"/>
    <x v="1"/>
    <n v="65"/>
    <n v="-241"/>
    <n v="-3.7076923076923078"/>
    <n v="-3.7076923076923077E-2"/>
    <m/>
    <x v="2"/>
  </r>
  <r>
    <x v="4"/>
    <s v="Reporte SIRECI - Circular Externa N° DDP-000022 del 31 de diciembre del 2020:_x000a_1. Obras inconclusas o sin uso._x000a_2. Procesos penales por delitos contra la administración pública o que afecten los intereses patrimoniales del Estado._x000a_3. Sistema General de Participaciones y demás transferencias de origen nacional._x000a_4. Sistema General de Regalías, (Consolida información de las entidades designadas como ejecutoras de estos recursos - Secretaria Distrital de Planeación)._x000a_5. Planes de mejoramiento."/>
    <s v="Mejoramiento de Barrios"/>
    <s v="Misional"/>
    <s v="Ivonne Andrea Torres Cruz_x000a_Asesora de Control Interno"/>
    <s v="Joan Gaitán Ferrer"/>
    <s v="Director de Mejoramiento de Barrios"/>
    <d v="2021-10-28T00:00:00"/>
    <d v="2021-11-03T00:00:00"/>
    <m/>
    <m/>
    <m/>
    <m/>
    <m/>
    <m/>
    <m/>
    <m/>
    <m/>
    <m/>
    <m/>
    <m/>
    <s v="Correo electrónico"/>
    <n v="1E-3"/>
    <m/>
    <m/>
    <m/>
    <m/>
    <n v="0"/>
    <n v="1E-3"/>
    <x v="11"/>
    <n v="6"/>
    <n v="-242"/>
    <n v="-40.333333333333336"/>
    <n v="-4.0333333333333339E-2"/>
    <m/>
    <x v="2"/>
  </r>
  <r>
    <x v="2"/>
    <s v="Trámite de cuentas de ACI"/>
    <s v="Evaluación de la Gestión"/>
    <s v="Seguimiento y Evaluación"/>
    <s v="Ivonne Andrea Torres Cruz_x000a_Asesora de Control Interno"/>
    <s v="Joan Gaitán Ferrer"/>
    <s v="Asesor de Control Interno"/>
    <d v="2021-11-02T00:00:00"/>
    <d v="2021-11-05T00:00:00"/>
    <m/>
    <m/>
    <m/>
    <m/>
    <m/>
    <m/>
    <m/>
    <m/>
    <m/>
    <m/>
    <m/>
    <m/>
    <s v="Reporte"/>
    <n v="3.0000000000000001E-3"/>
    <m/>
    <m/>
    <m/>
    <m/>
    <n v="0"/>
    <n v="3.0000000000000001E-3"/>
    <x v="11"/>
    <n v="3"/>
    <n v="-247"/>
    <n v="-82.333333333333329"/>
    <n v="-0.247"/>
    <m/>
    <x v="2"/>
  </r>
  <r>
    <x v="0"/>
    <s v="Informe presupuestal a Personería"/>
    <s v="Gestión Financiera"/>
    <s v="Apoyo"/>
    <s v="Ivonne Andrea Torres Cruz_x000a_Asesora de Control Interno"/>
    <s v="Elizabeth Sáenz Sáenz"/>
    <s v="Subdirector Financiero"/>
    <d v="2021-11-02T00:00:00"/>
    <d v="2021-11-09T00:00:00"/>
    <m/>
    <m/>
    <m/>
    <m/>
    <m/>
    <m/>
    <m/>
    <m/>
    <m/>
    <m/>
    <m/>
    <m/>
    <s v="Informe"/>
    <n v="1E-3"/>
    <m/>
    <m/>
    <m/>
    <m/>
    <n v="0"/>
    <n v="1E-3"/>
    <x v="11"/>
    <n v="7"/>
    <n v="-247"/>
    <n v="-35.285714285714285"/>
    <n v="-3.5285714285714288E-2"/>
    <m/>
    <x v="2"/>
  </r>
  <r>
    <x v="4"/>
    <s v="Informe cuenta mensual SIVICOF"/>
    <s v="Gestión Financiera"/>
    <s v="Apoyo"/>
    <s v="Ivonne Andrea Torres Cruz_x000a_Asesora de Control Interno"/>
    <s v="Carlos Vargas Hernández"/>
    <s v="Subdirector Financiero"/>
    <d v="2021-11-02T00:00:00"/>
    <d v="2021-11-10T00:00:00"/>
    <m/>
    <m/>
    <m/>
    <m/>
    <m/>
    <m/>
    <m/>
    <m/>
    <m/>
    <m/>
    <m/>
    <m/>
    <s v="Certificado"/>
    <n v="1E-3"/>
    <m/>
    <m/>
    <m/>
    <m/>
    <n v="0"/>
    <n v="1E-3"/>
    <x v="11"/>
    <n v="8"/>
    <n v="-247"/>
    <n v="-30.875"/>
    <n v="-3.0875E-2"/>
    <m/>
    <x v="2"/>
  </r>
  <r>
    <x v="2"/>
    <s v="Diseñar, preparar, aplicar, tabular y realizar informe con oportunidades de mejora de la implementación y aplicación del estatuto interno del auditor y del código de ética del auditor"/>
    <s v="Todos los Procesos"/>
    <s v="Todos los Procesos"/>
    <s v="Ivonne Andrea Torres Cruz_x000a_Asesora de Control Interno"/>
    <s v="Joan Gaitán Ferrer"/>
    <s v="Líderes de Cada Proceso"/>
    <d v="2021-11-10T00:00:00"/>
    <d v="2021-12-10T00:00:00"/>
    <m/>
    <m/>
    <m/>
    <m/>
    <m/>
    <m/>
    <m/>
    <m/>
    <m/>
    <m/>
    <m/>
    <m/>
    <s v="Informe"/>
    <n v="5.0000000000000001E-3"/>
    <m/>
    <m/>
    <m/>
    <m/>
    <n v="0"/>
    <n v="5.0000000000000001E-3"/>
    <x v="1"/>
    <n v="30"/>
    <n v="-255"/>
    <n v="-8.5"/>
    <n v="-4.2500000000000003E-2"/>
    <m/>
    <x v="2"/>
  </r>
  <r>
    <x v="6"/>
    <s v="Seguimiento al Plan de Mejoramiento Externo - literal i; Artículo 2.2.21.4.9 del Decreto 1083 de 2015 y Artículo 10 de la Resolución reglamentaria 036 de 2019, expedida por la Contraloría de Bogotá"/>
    <s v="Todos los Procesos"/>
    <s v="Todos los Procesos"/>
    <s v="Ivonne Andrea Torres Cruz_x000a_Asesora de Control Interno"/>
    <s v="Kelly Serrano Rincón"/>
    <s v="Líderes de Cada Proceso"/>
    <d v="2021-11-22T00:00:00"/>
    <d v="2021-12-10T00:00:00"/>
    <m/>
    <m/>
    <m/>
    <m/>
    <m/>
    <m/>
    <m/>
    <m/>
    <m/>
    <m/>
    <m/>
    <m/>
    <s v="Matriz"/>
    <n v="0.02"/>
    <m/>
    <m/>
    <m/>
    <m/>
    <n v="0"/>
    <n v="0.02"/>
    <x v="1"/>
    <n v="18"/>
    <n v="-267"/>
    <n v="-14.833333333333334"/>
    <n v="-0.29666666666666669"/>
    <m/>
    <x v="2"/>
  </r>
  <r>
    <x v="6"/>
    <s v="Seguimiento al Plan de Mejoramiento Interno - Artículo 5 del Decreto 371 de 2010"/>
    <s v="Todos los Procesos"/>
    <s v="Todos los Procesos"/>
    <s v="Ivonne Andrea Torres Cruz_x000a_Asesora de Control Interno"/>
    <s v="Kelly Serrano Rincón"/>
    <s v="Líderes de Cada Proceso"/>
    <d v="2021-11-22T00:00:00"/>
    <d v="2021-12-10T00:00:00"/>
    <m/>
    <m/>
    <m/>
    <m/>
    <m/>
    <m/>
    <m/>
    <m/>
    <m/>
    <m/>
    <m/>
    <m/>
    <s v="Matriz"/>
    <n v="0.02"/>
    <m/>
    <m/>
    <m/>
    <m/>
    <n v="0"/>
    <n v="0.02"/>
    <x v="1"/>
    <n v="18"/>
    <n v="-267"/>
    <n v="-14.833333333333334"/>
    <n v="-0.29666666666666669"/>
    <m/>
    <x v="2"/>
  </r>
  <r>
    <x v="2"/>
    <s v="Seguimiento a la Gestión por Procesos - Indicadores de Gestión - Plan Anual de Auditorías - FUSS - Parágrafo 1, Artículo 38 - Decreto 807 de 2019"/>
    <s v="Evaluación de la Gestión"/>
    <s v="Seguimiento y Evaluación"/>
    <s v="Ivonne Andrea Torres Cruz_x000a_Asesora de Control Interno"/>
    <s v="Joan Gaitán Ferrer"/>
    <s v="Asesor de Control Interno"/>
    <d v="2021-11-24T00:00:00"/>
    <d v="2021-12-02T00:00:00"/>
    <m/>
    <m/>
    <m/>
    <m/>
    <m/>
    <m/>
    <m/>
    <m/>
    <m/>
    <m/>
    <m/>
    <m/>
    <s v="Matriz"/>
    <n v="3.0000000000000001E-3"/>
    <m/>
    <m/>
    <m/>
    <m/>
    <n v="0"/>
    <n v="3.0000000000000001E-3"/>
    <x v="1"/>
    <n v="8"/>
    <n v="-269"/>
    <n v="-33.625"/>
    <n v="-0.10087500000000001"/>
    <m/>
    <x v="2"/>
  </r>
  <r>
    <x v="4"/>
    <s v="Reporte SIRECI - Circular Externa N° DDP-000022 del 31 de diciembre del 2020:_x000a_1. Obras inconclusas o sin uso._x000a_2. Procesos penales por delitos contra la administración pública o que afecten los intereses patrimoniales del Estado._x000a_3. Sistema General de Participaciones y demás transferencias de origen nacional._x000a_4. Sistema General de Regalías, (Consolida información de las entidades designadas como ejecutoras de estos recursos - Secretaria Distrital de Planeación)._x000a_5. Planes de mejoramiento."/>
    <s v="Mejoramiento de Barrios"/>
    <s v="Misional"/>
    <s v="Ivonne Andrea Torres Cruz_x000a_Asesora de Control Interno"/>
    <s v="Joan Gaitán Ferrer"/>
    <s v="Director de Mejoramiento de Barrios"/>
    <d v="2021-11-29T00:00:00"/>
    <d v="2021-12-02T00:00:00"/>
    <m/>
    <m/>
    <m/>
    <m/>
    <m/>
    <m/>
    <m/>
    <m/>
    <m/>
    <m/>
    <m/>
    <m/>
    <s v="Correo electrónico"/>
    <n v="1E-3"/>
    <m/>
    <m/>
    <m/>
    <m/>
    <n v="0"/>
    <n v="1E-3"/>
    <x v="1"/>
    <n v="3"/>
    <n v="-274"/>
    <n v="-91.333333333333329"/>
    <n v="-9.1333333333333336E-2"/>
    <m/>
    <x v="2"/>
  </r>
  <r>
    <x v="2"/>
    <s v="Trámite de cuentas de ACI"/>
    <s v="Evaluación de la Gestión"/>
    <s v="Seguimiento y Evaluación"/>
    <s v="Ivonne Andrea Torres Cruz_x000a_Asesora de Control Interno"/>
    <s v="Joan Gaitán Ferrer"/>
    <s v="Asesor de Control Interno"/>
    <d v="2021-12-01T00:00:00"/>
    <d v="2021-12-06T00:00:00"/>
    <m/>
    <m/>
    <m/>
    <m/>
    <m/>
    <m/>
    <m/>
    <m/>
    <m/>
    <m/>
    <m/>
    <m/>
    <s v="Reporte"/>
    <n v="3.0000000000000001E-3"/>
    <m/>
    <m/>
    <m/>
    <m/>
    <n v="0"/>
    <n v="3.0000000000000001E-3"/>
    <x v="1"/>
    <n v="5"/>
    <n v="-276"/>
    <n v="-55.2"/>
    <n v="-0.16560000000000002"/>
    <m/>
    <x v="2"/>
  </r>
  <r>
    <x v="4"/>
    <s v="Informe cuenta mensual SIVICOF"/>
    <s v="Adquisición de Bienes y Servicios"/>
    <s v="Apoyo"/>
    <s v="Ivonne Andrea Torres Cruz_x000a_Asesora de Control Interno"/>
    <s v="Carlos Vargas Hernández"/>
    <s v="Director de Gestión Corporativa y CID"/>
    <d v="2021-12-01T00:00:00"/>
    <d v="2021-12-10T00:00:00"/>
    <m/>
    <m/>
    <m/>
    <m/>
    <m/>
    <m/>
    <m/>
    <m/>
    <m/>
    <m/>
    <m/>
    <m/>
    <s v="Certificado"/>
    <n v="1E-3"/>
    <m/>
    <m/>
    <m/>
    <m/>
    <n v="0"/>
    <n v="1E-3"/>
    <x v="1"/>
    <n v="9"/>
    <n v="-276"/>
    <n v="-30.666666666666668"/>
    <n v="-3.0666666666666668E-2"/>
    <m/>
    <x v="2"/>
  </r>
  <r>
    <x v="0"/>
    <s v="Informe presupuestal a Personería"/>
    <s v="Gestión Financiera"/>
    <s v="Apoyo"/>
    <s v="Ivonne Andrea Torres Cruz_x000a_Asesora de Control Interno"/>
    <s v="Elizabeth Sáenz Sáenz"/>
    <s v="Subdirector Financiero"/>
    <d v="2021-12-01T00:00:00"/>
    <d v="2021-12-10T00:00:00"/>
    <m/>
    <m/>
    <m/>
    <m/>
    <m/>
    <m/>
    <m/>
    <m/>
    <m/>
    <m/>
    <m/>
    <m/>
    <s v="Informe"/>
    <n v="1E-3"/>
    <m/>
    <m/>
    <m/>
    <m/>
    <n v="0"/>
    <n v="1E-3"/>
    <x v="1"/>
    <n v="9"/>
    <n v="-276"/>
    <n v="-30.666666666666668"/>
    <n v="-3.0666666666666668E-2"/>
    <m/>
    <x v="2"/>
  </r>
  <r>
    <x v="3"/>
    <s v="Realizar seguimiento al Comité Institucional de Coordinación de Control Interno - CICCI (presentaciones, actas de comité, anexos y demás documentos)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s v="Evaluación de la Gestión"/>
    <s v="Seguimiento y Evaluación"/>
    <s v="Ivonne Andrea Torres Cruz_x000a_Asesora de Control Interno"/>
    <s v="Joan Gaitán Ferrer"/>
    <s v="Asesor de Control Interno"/>
    <d v="2021-12-06T00:00:00"/>
    <d v="2021-12-22T00:00:00"/>
    <m/>
    <m/>
    <m/>
    <m/>
    <m/>
    <m/>
    <m/>
    <m/>
    <m/>
    <m/>
    <m/>
    <m/>
    <s v="Acta"/>
    <n v="2.5000000000000001E-3"/>
    <m/>
    <m/>
    <m/>
    <m/>
    <n v="0"/>
    <n v="2.5000000000000001E-3"/>
    <x v="1"/>
    <n v="16"/>
    <n v="-281"/>
    <n v="-17.5625"/>
    <n v="-4.3906250000000001E-2"/>
    <m/>
    <x v="2"/>
  </r>
  <r>
    <x v="2"/>
    <s v="Elaborar el informe de la Oficina de Control Interno vigencia 2021 - documento CBN 1038"/>
    <s v="Evaluación de la Gestión"/>
    <s v="Seguimiento y Evaluación"/>
    <s v="Ivonne Andrea Torres Cruz_x000a_Asesora de Control Interno"/>
    <s v="Andrea Sierra Ochoa"/>
    <s v="Asesor de Control Interno"/>
    <d v="2021-12-13T00:00:00"/>
    <d v="2021-12-27T00:00:00"/>
    <m/>
    <m/>
    <m/>
    <m/>
    <m/>
    <m/>
    <m/>
    <m/>
    <m/>
    <m/>
    <m/>
    <m/>
    <s v="Informe"/>
    <n v="1.2E-2"/>
    <m/>
    <m/>
    <m/>
    <m/>
    <n v="0"/>
    <n v="1.2E-2"/>
    <x v="1"/>
    <n v="14"/>
    <n v="-288"/>
    <n v="-20.571428571428573"/>
    <n v="-0.24685714285714289"/>
    <m/>
    <x v="2"/>
  </r>
  <r>
    <x v="6"/>
    <s v="Asesoría en la formulación de planes de mejoramiento internos y en la modificación de las acciones ya propuestas"/>
    <s v="Evaluación de la Gestión"/>
    <s v="Seguimiento y Evaluación"/>
    <s v="Ivonne Andrea Torres Cruz_x000a_Asesora de Control Interno"/>
    <s v="Carlos Vargas Hernández"/>
    <s v="Asesor de Control Interno"/>
    <d v="2021-12-29T00:00:00"/>
    <d v="2022-01-12T00:00:00"/>
    <m/>
    <m/>
    <m/>
    <m/>
    <m/>
    <m/>
    <m/>
    <m/>
    <m/>
    <m/>
    <m/>
    <m/>
    <s v="Matriz"/>
    <n v="7.4999999999999997E-3"/>
    <m/>
    <m/>
    <m/>
    <m/>
    <n v="0"/>
    <n v="7.4999999999999997E-3"/>
    <x v="0"/>
    <n v="14"/>
    <n v="-304"/>
    <n v="-21.714285714285715"/>
    <n v="-0.16285714285714287"/>
    <m/>
    <x v="2"/>
  </r>
  <r>
    <x v="0"/>
    <s v="Evaluación del desempeño institucional a través del Furag según lineamientos del DAFP"/>
    <s v="Todos los Procesos"/>
    <s v="Todos los Procesos"/>
    <s v="Ivonne Andrea Torres Cruz_x000a_Asesora de Control Interno"/>
    <s v="Kelly Serrano Rincón"/>
    <s v="Líderes de Cada Proceso"/>
    <m/>
    <m/>
    <m/>
    <m/>
    <m/>
    <m/>
    <m/>
    <m/>
    <m/>
    <m/>
    <m/>
    <m/>
    <m/>
    <m/>
    <s v="Certificado"/>
    <m/>
    <m/>
    <m/>
    <m/>
    <m/>
    <n v="0"/>
    <n v="0"/>
    <x v="0"/>
    <m/>
    <m/>
    <m/>
    <m/>
    <m/>
    <x v="4"/>
  </r>
  <r>
    <x v="6"/>
    <s v="Seguimiento al Plan de Mejoramiento Interno - Artículo 5 del Decreto 371 de 2010"/>
    <s v="Todos los Procesos"/>
    <s v="Todos los Procesos"/>
    <s v="Ivonne Andrea Torres Cruz_x000a_Asesora de Control Interno"/>
    <s v="Kelly Serrano Rincón"/>
    <s v="Líderes de Cada Proceso"/>
    <m/>
    <m/>
    <m/>
    <m/>
    <m/>
    <m/>
    <m/>
    <m/>
    <m/>
    <m/>
    <m/>
    <m/>
    <m/>
    <m/>
    <s v="Matriz"/>
    <m/>
    <m/>
    <m/>
    <m/>
    <m/>
    <n v="0"/>
    <n v="0"/>
    <x v="0"/>
    <m/>
    <m/>
    <m/>
    <m/>
    <m/>
    <x v="4"/>
  </r>
  <r>
    <x v="4"/>
    <s v="Atención Auditoría de Regularidad: Cód 55: EEvaluar la gestión fiscal vigencia 2020"/>
    <s v="Todos los Procesos"/>
    <s v="Todos los Procesos"/>
    <s v="Ivonne Andrea Torres Cruz_x000a_Asesora de Control Interno"/>
    <s v="Carlos Vargas Hernández"/>
    <s v="Líderes de Cada Proceso"/>
    <d v="2021-03-31T00:00:00"/>
    <d v="2021-07-29T00:00:00"/>
    <m/>
    <m/>
    <m/>
    <m/>
    <m/>
    <m/>
    <m/>
    <m/>
    <m/>
    <m/>
    <m/>
    <m/>
    <s v="Correo electrónico - Oficios"/>
    <n v="0.02"/>
    <m/>
    <m/>
    <m/>
    <m/>
    <n v="0"/>
    <n v="0.02"/>
    <x v="9"/>
    <n v="120"/>
    <n v="-31"/>
    <n v="-0.25833333333333336"/>
    <n v="-5.1666666666666675E-3"/>
    <m/>
    <x v="2"/>
  </r>
  <r>
    <x v="5"/>
    <s v="Revisión del tema del embargo de la UGPP - tema del comité financiero"/>
    <s v="Gestión Financiera"/>
    <s v="Apoyo"/>
    <s v="Ivonne Andrea Torres Cruz_x000a_Asesora de Control Interno"/>
    <s v="Marcela Urrea Jaramillo"/>
    <s v="Subdirector Financiero"/>
    <d v="2021-03-02T00:00:00"/>
    <d v="2021-03-26T00:00:00"/>
    <m/>
    <m/>
    <m/>
    <m/>
    <m/>
    <m/>
    <m/>
    <m/>
    <m/>
    <m/>
    <m/>
    <m/>
    <s v="Acta"/>
    <n v="2.5000000000000001E-3"/>
    <m/>
    <m/>
    <m/>
    <m/>
    <n v="0"/>
    <n v="2.5000000000000001E-3"/>
    <x v="3"/>
    <n v="24"/>
    <n v="-2"/>
    <n v="-8.3333333333333329E-2"/>
    <n v="-2.0833333333333332E-4"/>
    <m/>
    <x v="2"/>
  </r>
  <r>
    <x v="5"/>
    <s v="Apoyar la disposición final de las chaquetas de BMPT"/>
    <s v="Gestión Administrativa"/>
    <s v="Apoyo"/>
    <s v="Ivonne Andrea Torres Cruz_x000a_Asesora de Control Interno"/>
    <s v="Marcela Urrea Jaramillo"/>
    <s v="Subdirector Administrativo"/>
    <d v="2021-03-02T00:00:00"/>
    <d v="2021-03-26T00:00:00"/>
    <m/>
    <m/>
    <m/>
    <m/>
    <m/>
    <m/>
    <m/>
    <m/>
    <m/>
    <m/>
    <m/>
    <m/>
    <s v="Acta"/>
    <n v="2.5000000000000001E-3"/>
    <m/>
    <m/>
    <m/>
    <m/>
    <n v="0"/>
    <n v="2.5000000000000001E-3"/>
    <x v="3"/>
    <n v="24"/>
    <n v="-2"/>
    <n v="-8.3333333333333329E-2"/>
    <n v="-2.0833333333333332E-4"/>
    <m/>
    <x v="2"/>
  </r>
  <r>
    <x v="3"/>
    <s v="Realizar seguimiento al Comité Institucional de Coordinación de Control Interno - CICCI (presentaciones, actas de comité, anexos y demás documentos)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s v="Evaluación de la Gestión"/>
    <s v="Seguimiento y Evaluación"/>
    <s v="Ivonne Andrea Torres Cruz_x000a_Asesora de Control Interno"/>
    <s v="Joan Gaitán Ferrer"/>
    <s v="Asesor de Control Interno"/>
    <d v="2021-03-08T00:00:00"/>
    <d v="2021-04-15T00:00:00"/>
    <m/>
    <m/>
    <m/>
    <m/>
    <m/>
    <m/>
    <m/>
    <m/>
    <m/>
    <m/>
    <m/>
    <m/>
    <s v="Acta"/>
    <n v="2.5000000000000001E-3"/>
    <m/>
    <m/>
    <m/>
    <m/>
    <n v="0"/>
    <n v="2.5000000000000001E-3"/>
    <x v="4"/>
    <n v="38"/>
    <n v="-8"/>
    <n v="-0.21052631578947367"/>
    <n v="-5.263157894736842E-4"/>
    <m/>
    <x v="2"/>
  </r>
  <r>
    <x v="2"/>
    <s v="Realizar evaluación parcial 2021 de mitad de año planta fija"/>
    <s v="Evaluación de la Gestión"/>
    <s v="Seguimiento y Evaluación"/>
    <s v="Ivonne Andrea Torres Cruz_x000a_Asesora de Control Interno"/>
    <s v="Elizabeth Sáenz Sáenz"/>
    <s v="Asesor de Control Interno"/>
    <d v="2021-08-02T00:00:00"/>
    <d v="2021-08-20T00:00:00"/>
    <m/>
    <m/>
    <m/>
    <m/>
    <m/>
    <m/>
    <m/>
    <m/>
    <m/>
    <m/>
    <m/>
    <m/>
    <s v="Certificado"/>
    <n v="1E-3"/>
    <m/>
    <m/>
    <m/>
    <m/>
    <n v="0"/>
    <n v="1E-3"/>
    <x v="8"/>
    <n v="18"/>
    <n v="-155"/>
    <n v="-8.6111111111111107"/>
    <n v="-8.611111111111111E-3"/>
    <m/>
    <x v="2"/>
  </r>
  <r>
    <x v="2"/>
    <s v="Realizar evaluación parcial 2021 por retiro del jefe inmediato planta fija"/>
    <s v="Evaluación de la Gestión"/>
    <s v="Seguimiento y Evaluación"/>
    <s v="Ivonne Andrea Torres Cruz_x000a_Asesora de Control Interno"/>
    <s v="Elizabeth Sáenz Sáenz"/>
    <s v="Asesor de Control Interno"/>
    <d v="2021-12-03T00:00:00"/>
    <d v="2021-12-15T00:00:00"/>
    <m/>
    <m/>
    <m/>
    <m/>
    <m/>
    <m/>
    <m/>
    <m/>
    <m/>
    <m/>
    <m/>
    <m/>
    <s v="Certificado"/>
    <n v="1E-3"/>
    <m/>
    <m/>
    <m/>
    <m/>
    <n v="0"/>
    <n v="1E-3"/>
    <x v="1"/>
    <n v="12"/>
    <n v="-278"/>
    <n v="-23.166666666666668"/>
    <n v="-2.3166666666666669E-2"/>
    <m/>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Mes">
  <location ref="A55:C68" firstHeaderRow="0" firstDataRow="1" firstDataCol="1"/>
  <pivotFields count="3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10" showAll="0"/>
    <pivotField showAll="0"/>
    <pivotField showAll="0"/>
    <pivotField showAll="0"/>
    <pivotField showAll="0"/>
    <pivotField dataField="1" numFmtId="10" showAll="0"/>
    <pivotField numFmtId="10" showAll="0"/>
    <pivotField axis="axisRow" showAll="0" sortType="ascending">
      <items count="13">
        <item x="0"/>
        <item x="2"/>
        <item x="3"/>
        <item x="4"/>
        <item x="6"/>
        <item x="7"/>
        <item x="9"/>
        <item x="8"/>
        <item x="5"/>
        <item x="10"/>
        <item x="11"/>
        <item x="1"/>
        <item t="default"/>
      </items>
    </pivotField>
    <pivotField showAll="0" defaultSubtotal="0"/>
    <pivotField showAll="0" defaultSubtotal="0"/>
    <pivotField showAll="0" defaultSubtotal="0"/>
    <pivotField showAll="0" defaultSubtotal="0"/>
    <pivotField showAll="0" defaultSubtotal="0"/>
    <pivotField showAll="0" defaultSubtotal="0"/>
  </pivotFields>
  <rowFields count="1">
    <field x="29"/>
  </rowFields>
  <rowItems count="13">
    <i>
      <x/>
    </i>
    <i>
      <x v="1"/>
    </i>
    <i>
      <x v="2"/>
    </i>
    <i>
      <x v="3"/>
    </i>
    <i>
      <x v="4"/>
    </i>
    <i>
      <x v="5"/>
    </i>
    <i>
      <x v="6"/>
    </i>
    <i>
      <x v="7"/>
    </i>
    <i>
      <x v="8"/>
    </i>
    <i>
      <x v="9"/>
    </i>
    <i>
      <x v="10"/>
    </i>
    <i>
      <x v="11"/>
    </i>
    <i t="grand">
      <x/>
    </i>
  </rowItems>
  <colFields count="1">
    <field x="-2"/>
  </colFields>
  <colItems count="2">
    <i>
      <x/>
    </i>
    <i i="1">
      <x v="1"/>
    </i>
  </colItems>
  <dataFields count="2">
    <dataField name="Suma de Ponderación" fld="22" baseField="30" baseItem="0" numFmtId="10"/>
    <dataField name="Suma de Aporte al Avance del  PAA" fld="27" baseField="30" baseItem="1" numFmtId="10"/>
  </dataFields>
  <formats count="26">
    <format dxfId="1543">
      <pivotArea field="29" type="button" dataOnly="0" labelOnly="1" outline="0" axis="axisRow" fieldPosition="0"/>
    </format>
    <format dxfId="1542">
      <pivotArea dataOnly="0" labelOnly="1" outline="0" axis="axisValues" fieldPosition="0"/>
    </format>
    <format dxfId="1541">
      <pivotArea dataOnly="0" labelOnly="1" outline="0" axis="axisValues" fieldPosition="0"/>
    </format>
    <format dxfId="1540">
      <pivotArea field="29" type="button" dataOnly="0" labelOnly="1" outline="0" axis="axisRow" fieldPosition="0"/>
    </format>
    <format dxfId="1539">
      <pivotArea dataOnly="0" labelOnly="1" outline="0" axis="axisValues" fieldPosition="0"/>
    </format>
    <format dxfId="1538">
      <pivotArea dataOnly="0" labelOnly="1" outline="0" axis="axisValues" fieldPosition="0"/>
    </format>
    <format dxfId="1537">
      <pivotArea field="29" type="button" dataOnly="0" labelOnly="1" outline="0" axis="axisRow" fieldPosition="0"/>
    </format>
    <format dxfId="1536">
      <pivotArea dataOnly="0" labelOnly="1" outline="0" axis="axisValues" fieldPosition="0"/>
    </format>
    <format dxfId="1535">
      <pivotArea dataOnly="0" labelOnly="1" outline="0" axis="axisValues" fieldPosition="0"/>
    </format>
    <format dxfId="1534">
      <pivotArea outline="0" fieldPosition="0">
        <references count="1">
          <reference field="4294967294" count="1">
            <x v="1"/>
          </reference>
        </references>
      </pivotArea>
    </format>
    <format dxfId="1533">
      <pivotArea field="29" type="button" dataOnly="0" labelOnly="1" outline="0" axis="axisRow" fieldPosition="0"/>
    </format>
    <format dxfId="1532">
      <pivotArea dataOnly="0" labelOnly="1" outline="0" fieldPosition="0">
        <references count="1">
          <reference field="4294967294" count="2">
            <x v="0"/>
            <x v="1"/>
          </reference>
        </references>
      </pivotArea>
    </format>
    <format dxfId="1531">
      <pivotArea field="29" type="button" dataOnly="0" labelOnly="1" outline="0" axis="axisRow" fieldPosition="0"/>
    </format>
    <format dxfId="1530">
      <pivotArea dataOnly="0" labelOnly="1" outline="0" fieldPosition="0">
        <references count="1">
          <reference field="4294967294" count="2">
            <x v="0"/>
            <x v="1"/>
          </reference>
        </references>
      </pivotArea>
    </format>
    <format dxfId="1529">
      <pivotArea field="29" type="button" dataOnly="0" labelOnly="1" outline="0" axis="axisRow" fieldPosition="0"/>
    </format>
    <format dxfId="1528">
      <pivotArea dataOnly="0" labelOnly="1" outline="0" fieldPosition="0">
        <references count="1">
          <reference field="4294967294" count="2">
            <x v="0"/>
            <x v="1"/>
          </reference>
        </references>
      </pivotArea>
    </format>
    <format dxfId="1527">
      <pivotArea field="29" type="button" dataOnly="0" labelOnly="1" outline="0" axis="axisRow" fieldPosition="0"/>
    </format>
    <format dxfId="1526">
      <pivotArea dataOnly="0" labelOnly="1" outline="0" fieldPosition="0">
        <references count="1">
          <reference field="4294967294" count="2">
            <x v="0"/>
            <x v="1"/>
          </reference>
        </references>
      </pivotArea>
    </format>
    <format dxfId="1525">
      <pivotArea field="29" type="button" dataOnly="0" labelOnly="1" outline="0" axis="axisRow" fieldPosition="0"/>
    </format>
    <format dxfId="1524">
      <pivotArea dataOnly="0" labelOnly="1" outline="0" fieldPosition="0">
        <references count="1">
          <reference field="4294967294" count="2">
            <x v="0"/>
            <x v="1"/>
          </reference>
        </references>
      </pivotArea>
    </format>
    <format dxfId="1523">
      <pivotArea field="29" type="button" dataOnly="0" labelOnly="1" outline="0" axis="axisRow" fieldPosition="0"/>
    </format>
    <format dxfId="1522">
      <pivotArea dataOnly="0" labelOnly="1" outline="0" fieldPosition="0">
        <references count="1">
          <reference field="4294967294" count="2">
            <x v="0"/>
            <x v="1"/>
          </reference>
        </references>
      </pivotArea>
    </format>
    <format dxfId="1521">
      <pivotArea outline="0" collapsedLevelsAreSubtotals="1" fieldPosition="0">
        <references count="1">
          <reference field="4294967294" count="1" selected="0">
            <x v="0"/>
          </reference>
        </references>
      </pivotArea>
    </format>
    <format dxfId="1520">
      <pivotArea dataOnly="0" labelOnly="1" outline="0" fieldPosition="0">
        <references count="1">
          <reference field="4294967294" count="1">
            <x v="0"/>
          </reference>
        </references>
      </pivotArea>
    </format>
    <format dxfId="1519">
      <pivotArea outline="0" collapsedLevelsAreSubtotals="1" fieldPosition="0">
        <references count="1">
          <reference field="4294967294" count="1" selected="0">
            <x v="1"/>
          </reference>
        </references>
      </pivotArea>
    </format>
    <format dxfId="1518">
      <pivotArea dataOnly="0" labelOnly="1" outline="0" fieldPosition="0">
        <references count="1">
          <reference field="429496729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13" firstHeaderRow="1" firstDataRow="2" firstDataCol="1"/>
  <pivotFields count="36">
    <pivotField axis="axisRow" showAll="0">
      <items count="9">
        <item x="5"/>
        <item x="7"/>
        <item x="2"/>
        <item x="1"/>
        <item x="0"/>
        <item x="3"/>
        <item x="4"/>
        <item x="6"/>
        <item t="default"/>
      </items>
    </pivotField>
    <pivotField showAll="0"/>
    <pivotField showAll="0"/>
    <pivotField showAll="0"/>
    <pivotField showAll="0"/>
    <pivotField showAll="0"/>
    <pivotField showAll="0"/>
    <pivotField numFmtId="14"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10" showAll="0"/>
    <pivotField showAll="0"/>
    <pivotField showAll="0"/>
    <pivotField showAll="0"/>
    <pivotField showAll="0"/>
    <pivotField dataField="1" numFmtId="10" showAll="0"/>
    <pivotField numFmtId="10" showAl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0"/>
  </rowFields>
  <rowItems count="9">
    <i>
      <x/>
    </i>
    <i>
      <x v="1"/>
    </i>
    <i>
      <x v="2"/>
    </i>
    <i>
      <x v="3"/>
    </i>
    <i>
      <x v="4"/>
    </i>
    <i>
      <x v="5"/>
    </i>
    <i>
      <x v="6"/>
    </i>
    <i>
      <x v="7"/>
    </i>
    <i t="grand">
      <x/>
    </i>
  </rowItems>
  <colFields count="1">
    <field x="-2"/>
  </colFields>
  <colItems count="2">
    <i>
      <x/>
    </i>
    <i i="1">
      <x v="1"/>
    </i>
  </colItems>
  <dataFields count="2">
    <dataField name="Suma de Ponderación" fld="22" baseField="0" baseItem="0"/>
    <dataField name="Suma de Aporte al Avance del  PAA" fld="27" baseField="0" baseItem="0" numFmtId="167"/>
  </dataFields>
  <formats count="20">
    <format dxfId="1563">
      <pivotArea field="0" grandRow="1" outline="0" collapsedLevelsAreSubtotals="1" axis="axisRow" fieldPosition="0">
        <references count="1">
          <reference field="4294967294" count="1" selected="0">
            <x v="1"/>
          </reference>
        </references>
      </pivotArea>
    </format>
    <format dxfId="1562">
      <pivotArea field="0" grandRow="1" outline="0" collapsedLevelsAreSubtotals="1" axis="axisRow" fieldPosition="0">
        <references count="1">
          <reference field="4294967294" count="1" selected="0">
            <x v="1"/>
          </reference>
        </references>
      </pivotArea>
    </format>
    <format dxfId="1561">
      <pivotArea field="0" grandRow="1" outline="0" collapsedLevelsAreSubtotals="1" axis="axisRow" fieldPosition="0">
        <references count="1">
          <reference field="4294967294" count="1" selected="0">
            <x v="1"/>
          </reference>
        </references>
      </pivotArea>
    </format>
    <format dxfId="1560">
      <pivotArea field="0" grandRow="1" outline="0" collapsedLevelsAreSubtotals="1" axis="axisRow" fieldPosition="0">
        <references count="1">
          <reference field="4294967294" count="1" selected="0">
            <x v="1"/>
          </reference>
        </references>
      </pivotArea>
    </format>
    <format dxfId="1559">
      <pivotArea field="0" grandRow="1" outline="0" collapsedLevelsAreSubtotals="1" axis="axisRow" fieldPosition="0">
        <references count="1">
          <reference field="4294967294" count="1" selected="0">
            <x v="1"/>
          </reference>
        </references>
      </pivotArea>
    </format>
    <format dxfId="1558">
      <pivotArea field="0" grandRow="1" outline="0" collapsedLevelsAreSubtotals="1" axis="axisRow" fieldPosition="0">
        <references count="1">
          <reference field="4294967294" count="1" selected="0">
            <x v="1"/>
          </reference>
        </references>
      </pivotArea>
    </format>
    <format dxfId="1557">
      <pivotArea outline="0" collapsedLevelsAreSubtotals="1" fieldPosition="0">
        <references count="1">
          <reference field="4294967294" count="1" selected="0">
            <x v="1"/>
          </reference>
        </references>
      </pivotArea>
    </format>
    <format dxfId="1556">
      <pivotArea outline="0" collapsedLevelsAreSubtotals="1" fieldPosition="0">
        <references count="1">
          <reference field="4294967294" count="1" selected="0">
            <x v="1"/>
          </reference>
        </references>
      </pivotArea>
    </format>
    <format dxfId="1555">
      <pivotArea outline="0" collapsedLevelsAreSubtotals="1" fieldPosition="0">
        <references count="1">
          <reference field="4294967294" count="1" selected="0">
            <x v="1"/>
          </reference>
        </references>
      </pivotArea>
    </format>
    <format dxfId="1554">
      <pivotArea outline="0" collapsedLevelsAreSubtotals="1" fieldPosition="0">
        <references count="1">
          <reference field="4294967294" count="1" selected="0">
            <x v="1"/>
          </reference>
        </references>
      </pivotArea>
    </format>
    <format dxfId="1553">
      <pivotArea outline="0" collapsedLevelsAreSubtotals="1" fieldPosition="0">
        <references count="1">
          <reference field="4294967294" count="1" selected="0">
            <x v="1"/>
          </reference>
        </references>
      </pivotArea>
    </format>
    <format dxfId="1552">
      <pivotArea outline="0" collapsedLevelsAreSubtotals="1" fieldPosition="0">
        <references count="1">
          <reference field="4294967294" count="1" selected="0">
            <x v="1"/>
          </reference>
        </references>
      </pivotArea>
    </format>
    <format dxfId="1551">
      <pivotArea field="0" grandRow="1" outline="0" collapsedLevelsAreSubtotals="1" axis="axisRow" fieldPosition="0">
        <references count="1">
          <reference field="4294967294" count="1" selected="0">
            <x v="1"/>
          </reference>
        </references>
      </pivotArea>
    </format>
    <format dxfId="1550">
      <pivotArea dataOnly="0" labelOnly="1" outline="0" fieldPosition="0">
        <references count="1">
          <reference field="4294967294" count="1">
            <x v="1"/>
          </reference>
        </references>
      </pivotArea>
    </format>
    <format dxfId="1549">
      <pivotArea dataOnly="0" labelOnly="1" outline="0" fieldPosition="0">
        <references count="1">
          <reference field="4294967294" count="1">
            <x v="1"/>
          </reference>
        </references>
      </pivotArea>
    </format>
    <format dxfId="1548">
      <pivotArea dataOnly="0" labelOnly="1" outline="0" fieldPosition="0">
        <references count="1">
          <reference field="4294967294" count="1">
            <x v="1"/>
          </reference>
        </references>
      </pivotArea>
    </format>
    <format dxfId="1547">
      <pivotArea field="0" type="button" dataOnly="0" labelOnly="1" outline="0" axis="axisRow" fieldPosition="0"/>
    </format>
    <format dxfId="1546">
      <pivotArea dataOnly="0" labelOnly="1" outline="0" fieldPosition="0">
        <references count="1">
          <reference field="4294967294" count="2">
            <x v="0"/>
            <x v="1"/>
          </reference>
        </references>
      </pivotArea>
    </format>
    <format dxfId="1545">
      <pivotArea field="0" type="button" dataOnly="0" labelOnly="1" outline="0" axis="axisRow" fieldPosition="0"/>
    </format>
    <format dxfId="1544">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Dinámica5"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77:B86" firstHeaderRow="1" firstDataRow="1" firstDataCol="1" rowPageCount="1" colPageCount="1"/>
  <pivotFields count="36">
    <pivotField axis="axisRow" showAll="0">
      <items count="9">
        <item x="5"/>
        <item x="7"/>
        <item x="2"/>
        <item x="1"/>
        <item x="0"/>
        <item x="3"/>
        <item x="4"/>
        <item x="6"/>
        <item t="default"/>
      </items>
    </pivotField>
    <pivotField dataField="1" showAll="0"/>
    <pivotField showAll="0"/>
    <pivotField showAll="0"/>
    <pivotField showAll="0"/>
    <pivotField showAll="0"/>
    <pivotField showAll="0"/>
    <pivotField numFmtId="14"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0" showAll="0"/>
    <pivotField showAll="0"/>
    <pivotField showAll="0"/>
    <pivotField showAll="0"/>
    <pivotField showAll="0"/>
    <pivotField numFmtId="10" showAll="0"/>
    <pivotField numFmtId="10" showAll="0"/>
    <pivotField showAll="0" defaultSubtotal="0"/>
    <pivotField showAll="0" defaultSubtotal="0"/>
    <pivotField showAll="0" defaultSubtotal="0"/>
    <pivotField showAll="0" defaultSubtotal="0"/>
    <pivotField showAll="0" defaultSubtotal="0"/>
    <pivotField showAll="0" defaultSubtotal="0"/>
    <pivotField axis="axisPage" multipleItemSelectionAllowed="1" showAll="0" defaultSubtotal="0">
      <items count="5">
        <item x="3"/>
        <item x="0"/>
        <item x="1"/>
        <item h="1" x="4"/>
        <item x="2"/>
      </items>
    </pivotField>
  </pivotFields>
  <rowFields count="1">
    <field x="0"/>
  </rowFields>
  <rowItems count="9">
    <i>
      <x/>
    </i>
    <i>
      <x v="1"/>
    </i>
    <i>
      <x v="2"/>
    </i>
    <i>
      <x v="3"/>
    </i>
    <i>
      <x v="4"/>
    </i>
    <i>
      <x v="5"/>
    </i>
    <i>
      <x v="6"/>
    </i>
    <i>
      <x v="7"/>
    </i>
    <i t="grand">
      <x/>
    </i>
  </rowItems>
  <colItems count="1">
    <i/>
  </colItems>
  <pageFields count="1">
    <pageField fld="35" hier="-1"/>
  </pageFields>
  <dataFields count="1">
    <dataField name="Cuenta de Actividad" fld="1" subtotal="count" baseField="0" baseItem="0"/>
  </dataFields>
  <formats count="2">
    <format dxfId="1565">
      <pivotArea field="0" type="button" dataOnly="0" labelOnly="1" outline="0" axis="axisRow" fieldPosition="0"/>
    </format>
    <format dxfId="1564">
      <pivotArea field="0" type="button" dataOnly="0" labelOnly="1" outline="0" axis="axisRow"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3:O86"/>
  <sheetViews>
    <sheetView zoomScale="80" zoomScaleNormal="80" workbookViewId="0">
      <selection activeCell="D10" sqref="D9:D10"/>
    </sheetView>
  </sheetViews>
  <sheetFormatPr baseColWidth="10" defaultRowHeight="14.4" x14ac:dyDescent="0.3"/>
  <cols>
    <col min="1" max="1" width="36.109375" customWidth="1"/>
    <col min="2" max="2" width="20.33203125" customWidth="1"/>
    <col min="3" max="3" width="17.6640625" customWidth="1"/>
    <col min="4" max="5" width="21.44140625" customWidth="1"/>
    <col min="6" max="37" width="11.44140625" customWidth="1"/>
  </cols>
  <sheetData>
    <row r="3" spans="1:9" x14ac:dyDescent="0.3">
      <c r="B3" s="35" t="s">
        <v>193</v>
      </c>
    </row>
    <row r="4" spans="1:9" s="83" customFormat="1" ht="28.8" x14ac:dyDescent="0.3">
      <c r="A4" s="91" t="s">
        <v>221</v>
      </c>
      <c r="B4" s="210" t="s">
        <v>190</v>
      </c>
      <c r="C4" s="90" t="s">
        <v>189</v>
      </c>
      <c r="D4"/>
      <c r="E4"/>
      <c r="F4"/>
      <c r="G4"/>
      <c r="H4"/>
      <c r="I4"/>
    </row>
    <row r="5" spans="1:9" x14ac:dyDescent="0.3">
      <c r="A5" s="36" t="s">
        <v>52</v>
      </c>
      <c r="B5" s="38">
        <v>4.0000000000000008E-2</v>
      </c>
      <c r="C5" s="62">
        <v>4.0000000000000007E-4</v>
      </c>
    </row>
    <row r="6" spans="1:9" x14ac:dyDescent="0.3">
      <c r="A6" s="36" t="s">
        <v>50</v>
      </c>
      <c r="B6" s="38">
        <v>0.14000000000000007</v>
      </c>
      <c r="C6" s="62">
        <v>1.8E-3</v>
      </c>
    </row>
    <row r="7" spans="1:9" x14ac:dyDescent="0.3">
      <c r="A7" s="36" t="s">
        <v>45</v>
      </c>
      <c r="B7" s="38">
        <v>0.18000000000000008</v>
      </c>
      <c r="C7" s="62">
        <v>4.3400000000000008E-2</v>
      </c>
    </row>
    <row r="8" spans="1:9" x14ac:dyDescent="0.3">
      <c r="A8" s="36" t="s">
        <v>51</v>
      </c>
      <c r="B8" s="38">
        <v>0.13</v>
      </c>
      <c r="C8" s="62">
        <v>4.6999999999999993E-2</v>
      </c>
    </row>
    <row r="9" spans="1:9" x14ac:dyDescent="0.3">
      <c r="A9" s="36" t="s">
        <v>44</v>
      </c>
      <c r="B9" s="38">
        <v>0.16000000000000003</v>
      </c>
      <c r="C9" s="62">
        <v>4.4999999999999998E-2</v>
      </c>
    </row>
    <row r="10" spans="1:9" x14ac:dyDescent="0.3">
      <c r="A10" s="36" t="s">
        <v>43</v>
      </c>
      <c r="B10" s="38">
        <v>0.10000000000000002</v>
      </c>
      <c r="C10" s="62">
        <v>3.8400000000000004E-2</v>
      </c>
    </row>
    <row r="11" spans="1:9" x14ac:dyDescent="0.3">
      <c r="A11" s="36" t="s">
        <v>46</v>
      </c>
      <c r="B11" s="38">
        <v>9.0000000000000038E-2</v>
      </c>
      <c r="C11" s="62">
        <v>2.880000000000001E-2</v>
      </c>
    </row>
    <row r="12" spans="1:9" x14ac:dyDescent="0.3">
      <c r="A12" s="36" t="s">
        <v>47</v>
      </c>
      <c r="B12" s="38">
        <v>0.16</v>
      </c>
      <c r="C12" s="62">
        <v>1.9999999999999997E-2</v>
      </c>
    </row>
    <row r="13" spans="1:9" x14ac:dyDescent="0.3">
      <c r="A13" s="36" t="s">
        <v>188</v>
      </c>
      <c r="B13" s="38">
        <v>1.0000000000000002</v>
      </c>
      <c r="C13" s="78">
        <v>0.2248</v>
      </c>
    </row>
    <row r="20" spans="1:15" x14ac:dyDescent="0.3">
      <c r="A20" s="46" t="s">
        <v>194</v>
      </c>
      <c r="B20" s="46" t="s">
        <v>190</v>
      </c>
      <c r="C20" s="46" t="s">
        <v>189</v>
      </c>
    </row>
    <row r="21" spans="1:15" x14ac:dyDescent="0.3">
      <c r="A21" s="84" t="s">
        <v>52</v>
      </c>
      <c r="B21" s="148">
        <v>4.0000000000000008E-2</v>
      </c>
      <c r="C21" s="148">
        <v>4.0000000000000007E-4</v>
      </c>
      <c r="D21" s="66">
        <f t="shared" ref="D21:D29" si="0">+B21-C21</f>
        <v>3.960000000000001E-2</v>
      </c>
      <c r="E21" s="65"/>
      <c r="F21" s="39"/>
    </row>
    <row r="22" spans="1:15" x14ac:dyDescent="0.3">
      <c r="A22" s="84" t="s">
        <v>50</v>
      </c>
      <c r="B22" s="148">
        <v>0.14000000000000007</v>
      </c>
      <c r="C22" s="148">
        <v>1.8E-3</v>
      </c>
      <c r="D22" s="66">
        <f t="shared" si="0"/>
        <v>0.13820000000000007</v>
      </c>
      <c r="E22" s="65"/>
      <c r="F22" s="87"/>
    </row>
    <row r="23" spans="1:15" x14ac:dyDescent="0.3">
      <c r="A23" s="84" t="s">
        <v>45</v>
      </c>
      <c r="B23" s="148">
        <v>0.18000000000000008</v>
      </c>
      <c r="C23" s="148">
        <v>4.3400000000000008E-2</v>
      </c>
      <c r="D23" s="66">
        <f t="shared" si="0"/>
        <v>0.13660000000000005</v>
      </c>
      <c r="E23" s="65"/>
      <c r="F23" s="87"/>
    </row>
    <row r="24" spans="1:15" x14ac:dyDescent="0.3">
      <c r="A24" s="84" t="s">
        <v>51</v>
      </c>
      <c r="B24" s="148">
        <v>0.13</v>
      </c>
      <c r="C24" s="148">
        <v>4.6999999999999993E-2</v>
      </c>
      <c r="D24" s="66">
        <f t="shared" si="0"/>
        <v>8.3000000000000018E-2</v>
      </c>
      <c r="E24" s="65"/>
      <c r="F24" s="87"/>
    </row>
    <row r="25" spans="1:15" x14ac:dyDescent="0.3">
      <c r="A25" s="84" t="s">
        <v>44</v>
      </c>
      <c r="B25" s="148">
        <v>0.16000000000000003</v>
      </c>
      <c r="C25" s="148">
        <v>4.4999999999999998E-2</v>
      </c>
      <c r="D25" s="66">
        <f t="shared" si="0"/>
        <v>0.11500000000000003</v>
      </c>
      <c r="E25" s="65"/>
      <c r="F25" s="87"/>
    </row>
    <row r="26" spans="1:15" x14ac:dyDescent="0.3">
      <c r="A26" s="84" t="s">
        <v>43</v>
      </c>
      <c r="B26" s="148">
        <v>0.10000000000000002</v>
      </c>
      <c r="C26" s="148">
        <v>3.8400000000000004E-2</v>
      </c>
      <c r="D26" s="66">
        <f t="shared" si="0"/>
        <v>6.1600000000000016E-2</v>
      </c>
      <c r="E26" s="65"/>
      <c r="F26" s="87"/>
    </row>
    <row r="27" spans="1:15" x14ac:dyDescent="0.3">
      <c r="A27" s="84" t="s">
        <v>46</v>
      </c>
      <c r="B27" s="148">
        <v>9.0000000000000038E-2</v>
      </c>
      <c r="C27" s="148">
        <v>2.880000000000001E-2</v>
      </c>
      <c r="D27" s="66">
        <f t="shared" si="0"/>
        <v>6.1200000000000032E-2</v>
      </c>
      <c r="E27" s="65"/>
      <c r="F27" s="87"/>
    </row>
    <row r="28" spans="1:15" x14ac:dyDescent="0.3">
      <c r="A28" s="84" t="s">
        <v>47</v>
      </c>
      <c r="B28" s="148">
        <v>0.16</v>
      </c>
      <c r="C28" s="148">
        <v>1.9999999999999997E-2</v>
      </c>
      <c r="D28" s="66">
        <f t="shared" si="0"/>
        <v>0.14000000000000001</v>
      </c>
      <c r="E28" s="65"/>
      <c r="F28" s="87"/>
    </row>
    <row r="29" spans="1:15" x14ac:dyDescent="0.3">
      <c r="A29" s="37" t="s">
        <v>188</v>
      </c>
      <c r="B29" s="40">
        <f>SUM(B21:B28)</f>
        <v>1.0000000000000002</v>
      </c>
      <c r="C29" s="40">
        <f>SUM(C21:C28)</f>
        <v>0.2248</v>
      </c>
      <c r="D29" s="66">
        <f t="shared" si="0"/>
        <v>0.77520000000000022</v>
      </c>
      <c r="E29" s="65"/>
      <c r="F29" s="87"/>
    </row>
    <row r="31" spans="1:15" x14ac:dyDescent="0.3">
      <c r="A31" s="240" t="s">
        <v>195</v>
      </c>
      <c r="B31" s="240" t="s">
        <v>301</v>
      </c>
      <c r="C31" s="47" t="s">
        <v>498</v>
      </c>
      <c r="D31" s="211" t="s">
        <v>196</v>
      </c>
      <c r="E31" s="219" t="s">
        <v>499</v>
      </c>
      <c r="F31" s="88"/>
      <c r="G31" s="117"/>
      <c r="H31" s="99"/>
    </row>
    <row r="32" spans="1:15" x14ac:dyDescent="0.3">
      <c r="A32" s="241"/>
      <c r="B32" s="241"/>
      <c r="C32" s="48" t="s">
        <v>497</v>
      </c>
      <c r="D32" s="48">
        <v>44227</v>
      </c>
      <c r="E32" s="48">
        <v>44255</v>
      </c>
      <c r="F32" s="48">
        <v>44286</v>
      </c>
      <c r="G32" s="48">
        <v>44316</v>
      </c>
      <c r="H32" s="48">
        <v>44347</v>
      </c>
      <c r="I32" s="48">
        <v>44377</v>
      </c>
      <c r="J32" s="48">
        <v>44408</v>
      </c>
      <c r="K32" s="48">
        <v>44439</v>
      </c>
      <c r="L32" s="48">
        <v>44469</v>
      </c>
      <c r="M32" s="48">
        <v>44500</v>
      </c>
      <c r="N32" s="48">
        <v>44530</v>
      </c>
      <c r="O32" s="48">
        <v>44561</v>
      </c>
    </row>
    <row r="33" spans="1:12" ht="28.8" x14ac:dyDescent="0.3">
      <c r="A33" s="6" t="s">
        <v>201</v>
      </c>
      <c r="B33" s="39">
        <f>+B25+B28</f>
        <v>0.32000000000000006</v>
      </c>
      <c r="C33" s="87">
        <f>+C25+C28</f>
        <v>6.5000000000000002E-2</v>
      </c>
      <c r="D33" s="87">
        <v>3.7469999999999989E-2</v>
      </c>
      <c r="E33" s="39">
        <v>6.5000000000000002E-2</v>
      </c>
      <c r="F33" s="87"/>
      <c r="G33" s="87"/>
      <c r="H33" s="66"/>
    </row>
    <row r="34" spans="1:12" x14ac:dyDescent="0.3">
      <c r="A34" t="s">
        <v>197</v>
      </c>
      <c r="B34" s="39">
        <f>+B22</f>
        <v>0.14000000000000007</v>
      </c>
      <c r="C34" s="87">
        <f>+C22</f>
        <v>1.8E-3</v>
      </c>
      <c r="D34" s="87">
        <v>1.8500000000000001E-3</v>
      </c>
      <c r="E34" s="39">
        <v>1.8E-3</v>
      </c>
      <c r="F34" s="66"/>
      <c r="G34" s="66"/>
      <c r="H34" s="66"/>
    </row>
    <row r="35" spans="1:12" x14ac:dyDescent="0.3">
      <c r="A35" t="s">
        <v>46</v>
      </c>
      <c r="B35" s="39">
        <f>+B27</f>
        <v>9.0000000000000038E-2</v>
      </c>
      <c r="C35" s="87">
        <f>+C27</f>
        <v>2.880000000000001E-2</v>
      </c>
      <c r="D35" s="87">
        <v>1.4000000000000004E-2</v>
      </c>
      <c r="E35" s="39">
        <v>2.880000000000001E-2</v>
      </c>
      <c r="F35" s="66"/>
      <c r="G35" s="66"/>
      <c r="H35" s="66"/>
    </row>
    <row r="36" spans="1:12" x14ac:dyDescent="0.3">
      <c r="A36" t="s">
        <v>51</v>
      </c>
      <c r="B36" s="39">
        <f>+B24</f>
        <v>0.13</v>
      </c>
      <c r="C36" s="87">
        <f>+C24</f>
        <v>4.6999999999999993E-2</v>
      </c>
      <c r="D36" s="87">
        <v>4.6999999999999993E-2</v>
      </c>
      <c r="E36" s="39">
        <v>4.6999999999999993E-2</v>
      </c>
      <c r="F36" s="66"/>
      <c r="G36" s="66"/>
      <c r="H36" s="66"/>
    </row>
    <row r="37" spans="1:12" x14ac:dyDescent="0.3">
      <c r="A37" t="s">
        <v>198</v>
      </c>
      <c r="B37" s="39">
        <f>+B23</f>
        <v>0.18000000000000008</v>
      </c>
      <c r="C37" s="87">
        <f>+C23</f>
        <v>4.3400000000000008E-2</v>
      </c>
      <c r="D37" s="87">
        <v>2.7400000000000001E-2</v>
      </c>
      <c r="E37" s="39">
        <v>4.3400000000000008E-2</v>
      </c>
      <c r="F37" s="66"/>
      <c r="G37" s="66"/>
      <c r="H37" s="66"/>
    </row>
    <row r="38" spans="1:12" x14ac:dyDescent="0.3">
      <c r="A38" t="s">
        <v>43</v>
      </c>
      <c r="B38" s="39">
        <f>+B26</f>
        <v>0.10000000000000002</v>
      </c>
      <c r="C38" s="87">
        <f>+C26</f>
        <v>3.8400000000000004E-2</v>
      </c>
      <c r="D38" s="87">
        <v>3.4825000000000002E-2</v>
      </c>
      <c r="E38" s="39">
        <v>3.8400000000000004E-2</v>
      </c>
      <c r="F38" s="66"/>
      <c r="G38" s="66"/>
      <c r="H38" s="66"/>
    </row>
    <row r="39" spans="1:12" x14ac:dyDescent="0.3">
      <c r="A39" t="s">
        <v>199</v>
      </c>
      <c r="B39" s="39">
        <f>+B21</f>
        <v>4.0000000000000008E-2</v>
      </c>
      <c r="C39" s="87">
        <f>+C21</f>
        <v>4.0000000000000007E-4</v>
      </c>
      <c r="D39" s="87">
        <v>3.0000000000000003E-4</v>
      </c>
      <c r="E39" s="39">
        <v>4.0000000000000007E-4</v>
      </c>
      <c r="F39" s="66"/>
      <c r="G39" s="66"/>
      <c r="H39" s="66"/>
    </row>
    <row r="40" spans="1:12" x14ac:dyDescent="0.3">
      <c r="A40" s="49" t="s">
        <v>200</v>
      </c>
      <c r="B40" s="50">
        <f t="shared" ref="B40" si="1">SUM(B33:B39)</f>
        <v>1.0000000000000002</v>
      </c>
      <c r="C40" s="50">
        <f>SUM(C33:C39)</f>
        <v>0.2248</v>
      </c>
      <c r="D40" s="50">
        <f t="shared" ref="D40:H40" si="2">SUM(D33:D39)</f>
        <v>0.16284499999999999</v>
      </c>
      <c r="E40" s="50">
        <f t="shared" si="2"/>
        <v>0.2248</v>
      </c>
      <c r="F40" s="50">
        <f t="shared" si="2"/>
        <v>0</v>
      </c>
      <c r="G40" s="50">
        <f t="shared" si="2"/>
        <v>0</v>
      </c>
      <c r="H40" s="50">
        <f t="shared" si="2"/>
        <v>0</v>
      </c>
    </row>
    <row r="41" spans="1:12" x14ac:dyDescent="0.3">
      <c r="B41" s="39">
        <f t="shared" ref="B41" si="3">SUM(B33:B39)</f>
        <v>1.0000000000000002</v>
      </c>
      <c r="C41" s="87">
        <f t="shared" ref="C41:H41" si="4">SUM(C33:C39)</f>
        <v>0.2248</v>
      </c>
      <c r="D41" s="87">
        <f t="shared" si="4"/>
        <v>0.16284499999999999</v>
      </c>
      <c r="E41" s="87">
        <f t="shared" si="4"/>
        <v>0.2248</v>
      </c>
      <c r="F41" s="87">
        <f t="shared" si="4"/>
        <v>0</v>
      </c>
      <c r="G41" s="87">
        <f t="shared" si="4"/>
        <v>0</v>
      </c>
      <c r="H41" s="87">
        <f t="shared" si="4"/>
        <v>0</v>
      </c>
      <c r="I41" s="89"/>
      <c r="J41" s="89"/>
    </row>
    <row r="43" spans="1:12" x14ac:dyDescent="0.3">
      <c r="A43" s="242" t="s">
        <v>220</v>
      </c>
      <c r="B43" s="243"/>
      <c r="C43" s="243"/>
      <c r="D43" s="243"/>
      <c r="E43" s="243"/>
      <c r="F43" s="243"/>
      <c r="G43" s="243"/>
      <c r="H43" s="243"/>
    </row>
    <row r="44" spans="1:12" x14ac:dyDescent="0.3">
      <c r="A44" s="85" t="s">
        <v>222</v>
      </c>
      <c r="B44" s="85" t="s">
        <v>223</v>
      </c>
      <c r="C44" s="85"/>
      <c r="D44" s="85"/>
      <c r="E44" s="85"/>
      <c r="F44" s="85"/>
      <c r="G44" s="85"/>
      <c r="H44" s="85"/>
      <c r="I44" s="85"/>
      <c r="J44" s="85"/>
      <c r="K44" s="85"/>
      <c r="L44" s="85"/>
    </row>
    <row r="45" spans="1:12" x14ac:dyDescent="0.3">
      <c r="A45" s="86">
        <v>1</v>
      </c>
      <c r="B45" s="86">
        <v>1</v>
      </c>
      <c r="C45" s="86"/>
      <c r="D45" s="86"/>
      <c r="E45" s="86"/>
      <c r="F45" s="86"/>
      <c r="G45" s="86"/>
      <c r="H45" s="86"/>
      <c r="I45" s="86"/>
      <c r="J45" s="86"/>
      <c r="K45" s="86"/>
      <c r="L45" s="86"/>
    </row>
    <row r="54" spans="1:7" ht="15" customHeight="1" x14ac:dyDescent="0.3">
      <c r="A54" s="244" t="s">
        <v>302</v>
      </c>
      <c r="B54" s="244"/>
      <c r="C54" s="244"/>
      <c r="D54" s="244"/>
    </row>
    <row r="55" spans="1:7" ht="52.8" x14ac:dyDescent="0.3">
      <c r="A55" s="92" t="s">
        <v>232</v>
      </c>
      <c r="B55" s="93" t="s">
        <v>190</v>
      </c>
      <c r="C55" s="95" t="s">
        <v>189</v>
      </c>
      <c r="D55" s="90" t="s">
        <v>224</v>
      </c>
      <c r="E55" s="149" t="s">
        <v>229</v>
      </c>
      <c r="F55" s="149" t="s">
        <v>230</v>
      </c>
      <c r="G55" s="90" t="s">
        <v>231</v>
      </c>
    </row>
    <row r="56" spans="1:7" x14ac:dyDescent="0.3">
      <c r="A56" s="36">
        <v>1</v>
      </c>
      <c r="B56" s="94">
        <v>0.14350000000000004</v>
      </c>
      <c r="C56" s="96">
        <v>0.13600000000000001</v>
      </c>
      <c r="D56" s="239" t="s">
        <v>225</v>
      </c>
      <c r="E56" s="239">
        <f>B56+B57+B58</f>
        <v>0.31525000000000009</v>
      </c>
      <c r="F56" s="239">
        <f>C56+C57+C58</f>
        <v>0.22290000000000001</v>
      </c>
      <c r="G56" s="239">
        <f>F56/E56</f>
        <v>0.70705789056304502</v>
      </c>
    </row>
    <row r="57" spans="1:7" x14ac:dyDescent="0.3">
      <c r="A57" s="36">
        <v>2</v>
      </c>
      <c r="B57" s="94">
        <v>7.2000000000000022E-2</v>
      </c>
      <c r="C57" s="96">
        <v>7.2000000000000022E-2</v>
      </c>
      <c r="D57" s="239"/>
      <c r="E57" s="239"/>
      <c r="F57" s="239"/>
      <c r="G57" s="239"/>
    </row>
    <row r="58" spans="1:7" x14ac:dyDescent="0.3">
      <c r="A58" s="36">
        <v>3</v>
      </c>
      <c r="B58" s="94">
        <v>9.9750000000000019E-2</v>
      </c>
      <c r="C58" s="96">
        <v>1.49E-2</v>
      </c>
      <c r="D58" s="239"/>
      <c r="E58" s="239"/>
      <c r="F58" s="239"/>
      <c r="G58" s="239"/>
    </row>
    <row r="59" spans="1:7" x14ac:dyDescent="0.3">
      <c r="A59" s="36">
        <v>4</v>
      </c>
      <c r="B59" s="94">
        <v>8.8750000000000009E-2</v>
      </c>
      <c r="C59" s="96">
        <v>0</v>
      </c>
      <c r="D59" s="239" t="s">
        <v>226</v>
      </c>
      <c r="E59" s="239">
        <f>E56+B59+B60+B61</f>
        <v>0.51775000000000004</v>
      </c>
      <c r="F59" s="239">
        <f>F56+C59+C60+C61</f>
        <v>0.22290000000000001</v>
      </c>
      <c r="G59" s="239">
        <f t="shared" ref="G59" si="5">F59/E59</f>
        <v>0.43051665861902461</v>
      </c>
    </row>
    <row r="60" spans="1:7" x14ac:dyDescent="0.3">
      <c r="A60" s="36">
        <v>5</v>
      </c>
      <c r="B60" s="94">
        <v>6.1000000000000006E-2</v>
      </c>
      <c r="C60" s="96">
        <v>0</v>
      </c>
      <c r="D60" s="239"/>
      <c r="E60" s="239"/>
      <c r="F60" s="239"/>
      <c r="G60" s="239"/>
    </row>
    <row r="61" spans="1:7" x14ac:dyDescent="0.3">
      <c r="A61" s="36">
        <v>6</v>
      </c>
      <c r="B61" s="94">
        <v>5.2750000000000012E-2</v>
      </c>
      <c r="C61" s="96">
        <v>0</v>
      </c>
      <c r="D61" s="239"/>
      <c r="E61" s="239"/>
      <c r="F61" s="239"/>
      <c r="G61" s="239"/>
    </row>
    <row r="62" spans="1:7" x14ac:dyDescent="0.3">
      <c r="A62" s="36">
        <v>7</v>
      </c>
      <c r="B62" s="94">
        <v>0.125</v>
      </c>
      <c r="C62" s="96">
        <v>0</v>
      </c>
      <c r="D62" s="239" t="s">
        <v>227</v>
      </c>
      <c r="E62" s="239">
        <f>E59+B62+B63+B64</f>
        <v>0.78375000000000006</v>
      </c>
      <c r="F62" s="239">
        <f>F59+C62+C63+C64</f>
        <v>0.22290000000000001</v>
      </c>
      <c r="G62" s="239">
        <f t="shared" ref="G62" si="6">F62/E62</f>
        <v>0.2844019138755981</v>
      </c>
    </row>
    <row r="63" spans="1:7" x14ac:dyDescent="0.3">
      <c r="A63" s="36">
        <v>8</v>
      </c>
      <c r="B63" s="94">
        <v>5.3500000000000006E-2</v>
      </c>
      <c r="C63" s="96">
        <v>0</v>
      </c>
      <c r="D63" s="239"/>
      <c r="E63" s="239"/>
      <c r="F63" s="239"/>
      <c r="G63" s="239"/>
    </row>
    <row r="64" spans="1:7" x14ac:dyDescent="0.3">
      <c r="A64" s="36">
        <v>9</v>
      </c>
      <c r="B64" s="94">
        <v>8.7500000000000022E-2</v>
      </c>
      <c r="C64" s="96">
        <v>0</v>
      </c>
      <c r="D64" s="239"/>
      <c r="E64" s="239"/>
      <c r="F64" s="239"/>
      <c r="G64" s="239"/>
    </row>
    <row r="65" spans="1:7" x14ac:dyDescent="0.3">
      <c r="A65" s="36">
        <v>10</v>
      </c>
      <c r="B65" s="94">
        <v>5.6500000000000009E-2</v>
      </c>
      <c r="C65" s="96">
        <v>0</v>
      </c>
      <c r="D65" s="239" t="s">
        <v>228</v>
      </c>
      <c r="E65" s="239">
        <f>E62+B65+B66+B67</f>
        <v>1</v>
      </c>
      <c r="F65" s="239"/>
      <c r="G65" s="239"/>
    </row>
    <row r="66" spans="1:7" x14ac:dyDescent="0.3">
      <c r="A66" s="36">
        <v>11</v>
      </c>
      <c r="B66" s="94">
        <v>4.5250000000000012E-2</v>
      </c>
      <c r="C66" s="96">
        <v>0</v>
      </c>
      <c r="D66" s="239"/>
      <c r="E66" s="239"/>
      <c r="F66" s="239"/>
      <c r="G66" s="239"/>
    </row>
    <row r="67" spans="1:7" x14ac:dyDescent="0.3">
      <c r="A67" s="36">
        <v>12</v>
      </c>
      <c r="B67" s="94">
        <v>0.11450000000000002</v>
      </c>
      <c r="C67" s="96">
        <v>1.8999999999999998E-3</v>
      </c>
      <c r="D67" s="239"/>
      <c r="E67" s="239"/>
      <c r="F67" s="239"/>
      <c r="G67" s="239"/>
    </row>
    <row r="68" spans="1:7" x14ac:dyDescent="0.3">
      <c r="A68" s="36" t="s">
        <v>188</v>
      </c>
      <c r="B68" s="94">
        <v>1</v>
      </c>
      <c r="C68" s="96">
        <v>0.22480000000000003</v>
      </c>
    </row>
    <row r="75" spans="1:7" x14ac:dyDescent="0.3">
      <c r="A75" s="35" t="s">
        <v>397</v>
      </c>
      <c r="B75" t="s">
        <v>496</v>
      </c>
    </row>
    <row r="77" spans="1:7" x14ac:dyDescent="0.3">
      <c r="A77" s="91" t="s">
        <v>221</v>
      </c>
      <c r="B77" t="s">
        <v>303</v>
      </c>
    </row>
    <row r="78" spans="1:7" x14ac:dyDescent="0.3">
      <c r="A78" s="36" t="s">
        <v>52</v>
      </c>
      <c r="B78" s="38">
        <v>10</v>
      </c>
    </row>
    <row r="79" spans="1:7" x14ac:dyDescent="0.3">
      <c r="A79" s="36" t="s">
        <v>50</v>
      </c>
      <c r="B79" s="38">
        <v>40</v>
      </c>
    </row>
    <row r="80" spans="1:7" x14ac:dyDescent="0.3">
      <c r="A80" s="36" t="s">
        <v>45</v>
      </c>
      <c r="B80" s="38">
        <v>47</v>
      </c>
    </row>
    <row r="81" spans="1:2" x14ac:dyDescent="0.3">
      <c r="A81" s="36" t="s">
        <v>51</v>
      </c>
      <c r="B81" s="38">
        <v>12</v>
      </c>
    </row>
    <row r="82" spans="1:2" x14ac:dyDescent="0.3">
      <c r="A82" s="36" t="s">
        <v>44</v>
      </c>
      <c r="B82" s="38">
        <v>33</v>
      </c>
    </row>
    <row r="83" spans="1:2" x14ac:dyDescent="0.3">
      <c r="A83" s="36" t="s">
        <v>43</v>
      </c>
      <c r="B83" s="38">
        <v>18</v>
      </c>
    </row>
    <row r="84" spans="1:2" x14ac:dyDescent="0.3">
      <c r="A84" s="36" t="s">
        <v>46</v>
      </c>
      <c r="B84" s="38">
        <v>36</v>
      </c>
    </row>
    <row r="85" spans="1:2" x14ac:dyDescent="0.3">
      <c r="A85" s="36" t="s">
        <v>47</v>
      </c>
      <c r="B85" s="38">
        <v>10</v>
      </c>
    </row>
    <row r="86" spans="1:2" x14ac:dyDescent="0.3">
      <c r="A86" s="36" t="s">
        <v>188</v>
      </c>
      <c r="B86" s="38">
        <v>206</v>
      </c>
    </row>
  </sheetData>
  <mergeCells count="20">
    <mergeCell ref="G62:G64"/>
    <mergeCell ref="G65:G67"/>
    <mergeCell ref="E56:E58"/>
    <mergeCell ref="E59:E61"/>
    <mergeCell ref="E62:E64"/>
    <mergeCell ref="E65:E67"/>
    <mergeCell ref="G59:G61"/>
    <mergeCell ref="G56:G58"/>
    <mergeCell ref="A31:A32"/>
    <mergeCell ref="B31:B32"/>
    <mergeCell ref="A43:H43"/>
    <mergeCell ref="D62:D64"/>
    <mergeCell ref="D65:D67"/>
    <mergeCell ref="A54:D54"/>
    <mergeCell ref="F56:F58"/>
    <mergeCell ref="F59:F61"/>
    <mergeCell ref="F62:F64"/>
    <mergeCell ref="F65:F67"/>
    <mergeCell ref="D59:D61"/>
    <mergeCell ref="D56:D58"/>
  </mergeCells>
  <phoneticPr fontId="37" type="noConversion"/>
  <pageMargins left="0.7" right="0.7" top="0.75" bottom="0.75" header="0.3" footer="0.3"/>
  <pageSetup paperSize="9" orientation="portrait" r:id="rId4"/>
  <ignoredErrors>
    <ignoredError sqref="C40:C41 D40:H41" formulaRange="1"/>
  </ignoredErrors>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FQ1047359"/>
  <sheetViews>
    <sheetView showGridLines="0" tabSelected="1" topLeftCell="A218" zoomScaleNormal="100" zoomScaleSheetLayoutView="55" workbookViewId="0">
      <selection activeCell="A227" sqref="A227"/>
    </sheetView>
  </sheetViews>
  <sheetFormatPr baseColWidth="10" defaultColWidth="11.44140625" defaultRowHeight="13.8" x14ac:dyDescent="0.25"/>
  <cols>
    <col min="1" max="1" width="14.6640625" style="1" customWidth="1"/>
    <col min="2" max="2" width="47.44140625" style="1" customWidth="1"/>
    <col min="3" max="3" width="19.5546875" style="1" customWidth="1"/>
    <col min="4" max="5" width="13.33203125" style="1" customWidth="1"/>
    <col min="6" max="6" width="16.44140625" style="1" customWidth="1"/>
    <col min="7" max="9" width="12.88671875" style="1" customWidth="1"/>
    <col min="10" max="21" width="4.88671875" style="1" customWidth="1"/>
    <col min="22" max="22" width="12.109375" style="1" customWidth="1"/>
    <col min="23" max="23" width="11.5546875" style="1" customWidth="1"/>
    <col min="24" max="24" width="11.88671875" style="1" customWidth="1"/>
    <col min="25" max="26" width="30.5546875" style="1" customWidth="1"/>
    <col min="27" max="27" width="18.109375" style="1" customWidth="1"/>
    <col min="28" max="28" width="11.109375" style="1" customWidth="1"/>
    <col min="29" max="29" width="9.6640625" style="1" hidden="1" customWidth="1"/>
    <col min="30" max="30" width="11" style="22" hidden="1" customWidth="1"/>
    <col min="31" max="31" width="12.109375" style="1" hidden="1" customWidth="1"/>
    <col min="32" max="32" width="14.5546875" style="1" hidden="1" customWidth="1"/>
    <col min="33" max="33" width="10.5546875" style="1" hidden="1" customWidth="1"/>
    <col min="34" max="34" width="12.33203125" style="1" hidden="1" customWidth="1"/>
    <col min="35" max="35" width="11.44140625" style="1" hidden="1" customWidth="1"/>
    <col min="36" max="36" width="11.33203125" style="3" hidden="1" customWidth="1"/>
    <col min="37" max="37" width="11.33203125" style="1" customWidth="1"/>
    <col min="38" max="39" width="11.44140625" style="1" customWidth="1"/>
    <col min="40" max="16384" width="11.44140625" style="1"/>
  </cols>
  <sheetData>
    <row r="1" spans="1:36" ht="22.5" customHeight="1" x14ac:dyDescent="0.25">
      <c r="A1" s="282"/>
      <c r="B1" s="282"/>
      <c r="C1" s="282"/>
      <c r="D1" s="282"/>
      <c r="E1" s="283" t="s">
        <v>39</v>
      </c>
      <c r="F1" s="283"/>
      <c r="G1" s="283"/>
      <c r="H1" s="283"/>
      <c r="I1" s="283"/>
      <c r="J1" s="283"/>
      <c r="K1" s="283"/>
      <c r="L1" s="283"/>
      <c r="M1" s="283"/>
      <c r="N1" s="283"/>
      <c r="O1" s="283"/>
      <c r="P1" s="283"/>
      <c r="Q1" s="283"/>
      <c r="R1" s="283"/>
      <c r="S1" s="283"/>
      <c r="T1" s="283"/>
      <c r="U1" s="283"/>
      <c r="V1" s="283"/>
      <c r="W1" s="283"/>
      <c r="X1" s="283"/>
      <c r="Y1" s="283"/>
      <c r="Z1" s="4" t="s">
        <v>6</v>
      </c>
      <c r="AA1" s="281" t="s">
        <v>7</v>
      </c>
      <c r="AB1" s="281"/>
    </row>
    <row r="2" spans="1:36" ht="22.5" customHeight="1" x14ac:dyDescent="0.25">
      <c r="A2" s="282"/>
      <c r="B2" s="282"/>
      <c r="C2" s="282"/>
      <c r="D2" s="282"/>
      <c r="E2" s="283"/>
      <c r="F2" s="283"/>
      <c r="G2" s="283"/>
      <c r="H2" s="283"/>
      <c r="I2" s="283"/>
      <c r="J2" s="283"/>
      <c r="K2" s="283"/>
      <c r="L2" s="283"/>
      <c r="M2" s="283"/>
      <c r="N2" s="283"/>
      <c r="O2" s="283"/>
      <c r="P2" s="283"/>
      <c r="Q2" s="283"/>
      <c r="R2" s="283"/>
      <c r="S2" s="283"/>
      <c r="T2" s="283"/>
      <c r="U2" s="283"/>
      <c r="V2" s="283"/>
      <c r="W2" s="283"/>
      <c r="X2" s="283"/>
      <c r="Y2" s="283"/>
      <c r="Z2" s="4" t="s">
        <v>8</v>
      </c>
      <c r="AA2" s="281">
        <v>6</v>
      </c>
      <c r="AB2" s="281"/>
    </row>
    <row r="3" spans="1:36" ht="22.5" customHeight="1" x14ac:dyDescent="0.25">
      <c r="A3" s="282"/>
      <c r="B3" s="282"/>
      <c r="C3" s="282"/>
      <c r="D3" s="282"/>
      <c r="E3" s="283"/>
      <c r="F3" s="283"/>
      <c r="G3" s="283"/>
      <c r="H3" s="283"/>
      <c r="I3" s="283"/>
      <c r="J3" s="283"/>
      <c r="K3" s="283"/>
      <c r="L3" s="283"/>
      <c r="M3" s="283"/>
      <c r="N3" s="283"/>
      <c r="O3" s="283"/>
      <c r="P3" s="283"/>
      <c r="Q3" s="283"/>
      <c r="R3" s="283"/>
      <c r="S3" s="283"/>
      <c r="T3" s="283"/>
      <c r="U3" s="283"/>
      <c r="V3" s="283"/>
      <c r="W3" s="283"/>
      <c r="X3" s="283"/>
      <c r="Y3" s="283"/>
      <c r="Z3" s="4" t="s">
        <v>9</v>
      </c>
      <c r="AA3" s="292">
        <v>43839</v>
      </c>
      <c r="AB3" s="292"/>
    </row>
    <row r="4" spans="1:36" ht="6" customHeight="1" x14ac:dyDescent="0.25">
      <c r="A4" s="2"/>
      <c r="B4" s="2"/>
      <c r="C4" s="2"/>
      <c r="D4" s="2"/>
      <c r="E4" s="2"/>
      <c r="F4" s="2"/>
      <c r="G4" s="2"/>
      <c r="H4" s="2"/>
      <c r="I4" s="2"/>
      <c r="J4" s="2"/>
      <c r="K4" s="2"/>
      <c r="L4" s="2"/>
    </row>
    <row r="5" spans="1:36" s="114" customFormat="1" ht="17.25" customHeight="1" x14ac:dyDescent="0.3">
      <c r="A5" s="286" t="s">
        <v>0</v>
      </c>
      <c r="B5" s="287"/>
      <c r="C5" s="287"/>
      <c r="D5" s="287"/>
      <c r="E5" s="287"/>
      <c r="F5" s="286" t="s">
        <v>2</v>
      </c>
      <c r="G5" s="287"/>
      <c r="H5" s="287"/>
      <c r="I5" s="287"/>
      <c r="J5" s="287"/>
      <c r="K5" s="287"/>
      <c r="L5" s="287"/>
      <c r="M5" s="287"/>
      <c r="N5" s="287"/>
      <c r="O5" s="287"/>
      <c r="P5" s="287"/>
      <c r="Q5" s="287"/>
      <c r="R5" s="287"/>
      <c r="S5" s="287"/>
      <c r="T5" s="287"/>
      <c r="U5" s="287"/>
      <c r="V5" s="287"/>
      <c r="W5" s="293"/>
      <c r="X5" s="286" t="s">
        <v>3</v>
      </c>
      <c r="Y5" s="287"/>
      <c r="Z5" s="287"/>
      <c r="AA5" s="287"/>
      <c r="AB5" s="293"/>
      <c r="AD5" s="128"/>
      <c r="AJ5" s="129"/>
    </row>
    <row r="6" spans="1:36" s="114" customFormat="1" ht="17.25" customHeight="1" x14ac:dyDescent="0.3">
      <c r="A6" s="290" t="s">
        <v>41</v>
      </c>
      <c r="B6" s="291"/>
      <c r="C6" s="291"/>
      <c r="D6" s="291"/>
      <c r="E6" s="291"/>
      <c r="F6" s="288" t="s">
        <v>237</v>
      </c>
      <c r="G6" s="289"/>
      <c r="H6" s="289"/>
      <c r="I6" s="289"/>
      <c r="J6" s="289"/>
      <c r="K6" s="289"/>
      <c r="L6" s="289"/>
      <c r="M6" s="289"/>
      <c r="N6" s="289"/>
      <c r="O6" s="289"/>
      <c r="P6" s="289"/>
      <c r="Q6" s="289"/>
      <c r="R6" s="289"/>
      <c r="S6" s="289"/>
      <c r="T6" s="289"/>
      <c r="U6" s="289"/>
      <c r="V6" s="289"/>
      <c r="W6" s="294"/>
      <c r="X6" s="288" t="s">
        <v>238</v>
      </c>
      <c r="Y6" s="289"/>
      <c r="Z6" s="289"/>
      <c r="AA6" s="289"/>
      <c r="AB6" s="294"/>
      <c r="AD6" s="128"/>
      <c r="AJ6" s="129"/>
    </row>
    <row r="7" spans="1:36" s="114" customFormat="1" ht="17.25" customHeight="1" x14ac:dyDescent="0.3">
      <c r="A7" s="286" t="s">
        <v>1</v>
      </c>
      <c r="B7" s="287"/>
      <c r="C7" s="287"/>
      <c r="D7" s="287"/>
      <c r="E7" s="287"/>
      <c r="F7" s="288"/>
      <c r="G7" s="289"/>
      <c r="H7" s="289"/>
      <c r="I7" s="289"/>
      <c r="J7" s="289"/>
      <c r="K7" s="289"/>
      <c r="L7" s="289"/>
      <c r="M7" s="289"/>
      <c r="N7" s="289"/>
      <c r="O7" s="289"/>
      <c r="P7" s="289"/>
      <c r="Q7" s="289"/>
      <c r="R7" s="289"/>
      <c r="S7" s="289"/>
      <c r="T7" s="289"/>
      <c r="U7" s="289"/>
      <c r="V7" s="289"/>
      <c r="W7" s="294"/>
      <c r="X7" s="288"/>
      <c r="Y7" s="289"/>
      <c r="Z7" s="289"/>
      <c r="AA7" s="289"/>
      <c r="AB7" s="294"/>
      <c r="AD7" s="128"/>
      <c r="AJ7" s="129"/>
    </row>
    <row r="8" spans="1:36" s="114" customFormat="1" ht="17.25" customHeight="1" x14ac:dyDescent="0.3">
      <c r="A8" s="288" t="s">
        <v>42</v>
      </c>
      <c r="B8" s="289"/>
      <c r="C8" s="289"/>
      <c r="D8" s="289"/>
      <c r="E8" s="289"/>
      <c r="F8" s="290"/>
      <c r="G8" s="291"/>
      <c r="H8" s="291"/>
      <c r="I8" s="291"/>
      <c r="J8" s="291"/>
      <c r="K8" s="291"/>
      <c r="L8" s="291"/>
      <c r="M8" s="291"/>
      <c r="N8" s="291"/>
      <c r="O8" s="291"/>
      <c r="P8" s="291"/>
      <c r="Q8" s="291"/>
      <c r="R8" s="291"/>
      <c r="S8" s="291"/>
      <c r="T8" s="291"/>
      <c r="U8" s="291"/>
      <c r="V8" s="291"/>
      <c r="W8" s="295"/>
      <c r="X8" s="290"/>
      <c r="Y8" s="291"/>
      <c r="Z8" s="291"/>
      <c r="AA8" s="291"/>
      <c r="AB8" s="295"/>
      <c r="AD8" s="128"/>
      <c r="AJ8" s="129"/>
    </row>
    <row r="9" spans="1:36" ht="15" customHeight="1" x14ac:dyDescent="0.25">
      <c r="A9" s="284" t="s">
        <v>40</v>
      </c>
      <c r="B9" s="285"/>
      <c r="C9" s="285"/>
      <c r="D9" s="285"/>
      <c r="E9" s="285"/>
      <c r="F9" s="130"/>
      <c r="G9" s="127"/>
      <c r="H9" s="284" t="s">
        <v>5</v>
      </c>
      <c r="I9" s="285"/>
      <c r="J9" s="285"/>
      <c r="K9" s="285"/>
      <c r="L9" s="285"/>
      <c r="M9" s="285"/>
      <c r="N9" s="285"/>
      <c r="O9" s="285"/>
      <c r="P9" s="285"/>
      <c r="Q9" s="285"/>
      <c r="R9" s="285"/>
      <c r="S9" s="285"/>
      <c r="T9" s="285"/>
      <c r="U9" s="285"/>
      <c r="V9" s="285"/>
      <c r="W9" s="285"/>
      <c r="X9" s="284" t="s">
        <v>4</v>
      </c>
      <c r="Y9" s="285"/>
      <c r="Z9" s="285"/>
      <c r="AA9" s="285"/>
      <c r="AB9" s="296"/>
    </row>
    <row r="10" spans="1:36" ht="15" customHeight="1" x14ac:dyDescent="0.25">
      <c r="A10" s="273" t="s">
        <v>147</v>
      </c>
      <c r="B10" s="274"/>
      <c r="C10" s="274"/>
      <c r="D10" s="274"/>
      <c r="E10" s="274"/>
      <c r="F10" s="121"/>
      <c r="G10" s="126"/>
      <c r="H10" s="275" t="s">
        <v>153</v>
      </c>
      <c r="I10" s="276"/>
      <c r="J10" s="276"/>
      <c r="K10" s="276"/>
      <c r="L10" s="276"/>
      <c r="M10" s="276"/>
      <c r="N10" s="276"/>
      <c r="O10" s="276"/>
      <c r="P10" s="276"/>
      <c r="Q10" s="276"/>
      <c r="R10" s="276"/>
      <c r="S10" s="276"/>
      <c r="T10" s="276"/>
      <c r="U10" s="276"/>
      <c r="V10" s="276"/>
      <c r="W10" s="276"/>
      <c r="X10" s="275" t="s">
        <v>259</v>
      </c>
      <c r="Y10" s="276"/>
      <c r="Z10" s="276"/>
      <c r="AA10" s="276"/>
      <c r="AB10" s="300"/>
    </row>
    <row r="11" spans="1:36" ht="15" customHeight="1" x14ac:dyDescent="0.25">
      <c r="A11" s="252" t="s">
        <v>396</v>
      </c>
      <c r="B11" s="253"/>
      <c r="C11" s="254"/>
      <c r="D11" s="260" t="s">
        <v>11</v>
      </c>
      <c r="E11" s="261"/>
      <c r="F11" s="260" t="s">
        <v>10</v>
      </c>
      <c r="G11" s="261"/>
      <c r="H11" s="275"/>
      <c r="I11" s="276"/>
      <c r="J11" s="276"/>
      <c r="K11" s="276"/>
      <c r="L11" s="276"/>
      <c r="M11" s="276"/>
      <c r="N11" s="276"/>
      <c r="O11" s="276"/>
      <c r="P11" s="276"/>
      <c r="Q11" s="276"/>
      <c r="R11" s="276"/>
      <c r="S11" s="276"/>
      <c r="T11" s="276"/>
      <c r="U11" s="276"/>
      <c r="V11" s="276"/>
      <c r="W11" s="276"/>
      <c r="X11" s="275"/>
      <c r="Y11" s="276"/>
      <c r="Z11" s="276"/>
      <c r="AA11" s="276"/>
      <c r="AB11" s="300"/>
    </row>
    <row r="12" spans="1:36" ht="15" customHeight="1" x14ac:dyDescent="0.25">
      <c r="A12" s="249" t="s">
        <v>205</v>
      </c>
      <c r="B12" s="250"/>
      <c r="C12" s="251"/>
      <c r="D12" s="258">
        <v>44251</v>
      </c>
      <c r="E12" s="259"/>
      <c r="F12" s="279">
        <v>2021</v>
      </c>
      <c r="G12" s="280"/>
      <c r="H12" s="277"/>
      <c r="I12" s="278"/>
      <c r="J12" s="278"/>
      <c r="K12" s="278"/>
      <c r="L12" s="278"/>
      <c r="M12" s="278"/>
      <c r="N12" s="278"/>
      <c r="O12" s="278"/>
      <c r="P12" s="278"/>
      <c r="Q12" s="278"/>
      <c r="R12" s="278"/>
      <c r="S12" s="278"/>
      <c r="T12" s="278"/>
      <c r="U12" s="278"/>
      <c r="V12" s="278"/>
      <c r="W12" s="278"/>
      <c r="X12" s="275"/>
      <c r="Y12" s="276"/>
      <c r="Z12" s="276"/>
      <c r="AA12" s="276"/>
      <c r="AB12" s="300"/>
    </row>
    <row r="13" spans="1:36" ht="23.25" customHeight="1" x14ac:dyDescent="0.25">
      <c r="A13" s="262" t="s">
        <v>122</v>
      </c>
      <c r="B13" s="262" t="s">
        <v>118</v>
      </c>
      <c r="C13" s="266"/>
      <c r="D13" s="266"/>
      <c r="E13" s="267"/>
      <c r="F13" s="264" t="s">
        <v>256</v>
      </c>
      <c r="G13" s="265"/>
      <c r="H13" s="264" t="s">
        <v>119</v>
      </c>
      <c r="I13" s="265"/>
      <c r="J13" s="262" t="s">
        <v>120</v>
      </c>
      <c r="K13" s="266"/>
      <c r="L13" s="267"/>
      <c r="M13" s="262" t="s">
        <v>257</v>
      </c>
      <c r="N13" s="266"/>
      <c r="O13" s="266"/>
      <c r="P13" s="266"/>
      <c r="Q13" s="267"/>
      <c r="R13" s="262" t="s">
        <v>258</v>
      </c>
      <c r="S13" s="266"/>
      <c r="T13" s="266"/>
      <c r="U13" s="267"/>
      <c r="V13" s="262" t="s">
        <v>121</v>
      </c>
      <c r="W13" s="267"/>
      <c r="X13" s="275"/>
      <c r="Y13" s="276"/>
      <c r="Z13" s="276"/>
      <c r="AA13" s="276"/>
      <c r="AB13" s="300"/>
    </row>
    <row r="14" spans="1:36" ht="23.25" customHeight="1" x14ac:dyDescent="0.25">
      <c r="A14" s="263"/>
      <c r="B14" s="249" t="s">
        <v>255</v>
      </c>
      <c r="C14" s="271"/>
      <c r="D14" s="271"/>
      <c r="E14" s="272"/>
      <c r="F14" s="255">
        <v>7</v>
      </c>
      <c r="G14" s="257"/>
      <c r="H14" s="255">
        <v>1</v>
      </c>
      <c r="I14" s="257"/>
      <c r="J14" s="268">
        <v>0</v>
      </c>
      <c r="K14" s="269"/>
      <c r="L14" s="270"/>
      <c r="M14" s="255">
        <v>1</v>
      </c>
      <c r="N14" s="256"/>
      <c r="O14" s="256"/>
      <c r="P14" s="256"/>
      <c r="Q14" s="257"/>
      <c r="R14" s="255">
        <v>4</v>
      </c>
      <c r="S14" s="256"/>
      <c r="T14" s="256"/>
      <c r="U14" s="257"/>
      <c r="V14" s="255">
        <v>1</v>
      </c>
      <c r="W14" s="257"/>
      <c r="X14" s="277"/>
      <c r="Y14" s="278"/>
      <c r="Z14" s="278"/>
      <c r="AA14" s="278"/>
      <c r="AB14" s="301"/>
    </row>
    <row r="15" spans="1:36" ht="7.5" customHeight="1" x14ac:dyDescent="0.25">
      <c r="B15" s="2"/>
      <c r="C15" s="54"/>
      <c r="D15" s="54"/>
      <c r="E15" s="54"/>
      <c r="F15" s="54"/>
      <c r="G15" s="54"/>
      <c r="H15" s="54"/>
      <c r="I15" s="54"/>
      <c r="J15" s="68"/>
      <c r="K15" s="68">
        <f>DATE($F$12,2,1)</f>
        <v>44228</v>
      </c>
      <c r="L15" s="68">
        <f>DATE($F$12,3,1)</f>
        <v>44256</v>
      </c>
      <c r="M15" s="68">
        <f>DATE($F$12,4,1)</f>
        <v>44287</v>
      </c>
      <c r="N15" s="68">
        <f>DATE($F$12,5,1)</f>
        <v>44317</v>
      </c>
      <c r="O15" s="68">
        <f>DATE($F$12,6,1)</f>
        <v>44348</v>
      </c>
      <c r="P15" s="68">
        <f>DATE($F$12,7,1)</f>
        <v>44378</v>
      </c>
      <c r="Q15" s="68">
        <f>DATE($F$12,8,1)</f>
        <v>44409</v>
      </c>
      <c r="R15" s="68">
        <f>DATE($F$12,9,1)</f>
        <v>44440</v>
      </c>
      <c r="S15" s="68">
        <f>DATE($F$12,10,1)</f>
        <v>44470</v>
      </c>
      <c r="T15" s="68">
        <f>DATE($F$12,11,1)</f>
        <v>44501</v>
      </c>
      <c r="U15" s="68">
        <f>DATE($F$12,12,1)</f>
        <v>44531</v>
      </c>
      <c r="V15" s="55"/>
      <c r="W15" s="55"/>
      <c r="X15" s="55"/>
      <c r="Y15" s="55"/>
      <c r="Z15" s="55"/>
      <c r="AA15" s="55"/>
    </row>
    <row r="16" spans="1:36" ht="7.5" customHeight="1" x14ac:dyDescent="0.25">
      <c r="B16" s="2"/>
      <c r="C16" s="54"/>
      <c r="D16" s="54"/>
      <c r="E16" s="54"/>
      <c r="F16" s="54"/>
      <c r="G16" s="54"/>
      <c r="H16" s="54"/>
      <c r="I16" s="54"/>
      <c r="J16" s="68">
        <f>DATE($F$12,1,31)</f>
        <v>44227</v>
      </c>
      <c r="K16" s="68">
        <f>DATE($F$12,2,29)</f>
        <v>44256</v>
      </c>
      <c r="L16" s="68">
        <f>DATE($F$12,3,31)</f>
        <v>44286</v>
      </c>
      <c r="M16" s="68">
        <f>DATE($F$12,4,30)</f>
        <v>44316</v>
      </c>
      <c r="N16" s="68">
        <f>DATE($F$12,5,31)</f>
        <v>44347</v>
      </c>
      <c r="O16" s="68">
        <f>DATE($F$12,6,30)</f>
        <v>44377</v>
      </c>
      <c r="P16" s="68">
        <f>DATE($F$12,7,31)</f>
        <v>44408</v>
      </c>
      <c r="Q16" s="68">
        <f>DATE($F$12,8,31)</f>
        <v>44439</v>
      </c>
      <c r="R16" s="68">
        <f>DATE($F$12,9,30)</f>
        <v>44469</v>
      </c>
      <c r="S16" s="68">
        <f>DATE($F$12,10,31)</f>
        <v>44500</v>
      </c>
      <c r="T16" s="68">
        <f>DATE($F$12,11,30)</f>
        <v>44530</v>
      </c>
      <c r="U16" s="68">
        <f>DATE($F$12,12,31)</f>
        <v>44561</v>
      </c>
      <c r="V16" s="55"/>
      <c r="W16" s="55"/>
      <c r="X16" s="55"/>
      <c r="Y16" s="55"/>
      <c r="Z16" s="55"/>
      <c r="AA16" s="55"/>
    </row>
    <row r="17" spans="1:60" s="100" customFormat="1" ht="12" customHeight="1" x14ac:dyDescent="0.3">
      <c r="A17" s="122" t="s">
        <v>125</v>
      </c>
      <c r="B17" s="122" t="s">
        <v>18</v>
      </c>
      <c r="C17" s="122" t="s">
        <v>70</v>
      </c>
      <c r="D17" s="123" t="s">
        <v>12</v>
      </c>
      <c r="E17" s="123" t="s">
        <v>19</v>
      </c>
      <c r="F17" s="123" t="s">
        <v>20</v>
      </c>
      <c r="G17" s="123" t="s">
        <v>21</v>
      </c>
      <c r="H17" s="297" t="s">
        <v>13</v>
      </c>
      <c r="I17" s="297"/>
      <c r="J17" s="298" t="s">
        <v>14</v>
      </c>
      <c r="K17" s="298"/>
      <c r="L17" s="298"/>
      <c r="M17" s="298"/>
      <c r="N17" s="298"/>
      <c r="O17" s="298"/>
      <c r="P17" s="298"/>
      <c r="Q17" s="298"/>
      <c r="R17" s="298"/>
      <c r="S17" s="298"/>
      <c r="T17" s="298"/>
      <c r="U17" s="298"/>
      <c r="V17" s="123" t="s">
        <v>37</v>
      </c>
      <c r="W17" s="123" t="s">
        <v>56</v>
      </c>
      <c r="X17" s="299" t="s">
        <v>15</v>
      </c>
      <c r="Y17" s="299"/>
      <c r="Z17" s="299"/>
      <c r="AA17" s="125" t="s">
        <v>38</v>
      </c>
      <c r="AB17" s="125" t="s">
        <v>55</v>
      </c>
      <c r="AD17" s="124"/>
    </row>
    <row r="18" spans="1:60" s="3" customFormat="1" ht="46.5" customHeight="1" x14ac:dyDescent="0.2">
      <c r="A18" s="57" t="s">
        <v>125</v>
      </c>
      <c r="B18" s="57" t="s">
        <v>18</v>
      </c>
      <c r="C18" s="57" t="s">
        <v>70</v>
      </c>
      <c r="D18" s="57" t="s">
        <v>12</v>
      </c>
      <c r="E18" s="57" t="s">
        <v>19</v>
      </c>
      <c r="F18" s="57" t="s">
        <v>20</v>
      </c>
      <c r="G18" s="57" t="s">
        <v>21</v>
      </c>
      <c r="H18" s="57" t="s">
        <v>34</v>
      </c>
      <c r="I18" s="57" t="s">
        <v>35</v>
      </c>
      <c r="J18" s="58" t="s">
        <v>22</v>
      </c>
      <c r="K18" s="58" t="s">
        <v>23</v>
      </c>
      <c r="L18" s="58" t="s">
        <v>24</v>
      </c>
      <c r="M18" s="58" t="s">
        <v>25</v>
      </c>
      <c r="N18" s="58" t="s">
        <v>26</v>
      </c>
      <c r="O18" s="58" t="s">
        <v>27</v>
      </c>
      <c r="P18" s="58" t="s">
        <v>28</v>
      </c>
      <c r="Q18" s="58" t="s">
        <v>29</v>
      </c>
      <c r="R18" s="58" t="s">
        <v>30</v>
      </c>
      <c r="S18" s="58" t="s">
        <v>31</v>
      </c>
      <c r="T18" s="58" t="s">
        <v>32</v>
      </c>
      <c r="U18" s="58" t="s">
        <v>33</v>
      </c>
      <c r="V18" s="57" t="s">
        <v>37</v>
      </c>
      <c r="W18" s="56" t="s">
        <v>56</v>
      </c>
      <c r="X18" s="59" t="s">
        <v>36</v>
      </c>
      <c r="Y18" s="59" t="s">
        <v>16</v>
      </c>
      <c r="Z18" s="59" t="s">
        <v>17</v>
      </c>
      <c r="AA18" s="60" t="s">
        <v>38</v>
      </c>
      <c r="AB18" s="60" t="s">
        <v>55</v>
      </c>
      <c r="AC18" s="60" t="s">
        <v>187</v>
      </c>
      <c r="AD18" s="185" t="s">
        <v>243</v>
      </c>
      <c r="AE18" s="185" t="s">
        <v>271</v>
      </c>
      <c r="AF18" s="193">
        <v>44255</v>
      </c>
      <c r="AG18" s="185" t="s">
        <v>231</v>
      </c>
      <c r="AH18" s="185" t="s">
        <v>244</v>
      </c>
      <c r="AI18" s="185" t="s">
        <v>220</v>
      </c>
      <c r="AJ18" s="185" t="s">
        <v>397</v>
      </c>
    </row>
    <row r="19" spans="1:60" s="3" customFormat="1" ht="42" customHeight="1" x14ac:dyDescent="0.2">
      <c r="A19" s="154" t="s">
        <v>44</v>
      </c>
      <c r="B19" s="143" t="s">
        <v>272</v>
      </c>
      <c r="C19" s="142" t="s">
        <v>89</v>
      </c>
      <c r="D19" s="142" t="s">
        <v>96</v>
      </c>
      <c r="E19" s="142" t="s">
        <v>165</v>
      </c>
      <c r="F19" s="43" t="s">
        <v>159</v>
      </c>
      <c r="G19" s="44" t="str">
        <f t="shared" ref="G19:G82" si="0">IF(LEN(C19)&gt;0,VLOOKUP(C19,PROCESO2,3,0),"")</f>
        <v>Subdirector Financiero</v>
      </c>
      <c r="H19" s="137">
        <v>44174</v>
      </c>
      <c r="I19" s="137">
        <v>44204</v>
      </c>
      <c r="J19" s="61"/>
      <c r="K19" s="61"/>
      <c r="L19" s="61"/>
      <c r="M19" s="61"/>
      <c r="N19" s="61"/>
      <c r="O19" s="61"/>
      <c r="P19" s="61"/>
      <c r="Q19" s="61"/>
      <c r="R19" s="61"/>
      <c r="S19" s="61"/>
      <c r="T19" s="61"/>
      <c r="U19" s="61"/>
      <c r="V19" s="41" t="s">
        <v>123</v>
      </c>
      <c r="W19" s="212">
        <v>2E-3</v>
      </c>
      <c r="X19" s="137">
        <v>44204</v>
      </c>
      <c r="Y19" s="42" t="s">
        <v>275</v>
      </c>
      <c r="Z19" s="72" t="s">
        <v>416</v>
      </c>
      <c r="AA19" s="41" t="s">
        <v>176</v>
      </c>
      <c r="AB19" s="147">
        <f t="shared" ref="AB19:AB64" ca="1" si="1">IF(ISERROR(VLOOKUP(AA19,INDIRECT(VLOOKUP(A19,ACTA,2,0)&amp;"A"),2,0))=TRUE,0,W19*(VLOOKUP(AA19,INDIRECT(VLOOKUP(A19,ACTA,2,0)&amp;"A"),2,0)))</f>
        <v>1.9999999999999996E-3</v>
      </c>
      <c r="AC19" s="147">
        <f t="shared" ref="AC19:AC82" ca="1" si="2">+W19-AB19</f>
        <v>0</v>
      </c>
      <c r="AD19" s="186">
        <f t="shared" ref="AD19:AD70" si="3">MONTH(I19)</f>
        <v>1</v>
      </c>
      <c r="AE19" s="187">
        <f t="shared" ref="AE19:AE70" si="4">+I19-H19</f>
        <v>30</v>
      </c>
      <c r="AF19" s="187">
        <f t="shared" ref="AF19:AF70" si="5">+$AF$18-H19</f>
        <v>81</v>
      </c>
      <c r="AG19" s="188">
        <f t="shared" ref="AG19:AG70" si="6">+AF19/AE19</f>
        <v>2.7</v>
      </c>
      <c r="AH19" s="189">
        <f t="shared" ref="AH19:AH70" si="7">+AG19*W19</f>
        <v>5.4000000000000003E-3</v>
      </c>
      <c r="AI19" s="188">
        <f t="shared" ref="AI19:AI70" ca="1" si="8">+AB19-AH19</f>
        <v>-3.4000000000000007E-3</v>
      </c>
      <c r="AJ19" s="192" t="s">
        <v>235</v>
      </c>
      <c r="BH19" s="3" t="s">
        <v>234</v>
      </c>
    </row>
    <row r="20" spans="1:60" s="3" customFormat="1" ht="42" customHeight="1" x14ac:dyDescent="0.2">
      <c r="A20" s="142" t="s">
        <v>51</v>
      </c>
      <c r="B20" s="136" t="s">
        <v>311</v>
      </c>
      <c r="C20" s="142" t="s">
        <v>90</v>
      </c>
      <c r="D20" s="142" t="s">
        <v>97</v>
      </c>
      <c r="E20" s="142" t="s">
        <v>165</v>
      </c>
      <c r="F20" s="144" t="s">
        <v>263</v>
      </c>
      <c r="G20" s="44" t="str">
        <f t="shared" si="0"/>
        <v>Asesor de Control Interno</v>
      </c>
      <c r="H20" s="137">
        <v>44174</v>
      </c>
      <c r="I20" s="137">
        <v>44217</v>
      </c>
      <c r="J20" s="61"/>
      <c r="K20" s="61"/>
      <c r="L20" s="61"/>
      <c r="M20" s="61"/>
      <c r="N20" s="61"/>
      <c r="O20" s="61"/>
      <c r="P20" s="61"/>
      <c r="Q20" s="61"/>
      <c r="R20" s="61"/>
      <c r="S20" s="61"/>
      <c r="T20" s="61"/>
      <c r="U20" s="61"/>
      <c r="V20" s="41" t="s">
        <v>215</v>
      </c>
      <c r="W20" s="212">
        <v>0.01</v>
      </c>
      <c r="X20" s="137">
        <v>44217</v>
      </c>
      <c r="Y20" s="42" t="s">
        <v>361</v>
      </c>
      <c r="Z20" s="72" t="s">
        <v>346</v>
      </c>
      <c r="AA20" s="41" t="s">
        <v>176</v>
      </c>
      <c r="AB20" s="147">
        <f t="shared" ca="1" si="1"/>
        <v>9.9999999999999985E-3</v>
      </c>
      <c r="AC20" s="147">
        <f t="shared" ca="1" si="2"/>
        <v>0</v>
      </c>
      <c r="AD20" s="186">
        <f t="shared" si="3"/>
        <v>1</v>
      </c>
      <c r="AE20" s="187">
        <f t="shared" si="4"/>
        <v>43</v>
      </c>
      <c r="AF20" s="187">
        <f t="shared" si="5"/>
        <v>81</v>
      </c>
      <c r="AG20" s="188">
        <f t="shared" si="6"/>
        <v>1.8837209302325582</v>
      </c>
      <c r="AH20" s="189">
        <f t="shared" si="7"/>
        <v>1.8837209302325582E-2</v>
      </c>
      <c r="AI20" s="188">
        <f t="shared" ca="1" si="8"/>
        <v>-8.8372093023255834E-3</v>
      </c>
      <c r="AJ20" s="192" t="s">
        <v>235</v>
      </c>
      <c r="BH20" s="3" t="s">
        <v>233</v>
      </c>
    </row>
    <row r="21" spans="1:60" s="3" customFormat="1" ht="42" customHeight="1" x14ac:dyDescent="0.2">
      <c r="A21" s="142" t="s">
        <v>45</v>
      </c>
      <c r="B21" s="42" t="s">
        <v>287</v>
      </c>
      <c r="C21" s="142" t="s">
        <v>90</v>
      </c>
      <c r="D21" s="142" t="s">
        <v>97</v>
      </c>
      <c r="E21" s="142" t="s">
        <v>165</v>
      </c>
      <c r="F21" s="43" t="s">
        <v>206</v>
      </c>
      <c r="G21" s="44" t="str">
        <f t="shared" si="0"/>
        <v>Asesor de Control Interno</v>
      </c>
      <c r="H21" s="137">
        <v>44187</v>
      </c>
      <c r="I21" s="137">
        <v>44201</v>
      </c>
      <c r="J21" s="61"/>
      <c r="K21" s="61"/>
      <c r="L21" s="61"/>
      <c r="M21" s="61"/>
      <c r="N21" s="61"/>
      <c r="O21" s="61"/>
      <c r="P21" s="61"/>
      <c r="Q21" s="61"/>
      <c r="R21" s="61"/>
      <c r="S21" s="61"/>
      <c r="T21" s="61"/>
      <c r="U21" s="61"/>
      <c r="V21" s="142" t="s">
        <v>215</v>
      </c>
      <c r="W21" s="212">
        <v>3.0000000000000001E-3</v>
      </c>
      <c r="X21" s="137">
        <v>44201</v>
      </c>
      <c r="Y21" s="138" t="s">
        <v>285</v>
      </c>
      <c r="Z21" s="72" t="s">
        <v>286</v>
      </c>
      <c r="AA21" s="142" t="s">
        <v>57</v>
      </c>
      <c r="AB21" s="147">
        <f t="shared" ca="1" si="1"/>
        <v>3.0000000000000001E-3</v>
      </c>
      <c r="AC21" s="147">
        <f t="shared" ca="1" si="2"/>
        <v>0</v>
      </c>
      <c r="AD21" s="186">
        <f t="shared" si="3"/>
        <v>1</v>
      </c>
      <c r="AE21" s="187">
        <f t="shared" si="4"/>
        <v>14</v>
      </c>
      <c r="AF21" s="187">
        <f t="shared" si="5"/>
        <v>68</v>
      </c>
      <c r="AG21" s="188">
        <f t="shared" si="6"/>
        <v>4.8571428571428568</v>
      </c>
      <c r="AH21" s="189">
        <f t="shared" si="7"/>
        <v>1.457142857142857E-2</v>
      </c>
      <c r="AI21" s="188">
        <f t="shared" ca="1" si="8"/>
        <v>-1.1571428571428569E-2</v>
      </c>
      <c r="AJ21" s="192" t="s">
        <v>235</v>
      </c>
    </row>
    <row r="22" spans="1:60" ht="42" customHeight="1" x14ac:dyDescent="0.25">
      <c r="A22" s="154" t="s">
        <v>51</v>
      </c>
      <c r="B22" s="143" t="s">
        <v>273</v>
      </c>
      <c r="C22" s="142" t="s">
        <v>98</v>
      </c>
      <c r="D22" s="142" t="s">
        <v>98</v>
      </c>
      <c r="E22" s="142" t="s">
        <v>165</v>
      </c>
      <c r="F22" s="144" t="s">
        <v>263</v>
      </c>
      <c r="G22" s="44" t="str">
        <f t="shared" si="0"/>
        <v>Líderes de Cada Proceso</v>
      </c>
      <c r="H22" s="137">
        <v>44193</v>
      </c>
      <c r="I22" s="137">
        <v>44210</v>
      </c>
      <c r="J22" s="61"/>
      <c r="K22" s="61"/>
      <c r="L22" s="61"/>
      <c r="M22" s="61"/>
      <c r="N22" s="61"/>
      <c r="O22" s="61"/>
      <c r="P22" s="61"/>
      <c r="Q22" s="61"/>
      <c r="R22" s="61"/>
      <c r="S22" s="61"/>
      <c r="T22" s="61"/>
      <c r="U22" s="61"/>
      <c r="V22" s="142" t="s">
        <v>123</v>
      </c>
      <c r="W22" s="212">
        <v>1.6E-2</v>
      </c>
      <c r="X22" s="137">
        <v>44210</v>
      </c>
      <c r="Y22" s="42" t="s">
        <v>417</v>
      </c>
      <c r="Z22" s="72" t="s">
        <v>418</v>
      </c>
      <c r="AA22" s="41" t="s">
        <v>176</v>
      </c>
      <c r="AB22" s="147">
        <f t="shared" ca="1" si="1"/>
        <v>1.5999999999999997E-2</v>
      </c>
      <c r="AC22" s="147">
        <f t="shared" ca="1" si="2"/>
        <v>0</v>
      </c>
      <c r="AD22" s="186">
        <f t="shared" si="3"/>
        <v>1</v>
      </c>
      <c r="AE22" s="187">
        <f t="shared" si="4"/>
        <v>17</v>
      </c>
      <c r="AF22" s="187">
        <f t="shared" si="5"/>
        <v>62</v>
      </c>
      <c r="AG22" s="188">
        <f t="shared" si="6"/>
        <v>3.6470588235294117</v>
      </c>
      <c r="AH22" s="189">
        <f t="shared" si="7"/>
        <v>5.8352941176470587E-2</v>
      </c>
      <c r="AI22" s="188">
        <f t="shared" ca="1" si="8"/>
        <v>-4.2352941176470593E-2</v>
      </c>
      <c r="AJ22" s="192" t="s">
        <v>235</v>
      </c>
    </row>
    <row r="23" spans="1:60" s="3" customFormat="1" ht="42" customHeight="1" x14ac:dyDescent="0.2">
      <c r="A23" s="154" t="s">
        <v>51</v>
      </c>
      <c r="B23" s="143" t="s">
        <v>274</v>
      </c>
      <c r="C23" s="142" t="s">
        <v>98</v>
      </c>
      <c r="D23" s="142" t="s">
        <v>98</v>
      </c>
      <c r="E23" s="142" t="s">
        <v>165</v>
      </c>
      <c r="F23" s="43" t="s">
        <v>206</v>
      </c>
      <c r="G23" s="44" t="str">
        <f t="shared" si="0"/>
        <v>Líderes de Cada Proceso</v>
      </c>
      <c r="H23" s="137">
        <v>44193</v>
      </c>
      <c r="I23" s="137">
        <v>44210</v>
      </c>
      <c r="J23" s="61"/>
      <c r="K23" s="61"/>
      <c r="L23" s="61"/>
      <c r="M23" s="61"/>
      <c r="N23" s="61"/>
      <c r="O23" s="61"/>
      <c r="P23" s="61"/>
      <c r="Q23" s="61"/>
      <c r="R23" s="61"/>
      <c r="S23" s="61"/>
      <c r="T23" s="61"/>
      <c r="U23" s="61"/>
      <c r="V23" s="142" t="s">
        <v>123</v>
      </c>
      <c r="W23" s="212">
        <v>1.6E-2</v>
      </c>
      <c r="X23" s="137">
        <v>44210</v>
      </c>
      <c r="Y23" s="42" t="s">
        <v>417</v>
      </c>
      <c r="Z23" s="72" t="s">
        <v>418</v>
      </c>
      <c r="AA23" s="41" t="s">
        <v>176</v>
      </c>
      <c r="AB23" s="147">
        <f t="shared" ca="1" si="1"/>
        <v>1.5999999999999997E-2</v>
      </c>
      <c r="AC23" s="147">
        <f t="shared" ca="1" si="2"/>
        <v>0</v>
      </c>
      <c r="AD23" s="186">
        <f t="shared" si="3"/>
        <v>1</v>
      </c>
      <c r="AE23" s="187">
        <f t="shared" si="4"/>
        <v>17</v>
      </c>
      <c r="AF23" s="187">
        <f t="shared" si="5"/>
        <v>62</v>
      </c>
      <c r="AG23" s="188">
        <f t="shared" si="6"/>
        <v>3.6470588235294117</v>
      </c>
      <c r="AH23" s="189">
        <f t="shared" si="7"/>
        <v>5.8352941176470587E-2</v>
      </c>
      <c r="AI23" s="188">
        <f t="shared" ca="1" si="8"/>
        <v>-4.2352941176470593E-2</v>
      </c>
      <c r="AJ23" s="192" t="s">
        <v>235</v>
      </c>
    </row>
    <row r="24" spans="1:60" s="3" customFormat="1" ht="42" customHeight="1" x14ac:dyDescent="0.2">
      <c r="A24" s="154" t="s">
        <v>43</v>
      </c>
      <c r="B24" s="143" t="s">
        <v>277</v>
      </c>
      <c r="C24" s="142" t="s">
        <v>98</v>
      </c>
      <c r="D24" s="142" t="s">
        <v>98</v>
      </c>
      <c r="E24" s="142" t="s">
        <v>165</v>
      </c>
      <c r="F24" s="144" t="s">
        <v>263</v>
      </c>
      <c r="G24" s="44" t="str">
        <f t="shared" si="0"/>
        <v>Líderes de Cada Proceso</v>
      </c>
      <c r="H24" s="137">
        <v>44194</v>
      </c>
      <c r="I24" s="137">
        <v>44218</v>
      </c>
      <c r="J24" s="61"/>
      <c r="K24" s="61"/>
      <c r="L24" s="61"/>
      <c r="M24" s="61"/>
      <c r="N24" s="61"/>
      <c r="O24" s="61"/>
      <c r="P24" s="61"/>
      <c r="Q24" s="61"/>
      <c r="R24" s="61"/>
      <c r="S24" s="61"/>
      <c r="T24" s="61"/>
      <c r="U24" s="61"/>
      <c r="V24" s="41" t="s">
        <v>215</v>
      </c>
      <c r="W24" s="212">
        <v>1.4999999999999999E-2</v>
      </c>
      <c r="X24" s="137">
        <v>44227</v>
      </c>
      <c r="Y24" s="143" t="s">
        <v>382</v>
      </c>
      <c r="Z24" s="143" t="s">
        <v>419</v>
      </c>
      <c r="AA24" s="41" t="s">
        <v>182</v>
      </c>
      <c r="AB24" s="147">
        <f t="shared" ca="1" si="1"/>
        <v>1.4999999999999999E-2</v>
      </c>
      <c r="AC24" s="147">
        <f t="shared" ca="1" si="2"/>
        <v>0</v>
      </c>
      <c r="AD24" s="186">
        <f t="shared" si="3"/>
        <v>1</v>
      </c>
      <c r="AE24" s="187">
        <f t="shared" si="4"/>
        <v>24</v>
      </c>
      <c r="AF24" s="187">
        <f t="shared" si="5"/>
        <v>61</v>
      </c>
      <c r="AG24" s="188">
        <f t="shared" si="6"/>
        <v>2.5416666666666665</v>
      </c>
      <c r="AH24" s="189">
        <f t="shared" si="7"/>
        <v>3.8124999999999999E-2</v>
      </c>
      <c r="AI24" s="188">
        <f t="shared" ca="1" si="8"/>
        <v>-2.3125E-2</v>
      </c>
      <c r="AJ24" s="192" t="s">
        <v>235</v>
      </c>
    </row>
    <row r="25" spans="1:60" s="3" customFormat="1" ht="42" customHeight="1" x14ac:dyDescent="0.2">
      <c r="A25" s="142" t="s">
        <v>43</v>
      </c>
      <c r="B25" s="42" t="s">
        <v>293</v>
      </c>
      <c r="C25" s="142" t="s">
        <v>90</v>
      </c>
      <c r="D25" s="142" t="s">
        <v>97</v>
      </c>
      <c r="E25" s="142" t="s">
        <v>165</v>
      </c>
      <c r="F25" s="43" t="s">
        <v>239</v>
      </c>
      <c r="G25" s="44" t="str">
        <f t="shared" si="0"/>
        <v>Asesor de Control Interno</v>
      </c>
      <c r="H25" s="137">
        <v>44200</v>
      </c>
      <c r="I25" s="137">
        <v>44202</v>
      </c>
      <c r="J25" s="61"/>
      <c r="K25" s="61"/>
      <c r="L25" s="61"/>
      <c r="M25" s="61"/>
      <c r="N25" s="61"/>
      <c r="O25" s="61"/>
      <c r="P25" s="61"/>
      <c r="Q25" s="61"/>
      <c r="R25" s="61"/>
      <c r="S25" s="61"/>
      <c r="T25" s="61"/>
      <c r="U25" s="61"/>
      <c r="V25" s="41" t="s">
        <v>123</v>
      </c>
      <c r="W25" s="215">
        <v>5.0000000000000001E-3</v>
      </c>
      <c r="X25" s="137">
        <v>44202</v>
      </c>
      <c r="Y25" s="72" t="s">
        <v>291</v>
      </c>
      <c r="Z25" s="72" t="s">
        <v>292</v>
      </c>
      <c r="AA25" s="41" t="s">
        <v>182</v>
      </c>
      <c r="AB25" s="147">
        <f t="shared" ca="1" si="1"/>
        <v>5.0000000000000001E-3</v>
      </c>
      <c r="AC25" s="147">
        <f t="shared" ca="1" si="2"/>
        <v>0</v>
      </c>
      <c r="AD25" s="186">
        <f t="shared" si="3"/>
        <v>1</v>
      </c>
      <c r="AE25" s="187">
        <f t="shared" si="4"/>
        <v>2</v>
      </c>
      <c r="AF25" s="187">
        <f t="shared" si="5"/>
        <v>55</v>
      </c>
      <c r="AG25" s="188">
        <f t="shared" si="6"/>
        <v>27.5</v>
      </c>
      <c r="AH25" s="189">
        <f t="shared" si="7"/>
        <v>0.13750000000000001</v>
      </c>
      <c r="AI25" s="188">
        <f t="shared" ca="1" si="8"/>
        <v>-0.13250000000000001</v>
      </c>
      <c r="AJ25" s="192" t="s">
        <v>235</v>
      </c>
    </row>
    <row r="26" spans="1:60" ht="42" customHeight="1" x14ac:dyDescent="0.25">
      <c r="A26" s="154" t="s">
        <v>46</v>
      </c>
      <c r="B26" s="143" t="s">
        <v>314</v>
      </c>
      <c r="C26" s="142" t="s">
        <v>127</v>
      </c>
      <c r="D26" s="142" t="s">
        <v>95</v>
      </c>
      <c r="E26" s="142" t="s">
        <v>165</v>
      </c>
      <c r="F26" s="43" t="s">
        <v>239</v>
      </c>
      <c r="G26" s="44" t="str">
        <f t="shared" si="0"/>
        <v xml:space="preserve">Director Jurídico </v>
      </c>
      <c r="H26" s="137">
        <v>44200</v>
      </c>
      <c r="I26" s="137">
        <v>44203</v>
      </c>
      <c r="J26" s="61"/>
      <c r="K26" s="61"/>
      <c r="L26" s="61"/>
      <c r="M26" s="61"/>
      <c r="N26" s="61"/>
      <c r="O26" s="61"/>
      <c r="P26" s="61"/>
      <c r="Q26" s="61"/>
      <c r="R26" s="61"/>
      <c r="S26" s="61"/>
      <c r="T26" s="61"/>
      <c r="U26" s="61"/>
      <c r="V26" s="140" t="s">
        <v>317</v>
      </c>
      <c r="W26" s="212">
        <v>1E-3</v>
      </c>
      <c r="X26" s="137">
        <v>44203</v>
      </c>
      <c r="Y26" s="72" t="s">
        <v>349</v>
      </c>
      <c r="Z26" s="72" t="s">
        <v>420</v>
      </c>
      <c r="AA26" s="41" t="s">
        <v>152</v>
      </c>
      <c r="AB26" s="147">
        <f t="shared" ca="1" si="1"/>
        <v>1E-3</v>
      </c>
      <c r="AC26" s="147">
        <f t="shared" ca="1" si="2"/>
        <v>0</v>
      </c>
      <c r="AD26" s="186">
        <f t="shared" si="3"/>
        <v>1</v>
      </c>
      <c r="AE26" s="187">
        <f t="shared" si="4"/>
        <v>3</v>
      </c>
      <c r="AF26" s="187">
        <f t="shared" si="5"/>
        <v>55</v>
      </c>
      <c r="AG26" s="188">
        <f t="shared" si="6"/>
        <v>18.333333333333332</v>
      </c>
      <c r="AH26" s="189">
        <f t="shared" si="7"/>
        <v>1.8333333333333333E-2</v>
      </c>
      <c r="AI26" s="188">
        <f t="shared" ca="1" si="8"/>
        <v>-1.7333333333333333E-2</v>
      </c>
      <c r="AJ26" s="192" t="s">
        <v>235</v>
      </c>
      <c r="BH26" s="97" t="s">
        <v>235</v>
      </c>
    </row>
    <row r="27" spans="1:60" ht="42" customHeight="1" x14ac:dyDescent="0.25">
      <c r="A27" s="154" t="s">
        <v>44</v>
      </c>
      <c r="B27" s="143" t="s">
        <v>330</v>
      </c>
      <c r="C27" s="142" t="s">
        <v>127</v>
      </c>
      <c r="D27" s="142" t="s">
        <v>95</v>
      </c>
      <c r="E27" s="142" t="s">
        <v>165</v>
      </c>
      <c r="F27" s="145" t="s">
        <v>160</v>
      </c>
      <c r="G27" s="44" t="str">
        <f t="shared" si="0"/>
        <v xml:space="preserve">Director Jurídico </v>
      </c>
      <c r="H27" s="137">
        <v>44200</v>
      </c>
      <c r="I27" s="137">
        <v>44204</v>
      </c>
      <c r="J27" s="61"/>
      <c r="K27" s="61"/>
      <c r="L27" s="61"/>
      <c r="M27" s="61"/>
      <c r="N27" s="61"/>
      <c r="O27" s="61"/>
      <c r="P27" s="61"/>
      <c r="Q27" s="61"/>
      <c r="R27" s="61"/>
      <c r="S27" s="61"/>
      <c r="T27" s="61"/>
      <c r="U27" s="61"/>
      <c r="V27" s="41" t="s">
        <v>123</v>
      </c>
      <c r="W27" s="212">
        <v>2.5000000000000001E-3</v>
      </c>
      <c r="X27" s="137">
        <v>44203</v>
      </c>
      <c r="Y27" s="80" t="s">
        <v>347</v>
      </c>
      <c r="Z27" s="72" t="s">
        <v>421</v>
      </c>
      <c r="AA27" s="41" t="s">
        <v>176</v>
      </c>
      <c r="AB27" s="147">
        <f t="shared" ca="1" si="1"/>
        <v>2.4999999999999996E-3</v>
      </c>
      <c r="AC27" s="147">
        <f t="shared" ca="1" si="2"/>
        <v>0</v>
      </c>
      <c r="AD27" s="186">
        <f t="shared" si="3"/>
        <v>1</v>
      </c>
      <c r="AE27" s="187">
        <f t="shared" si="4"/>
        <v>4</v>
      </c>
      <c r="AF27" s="187">
        <f t="shared" si="5"/>
        <v>55</v>
      </c>
      <c r="AG27" s="188">
        <f t="shared" si="6"/>
        <v>13.75</v>
      </c>
      <c r="AH27" s="189">
        <f t="shared" si="7"/>
        <v>3.4375000000000003E-2</v>
      </c>
      <c r="AI27" s="188">
        <f t="shared" ca="1" si="8"/>
        <v>-3.1875000000000001E-2</v>
      </c>
      <c r="AJ27" s="192" t="s">
        <v>235</v>
      </c>
    </row>
    <row r="28" spans="1:60" ht="42" customHeight="1" x14ac:dyDescent="0.25">
      <c r="A28" s="142" t="s">
        <v>45</v>
      </c>
      <c r="B28" s="42" t="s">
        <v>114</v>
      </c>
      <c r="C28" s="142" t="s">
        <v>90</v>
      </c>
      <c r="D28" s="142" t="s">
        <v>97</v>
      </c>
      <c r="E28" s="142" t="s">
        <v>165</v>
      </c>
      <c r="F28" s="144" t="s">
        <v>206</v>
      </c>
      <c r="G28" s="44" t="str">
        <f t="shared" si="0"/>
        <v>Asesor de Control Interno</v>
      </c>
      <c r="H28" s="137">
        <v>44200</v>
      </c>
      <c r="I28" s="137">
        <v>44204</v>
      </c>
      <c r="J28" s="61"/>
      <c r="K28" s="61"/>
      <c r="L28" s="61"/>
      <c r="M28" s="61"/>
      <c r="N28" s="61"/>
      <c r="O28" s="61"/>
      <c r="P28" s="61"/>
      <c r="Q28" s="61"/>
      <c r="R28" s="61"/>
      <c r="S28" s="61"/>
      <c r="T28" s="61"/>
      <c r="U28" s="61"/>
      <c r="V28" s="41" t="s">
        <v>202</v>
      </c>
      <c r="W28" s="212">
        <v>3.0000000000000001E-3</v>
      </c>
      <c r="X28" s="137">
        <v>44204</v>
      </c>
      <c r="Y28" s="72" t="s">
        <v>402</v>
      </c>
      <c r="Z28" s="138" t="s">
        <v>362</v>
      </c>
      <c r="AA28" s="41" t="s">
        <v>57</v>
      </c>
      <c r="AB28" s="147">
        <f t="shared" ca="1" si="1"/>
        <v>3.0000000000000001E-3</v>
      </c>
      <c r="AC28" s="147">
        <f t="shared" ca="1" si="2"/>
        <v>0</v>
      </c>
      <c r="AD28" s="186">
        <f t="shared" si="3"/>
        <v>1</v>
      </c>
      <c r="AE28" s="187">
        <f t="shared" si="4"/>
        <v>4</v>
      </c>
      <c r="AF28" s="187">
        <f t="shared" si="5"/>
        <v>55</v>
      </c>
      <c r="AG28" s="188">
        <f t="shared" si="6"/>
        <v>13.75</v>
      </c>
      <c r="AH28" s="189">
        <f t="shared" si="7"/>
        <v>4.1250000000000002E-2</v>
      </c>
      <c r="AI28" s="188">
        <f t="shared" ca="1" si="8"/>
        <v>-3.8249999999999999E-2</v>
      </c>
      <c r="AJ28" s="192" t="s">
        <v>235</v>
      </c>
    </row>
    <row r="29" spans="1:60" ht="42" customHeight="1" x14ac:dyDescent="0.25">
      <c r="A29" s="142" t="s">
        <v>45</v>
      </c>
      <c r="B29" s="72" t="s">
        <v>254</v>
      </c>
      <c r="C29" s="142" t="s">
        <v>90</v>
      </c>
      <c r="D29" s="142" t="s">
        <v>97</v>
      </c>
      <c r="E29" s="142" t="s">
        <v>165</v>
      </c>
      <c r="F29" s="43" t="s">
        <v>160</v>
      </c>
      <c r="G29" s="44" t="str">
        <f t="shared" si="0"/>
        <v>Asesor de Control Interno</v>
      </c>
      <c r="H29" s="137">
        <v>44200</v>
      </c>
      <c r="I29" s="137">
        <v>44208</v>
      </c>
      <c r="J29" s="61"/>
      <c r="K29" s="61"/>
      <c r="L29" s="61"/>
      <c r="M29" s="61"/>
      <c r="N29" s="61"/>
      <c r="O29" s="61"/>
      <c r="P29" s="61"/>
      <c r="Q29" s="61"/>
      <c r="R29" s="61"/>
      <c r="S29" s="61"/>
      <c r="T29" s="61"/>
      <c r="U29" s="61"/>
      <c r="V29" s="41" t="s">
        <v>215</v>
      </c>
      <c r="W29" s="212">
        <v>3.0000000000000001E-3</v>
      </c>
      <c r="X29" s="137">
        <v>44204</v>
      </c>
      <c r="Y29" s="72" t="s">
        <v>422</v>
      </c>
      <c r="Z29" s="143" t="s">
        <v>284</v>
      </c>
      <c r="AA29" s="41" t="s">
        <v>57</v>
      </c>
      <c r="AB29" s="147">
        <f t="shared" ca="1" si="1"/>
        <v>3.0000000000000001E-3</v>
      </c>
      <c r="AC29" s="147">
        <f t="shared" ca="1" si="2"/>
        <v>0</v>
      </c>
      <c r="AD29" s="186">
        <f t="shared" si="3"/>
        <v>1</v>
      </c>
      <c r="AE29" s="187">
        <f t="shared" si="4"/>
        <v>8</v>
      </c>
      <c r="AF29" s="187">
        <f t="shared" si="5"/>
        <v>55</v>
      </c>
      <c r="AG29" s="188">
        <f t="shared" si="6"/>
        <v>6.875</v>
      </c>
      <c r="AH29" s="189">
        <f t="shared" si="7"/>
        <v>2.0625000000000001E-2</v>
      </c>
      <c r="AI29" s="188">
        <f t="shared" ca="1" si="8"/>
        <v>-1.7625000000000002E-2</v>
      </c>
      <c r="AJ29" s="192" t="s">
        <v>235</v>
      </c>
    </row>
    <row r="30" spans="1:60" ht="42" customHeight="1" x14ac:dyDescent="0.25">
      <c r="A30" s="154" t="s">
        <v>46</v>
      </c>
      <c r="B30" s="143" t="s">
        <v>93</v>
      </c>
      <c r="C30" s="142" t="s">
        <v>89</v>
      </c>
      <c r="D30" s="142" t="s">
        <v>96</v>
      </c>
      <c r="E30" s="142" t="s">
        <v>165</v>
      </c>
      <c r="F30" s="43" t="s">
        <v>240</v>
      </c>
      <c r="G30" s="44" t="str">
        <f t="shared" si="0"/>
        <v>Subdirector Financiero</v>
      </c>
      <c r="H30" s="137">
        <v>44200</v>
      </c>
      <c r="I30" s="137">
        <v>44209</v>
      </c>
      <c r="J30" s="61"/>
      <c r="K30" s="61"/>
      <c r="L30" s="61"/>
      <c r="M30" s="61"/>
      <c r="N30" s="61"/>
      <c r="O30" s="61"/>
      <c r="P30" s="61"/>
      <c r="Q30" s="61"/>
      <c r="R30" s="61"/>
      <c r="S30" s="61"/>
      <c r="T30" s="61"/>
      <c r="U30" s="61"/>
      <c r="V30" s="41" t="s">
        <v>332</v>
      </c>
      <c r="W30" s="212">
        <v>1E-3</v>
      </c>
      <c r="X30" s="137">
        <v>44215</v>
      </c>
      <c r="Y30" s="138" t="s">
        <v>405</v>
      </c>
      <c r="Z30" s="143" t="s">
        <v>423</v>
      </c>
      <c r="AA30" s="41" t="s">
        <v>152</v>
      </c>
      <c r="AB30" s="147">
        <f t="shared" ca="1" si="1"/>
        <v>1E-3</v>
      </c>
      <c r="AC30" s="147">
        <f t="shared" ca="1" si="2"/>
        <v>0</v>
      </c>
      <c r="AD30" s="186">
        <f t="shared" si="3"/>
        <v>1</v>
      </c>
      <c r="AE30" s="187">
        <f t="shared" si="4"/>
        <v>9</v>
      </c>
      <c r="AF30" s="187">
        <f t="shared" si="5"/>
        <v>55</v>
      </c>
      <c r="AG30" s="188">
        <f t="shared" si="6"/>
        <v>6.1111111111111107</v>
      </c>
      <c r="AH30" s="189">
        <f t="shared" si="7"/>
        <v>6.1111111111111106E-3</v>
      </c>
      <c r="AI30" s="188">
        <f t="shared" ca="1" si="8"/>
        <v>-5.1111111111111105E-3</v>
      </c>
      <c r="AJ30" s="192" t="s">
        <v>235</v>
      </c>
    </row>
    <row r="31" spans="1:60" ht="42" customHeight="1" x14ac:dyDescent="0.25">
      <c r="A31" s="154" t="s">
        <v>44</v>
      </c>
      <c r="B31" s="143" t="s">
        <v>92</v>
      </c>
      <c r="C31" s="142" t="s">
        <v>89</v>
      </c>
      <c r="D31" s="142" t="s">
        <v>96</v>
      </c>
      <c r="E31" s="142" t="s">
        <v>165</v>
      </c>
      <c r="F31" s="43" t="s">
        <v>203</v>
      </c>
      <c r="G31" s="44" t="str">
        <f t="shared" si="0"/>
        <v>Subdirector Financiero</v>
      </c>
      <c r="H31" s="137">
        <v>44200</v>
      </c>
      <c r="I31" s="137">
        <v>44209</v>
      </c>
      <c r="J31" s="61"/>
      <c r="K31" s="61"/>
      <c r="L31" s="61"/>
      <c r="M31" s="61"/>
      <c r="N31" s="61"/>
      <c r="O31" s="61"/>
      <c r="P31" s="61"/>
      <c r="Q31" s="61"/>
      <c r="R31" s="61"/>
      <c r="S31" s="61"/>
      <c r="T31" s="61"/>
      <c r="U31" s="61"/>
      <c r="V31" s="41" t="s">
        <v>123</v>
      </c>
      <c r="W31" s="212">
        <v>1E-3</v>
      </c>
      <c r="X31" s="137">
        <v>44211</v>
      </c>
      <c r="Y31" s="72" t="s">
        <v>407</v>
      </c>
      <c r="Z31" s="72" t="s">
        <v>276</v>
      </c>
      <c r="AA31" s="41" t="s">
        <v>176</v>
      </c>
      <c r="AB31" s="147">
        <f t="shared" ca="1" si="1"/>
        <v>9.999999999999998E-4</v>
      </c>
      <c r="AC31" s="147">
        <f t="shared" ca="1" si="2"/>
        <v>0</v>
      </c>
      <c r="AD31" s="186">
        <f t="shared" si="3"/>
        <v>1</v>
      </c>
      <c r="AE31" s="187">
        <f t="shared" si="4"/>
        <v>9</v>
      </c>
      <c r="AF31" s="187">
        <f t="shared" si="5"/>
        <v>55</v>
      </c>
      <c r="AG31" s="188">
        <f t="shared" si="6"/>
        <v>6.1111111111111107</v>
      </c>
      <c r="AH31" s="189">
        <f t="shared" si="7"/>
        <v>6.1111111111111106E-3</v>
      </c>
      <c r="AI31" s="188">
        <f t="shared" ca="1" si="8"/>
        <v>-5.1111111111111105E-3</v>
      </c>
      <c r="AJ31" s="192" t="s">
        <v>235</v>
      </c>
    </row>
    <row r="32" spans="1:60" ht="42" customHeight="1" x14ac:dyDescent="0.25">
      <c r="A32" s="142" t="s">
        <v>51</v>
      </c>
      <c r="B32" s="143" t="s">
        <v>278</v>
      </c>
      <c r="C32" s="142" t="s">
        <v>98</v>
      </c>
      <c r="D32" s="142" t="s">
        <v>98</v>
      </c>
      <c r="E32" s="142" t="s">
        <v>165</v>
      </c>
      <c r="F32" s="43" t="s">
        <v>206</v>
      </c>
      <c r="G32" s="44" t="str">
        <f t="shared" si="0"/>
        <v>Líderes de Cada Proceso</v>
      </c>
      <c r="H32" s="137">
        <v>44200</v>
      </c>
      <c r="I32" s="137">
        <v>44214</v>
      </c>
      <c r="J32" s="61"/>
      <c r="K32" s="61"/>
      <c r="L32" s="61"/>
      <c r="M32" s="61"/>
      <c r="N32" s="61"/>
      <c r="O32" s="61"/>
      <c r="P32" s="61"/>
      <c r="Q32" s="61"/>
      <c r="R32" s="61"/>
      <c r="S32" s="61"/>
      <c r="T32" s="61"/>
      <c r="U32" s="61"/>
      <c r="V32" s="41" t="s">
        <v>202</v>
      </c>
      <c r="W32" s="215">
        <v>5.0000000000000001E-3</v>
      </c>
      <c r="X32" s="137">
        <v>44214</v>
      </c>
      <c r="Y32" s="72" t="s">
        <v>363</v>
      </c>
      <c r="Z32" s="72" t="s">
        <v>348</v>
      </c>
      <c r="AA32" s="41" t="s">
        <v>176</v>
      </c>
      <c r="AB32" s="147">
        <f t="shared" ca="1" si="1"/>
        <v>4.9999999999999992E-3</v>
      </c>
      <c r="AC32" s="147">
        <f t="shared" ca="1" si="2"/>
        <v>0</v>
      </c>
      <c r="AD32" s="186">
        <f t="shared" si="3"/>
        <v>1</v>
      </c>
      <c r="AE32" s="187">
        <f t="shared" si="4"/>
        <v>14</v>
      </c>
      <c r="AF32" s="187">
        <f t="shared" si="5"/>
        <v>55</v>
      </c>
      <c r="AG32" s="188">
        <f t="shared" si="6"/>
        <v>3.9285714285714284</v>
      </c>
      <c r="AH32" s="189">
        <f t="shared" si="7"/>
        <v>1.9642857142857142E-2</v>
      </c>
      <c r="AI32" s="188">
        <f t="shared" ca="1" si="8"/>
        <v>-1.4642857142857143E-2</v>
      </c>
      <c r="AJ32" s="192" t="s">
        <v>235</v>
      </c>
    </row>
    <row r="33" spans="1:37" ht="42" customHeight="1" x14ac:dyDescent="0.25">
      <c r="A33" s="142" t="s">
        <v>52</v>
      </c>
      <c r="B33" s="143" t="s">
        <v>283</v>
      </c>
      <c r="C33" s="142" t="s">
        <v>90</v>
      </c>
      <c r="D33" s="142" t="s">
        <v>97</v>
      </c>
      <c r="E33" s="142" t="s">
        <v>165</v>
      </c>
      <c r="F33" s="43" t="s">
        <v>160</v>
      </c>
      <c r="G33" s="44" t="str">
        <f t="shared" si="0"/>
        <v>Asesor de Control Interno</v>
      </c>
      <c r="H33" s="137">
        <v>44200</v>
      </c>
      <c r="I33" s="137">
        <v>44540</v>
      </c>
      <c r="J33" s="61"/>
      <c r="K33" s="61"/>
      <c r="L33" s="61"/>
      <c r="M33" s="61"/>
      <c r="N33" s="61"/>
      <c r="O33" s="61"/>
      <c r="P33" s="61"/>
      <c r="Q33" s="61"/>
      <c r="R33" s="61"/>
      <c r="S33" s="61"/>
      <c r="T33" s="61"/>
      <c r="U33" s="61"/>
      <c r="V33" s="142" t="s">
        <v>214</v>
      </c>
      <c r="W33" s="215">
        <v>2E-3</v>
      </c>
      <c r="X33" s="137"/>
      <c r="Y33" s="72" t="s">
        <v>474</v>
      </c>
      <c r="Z33" s="72" t="s">
        <v>474</v>
      </c>
      <c r="AA33" s="41" t="s">
        <v>167</v>
      </c>
      <c r="AB33" s="152">
        <f t="shared" ca="1" si="1"/>
        <v>1E-4</v>
      </c>
      <c r="AC33" s="152">
        <f t="shared" ca="1" si="2"/>
        <v>1.9E-3</v>
      </c>
      <c r="AD33" s="186">
        <f t="shared" si="3"/>
        <v>12</v>
      </c>
      <c r="AE33" s="187">
        <f t="shared" si="4"/>
        <v>340</v>
      </c>
      <c r="AF33" s="187">
        <f t="shared" si="5"/>
        <v>55</v>
      </c>
      <c r="AG33" s="188">
        <f t="shared" si="6"/>
        <v>0.16176470588235295</v>
      </c>
      <c r="AH33" s="189">
        <f t="shared" si="7"/>
        <v>3.2352941176470591E-4</v>
      </c>
      <c r="AI33" s="188">
        <f t="shared" ca="1" si="8"/>
        <v>-2.2352941176470592E-4</v>
      </c>
      <c r="AJ33" s="194" t="s">
        <v>412</v>
      </c>
    </row>
    <row r="34" spans="1:37" ht="42" customHeight="1" x14ac:dyDescent="0.25">
      <c r="A34" s="142" t="s">
        <v>52</v>
      </c>
      <c r="B34" s="143" t="s">
        <v>283</v>
      </c>
      <c r="C34" s="142" t="s">
        <v>90</v>
      </c>
      <c r="D34" s="142" t="s">
        <v>97</v>
      </c>
      <c r="E34" s="142" t="s">
        <v>165</v>
      </c>
      <c r="F34" s="144" t="s">
        <v>260</v>
      </c>
      <c r="G34" s="44" t="str">
        <f t="shared" si="0"/>
        <v>Asesor de Control Interno</v>
      </c>
      <c r="H34" s="137">
        <v>44200</v>
      </c>
      <c r="I34" s="137">
        <v>44540</v>
      </c>
      <c r="J34" s="61"/>
      <c r="K34" s="61"/>
      <c r="L34" s="61"/>
      <c r="M34" s="61"/>
      <c r="N34" s="61"/>
      <c r="O34" s="61"/>
      <c r="P34" s="61"/>
      <c r="Q34" s="61"/>
      <c r="R34" s="61"/>
      <c r="S34" s="61"/>
      <c r="T34" s="61"/>
      <c r="U34" s="61"/>
      <c r="V34" s="41" t="s">
        <v>214</v>
      </c>
      <c r="W34" s="215">
        <v>2E-3</v>
      </c>
      <c r="X34" s="137"/>
      <c r="Y34" s="72"/>
      <c r="Z34" s="72" t="s">
        <v>415</v>
      </c>
      <c r="AA34" s="41"/>
      <c r="AB34" s="70">
        <f t="shared" ca="1" si="1"/>
        <v>0</v>
      </c>
      <c r="AC34" s="70">
        <f t="shared" ca="1" si="2"/>
        <v>2E-3</v>
      </c>
      <c r="AD34" s="186">
        <f t="shared" si="3"/>
        <v>12</v>
      </c>
      <c r="AE34" s="187">
        <f t="shared" si="4"/>
        <v>340</v>
      </c>
      <c r="AF34" s="187">
        <f t="shared" si="5"/>
        <v>55</v>
      </c>
      <c r="AG34" s="188">
        <f t="shared" si="6"/>
        <v>0.16176470588235295</v>
      </c>
      <c r="AH34" s="189">
        <f t="shared" si="7"/>
        <v>3.2352941176470591E-4</v>
      </c>
      <c r="AI34" s="188">
        <f t="shared" ca="1" si="8"/>
        <v>-3.2352941176470591E-4</v>
      </c>
      <c r="AJ34" s="190"/>
    </row>
    <row r="35" spans="1:37" s="3" customFormat="1" ht="42" customHeight="1" x14ac:dyDescent="0.2">
      <c r="A35" s="142" t="s">
        <v>52</v>
      </c>
      <c r="B35" s="143" t="s">
        <v>283</v>
      </c>
      <c r="C35" s="142" t="s">
        <v>90</v>
      </c>
      <c r="D35" s="142" t="s">
        <v>97</v>
      </c>
      <c r="E35" s="142" t="s">
        <v>165</v>
      </c>
      <c r="F35" s="43" t="s">
        <v>240</v>
      </c>
      <c r="G35" s="44" t="str">
        <f t="shared" si="0"/>
        <v>Asesor de Control Interno</v>
      </c>
      <c r="H35" s="137">
        <v>44200</v>
      </c>
      <c r="I35" s="137">
        <v>44540</v>
      </c>
      <c r="J35" s="61"/>
      <c r="K35" s="61"/>
      <c r="L35" s="61"/>
      <c r="M35" s="61"/>
      <c r="N35" s="61"/>
      <c r="O35" s="61"/>
      <c r="P35" s="61"/>
      <c r="Q35" s="61"/>
      <c r="R35" s="61"/>
      <c r="S35" s="61"/>
      <c r="T35" s="61"/>
      <c r="U35" s="61"/>
      <c r="V35" s="41" t="s">
        <v>214</v>
      </c>
      <c r="W35" s="215">
        <v>2E-3</v>
      </c>
      <c r="X35" s="137"/>
      <c r="Y35" s="72" t="s">
        <v>473</v>
      </c>
      <c r="Z35" s="72" t="s">
        <v>473</v>
      </c>
      <c r="AA35" s="41" t="s">
        <v>167</v>
      </c>
      <c r="AB35" s="152">
        <f t="shared" ca="1" si="1"/>
        <v>1E-4</v>
      </c>
      <c r="AC35" s="152">
        <f t="shared" ca="1" si="2"/>
        <v>1.9E-3</v>
      </c>
      <c r="AD35" s="186">
        <f t="shared" si="3"/>
        <v>12</v>
      </c>
      <c r="AE35" s="187">
        <f t="shared" si="4"/>
        <v>340</v>
      </c>
      <c r="AF35" s="187">
        <f t="shared" si="5"/>
        <v>55</v>
      </c>
      <c r="AG35" s="188">
        <f t="shared" si="6"/>
        <v>0.16176470588235295</v>
      </c>
      <c r="AH35" s="189">
        <f t="shared" si="7"/>
        <v>3.2352941176470591E-4</v>
      </c>
      <c r="AI35" s="188">
        <f t="shared" ca="1" si="8"/>
        <v>-2.2352941176470592E-4</v>
      </c>
      <c r="AJ35" s="194" t="s">
        <v>412</v>
      </c>
    </row>
    <row r="36" spans="1:37" s="3" customFormat="1" ht="42" customHeight="1" x14ac:dyDescent="0.25">
      <c r="A36" s="142" t="s">
        <v>52</v>
      </c>
      <c r="B36" s="143" t="s">
        <v>283</v>
      </c>
      <c r="C36" s="142" t="s">
        <v>90</v>
      </c>
      <c r="D36" s="142" t="s">
        <v>97</v>
      </c>
      <c r="E36" s="142" t="s">
        <v>165</v>
      </c>
      <c r="F36" s="43" t="s">
        <v>239</v>
      </c>
      <c r="G36" s="44" t="str">
        <f t="shared" si="0"/>
        <v>Asesor de Control Interno</v>
      </c>
      <c r="H36" s="137">
        <v>44200</v>
      </c>
      <c r="I36" s="137">
        <v>44540</v>
      </c>
      <c r="J36" s="61"/>
      <c r="K36" s="61"/>
      <c r="L36" s="61"/>
      <c r="M36" s="61"/>
      <c r="N36" s="61"/>
      <c r="O36" s="61"/>
      <c r="P36" s="61"/>
      <c r="Q36" s="61"/>
      <c r="R36" s="61"/>
      <c r="S36" s="61"/>
      <c r="T36" s="61"/>
      <c r="U36" s="61"/>
      <c r="V36" s="41" t="s">
        <v>214</v>
      </c>
      <c r="W36" s="215">
        <v>2E-3</v>
      </c>
      <c r="X36" s="137"/>
      <c r="Y36" s="72" t="s">
        <v>475</v>
      </c>
      <c r="Z36" s="72" t="s">
        <v>475</v>
      </c>
      <c r="AA36" s="41" t="s">
        <v>167</v>
      </c>
      <c r="AB36" s="152">
        <f t="shared" ca="1" si="1"/>
        <v>1E-4</v>
      </c>
      <c r="AC36" s="152">
        <f t="shared" ca="1" si="2"/>
        <v>1.9E-3</v>
      </c>
      <c r="AD36" s="186">
        <f t="shared" si="3"/>
        <v>12</v>
      </c>
      <c r="AE36" s="187">
        <f t="shared" si="4"/>
        <v>340</v>
      </c>
      <c r="AF36" s="187">
        <f t="shared" si="5"/>
        <v>55</v>
      </c>
      <c r="AG36" s="188">
        <f t="shared" si="6"/>
        <v>0.16176470588235295</v>
      </c>
      <c r="AH36" s="189">
        <f t="shared" si="7"/>
        <v>3.2352941176470591E-4</v>
      </c>
      <c r="AI36" s="188">
        <f t="shared" ca="1" si="8"/>
        <v>-2.2352941176470592E-4</v>
      </c>
      <c r="AJ36" s="194" t="s">
        <v>412</v>
      </c>
      <c r="AK36" s="1"/>
    </row>
    <row r="37" spans="1:37" s="3" customFormat="1" ht="42" customHeight="1" x14ac:dyDescent="0.2">
      <c r="A37" s="142" t="s">
        <v>52</v>
      </c>
      <c r="B37" s="143" t="s">
        <v>283</v>
      </c>
      <c r="C37" s="142" t="s">
        <v>90</v>
      </c>
      <c r="D37" s="142" t="s">
        <v>97</v>
      </c>
      <c r="E37" s="142" t="s">
        <v>165</v>
      </c>
      <c r="F37" s="43" t="s">
        <v>263</v>
      </c>
      <c r="G37" s="44" t="str">
        <f t="shared" si="0"/>
        <v>Asesor de Control Interno</v>
      </c>
      <c r="H37" s="137">
        <v>44200</v>
      </c>
      <c r="I37" s="137">
        <v>44540</v>
      </c>
      <c r="J37" s="61"/>
      <c r="K37" s="61"/>
      <c r="L37" s="61"/>
      <c r="M37" s="61"/>
      <c r="N37" s="61"/>
      <c r="O37" s="61"/>
      <c r="P37" s="61"/>
      <c r="Q37" s="61"/>
      <c r="R37" s="61"/>
      <c r="S37" s="61"/>
      <c r="T37" s="61"/>
      <c r="U37" s="61"/>
      <c r="V37" s="142" t="s">
        <v>214</v>
      </c>
      <c r="W37" s="215">
        <v>1E-3</v>
      </c>
      <c r="X37" s="137"/>
      <c r="Y37" s="72"/>
      <c r="Z37" s="72" t="s">
        <v>424</v>
      </c>
      <c r="AA37" s="41" t="s">
        <v>167</v>
      </c>
      <c r="AB37" s="152">
        <f t="shared" ca="1" si="1"/>
        <v>5.0000000000000002E-5</v>
      </c>
      <c r="AC37" s="152">
        <f t="shared" ca="1" si="2"/>
        <v>9.5E-4</v>
      </c>
      <c r="AD37" s="186">
        <f t="shared" si="3"/>
        <v>12</v>
      </c>
      <c r="AE37" s="187">
        <f t="shared" si="4"/>
        <v>340</v>
      </c>
      <c r="AF37" s="187">
        <f t="shared" si="5"/>
        <v>55</v>
      </c>
      <c r="AG37" s="188">
        <f t="shared" si="6"/>
        <v>0.16176470588235295</v>
      </c>
      <c r="AH37" s="189">
        <f t="shared" si="7"/>
        <v>1.6176470588235295E-4</v>
      </c>
      <c r="AI37" s="188">
        <f t="shared" ca="1" si="8"/>
        <v>-1.1176470588235296E-4</v>
      </c>
      <c r="AJ37" s="194" t="s">
        <v>412</v>
      </c>
    </row>
    <row r="38" spans="1:37" s="3" customFormat="1" ht="42" customHeight="1" x14ac:dyDescent="0.2">
      <c r="A38" s="142" t="s">
        <v>52</v>
      </c>
      <c r="B38" s="143" t="s">
        <v>283</v>
      </c>
      <c r="C38" s="142" t="s">
        <v>90</v>
      </c>
      <c r="D38" s="142" t="s">
        <v>97</v>
      </c>
      <c r="E38" s="142" t="s">
        <v>165</v>
      </c>
      <c r="F38" s="43" t="s">
        <v>159</v>
      </c>
      <c r="G38" s="44" t="str">
        <f t="shared" si="0"/>
        <v>Asesor de Control Interno</v>
      </c>
      <c r="H38" s="137">
        <v>44200</v>
      </c>
      <c r="I38" s="137">
        <v>44540</v>
      </c>
      <c r="J38" s="61"/>
      <c r="K38" s="61"/>
      <c r="L38" s="61"/>
      <c r="M38" s="61"/>
      <c r="N38" s="61"/>
      <c r="O38" s="61"/>
      <c r="P38" s="61"/>
      <c r="Q38" s="61"/>
      <c r="R38" s="61"/>
      <c r="S38" s="61"/>
      <c r="T38" s="61"/>
      <c r="U38" s="61"/>
      <c r="V38" s="142" t="s">
        <v>214</v>
      </c>
      <c r="W38" s="215">
        <v>1E-3</v>
      </c>
      <c r="X38" s="137"/>
      <c r="Y38" s="143" t="s">
        <v>374</v>
      </c>
      <c r="Z38" s="143" t="s">
        <v>374</v>
      </c>
      <c r="AA38" s="41" t="s">
        <v>167</v>
      </c>
      <c r="AB38" s="152">
        <f t="shared" ca="1" si="1"/>
        <v>5.0000000000000002E-5</v>
      </c>
      <c r="AC38" s="152">
        <f t="shared" ca="1" si="2"/>
        <v>9.5E-4</v>
      </c>
      <c r="AD38" s="186">
        <f t="shared" si="3"/>
        <v>12</v>
      </c>
      <c r="AE38" s="187">
        <f t="shared" si="4"/>
        <v>340</v>
      </c>
      <c r="AF38" s="187">
        <f t="shared" si="5"/>
        <v>55</v>
      </c>
      <c r="AG38" s="188">
        <f t="shared" si="6"/>
        <v>0.16176470588235295</v>
      </c>
      <c r="AH38" s="189">
        <f t="shared" si="7"/>
        <v>1.6176470588235295E-4</v>
      </c>
      <c r="AI38" s="188">
        <f t="shared" ca="1" si="8"/>
        <v>-1.1176470588235296E-4</v>
      </c>
      <c r="AJ38" s="194" t="s">
        <v>412</v>
      </c>
      <c r="AK38" s="195"/>
    </row>
    <row r="39" spans="1:37" s="3" customFormat="1" ht="42" customHeight="1" x14ac:dyDescent="0.2">
      <c r="A39" s="142" t="s">
        <v>43</v>
      </c>
      <c r="B39" s="72" t="s">
        <v>304</v>
      </c>
      <c r="C39" s="142" t="s">
        <v>98</v>
      </c>
      <c r="D39" s="142" t="s">
        <v>98</v>
      </c>
      <c r="E39" s="142" t="s">
        <v>165</v>
      </c>
      <c r="F39" s="43" t="s">
        <v>160</v>
      </c>
      <c r="G39" s="44" t="str">
        <f t="shared" si="0"/>
        <v>Líderes de Cada Proceso</v>
      </c>
      <c r="H39" s="137">
        <v>44200</v>
      </c>
      <c r="I39" s="137">
        <v>44540</v>
      </c>
      <c r="J39" s="61"/>
      <c r="K39" s="61"/>
      <c r="L39" s="61"/>
      <c r="M39" s="61"/>
      <c r="N39" s="61"/>
      <c r="O39" s="61"/>
      <c r="P39" s="61"/>
      <c r="Q39" s="61"/>
      <c r="R39" s="61"/>
      <c r="S39" s="61"/>
      <c r="T39" s="61"/>
      <c r="U39" s="61"/>
      <c r="V39" s="41" t="s">
        <v>334</v>
      </c>
      <c r="W39" s="215">
        <v>2.5000000000000001E-3</v>
      </c>
      <c r="X39" s="137"/>
      <c r="Y39" s="72" t="s">
        <v>371</v>
      </c>
      <c r="Z39" s="72" t="s">
        <v>476</v>
      </c>
      <c r="AA39" s="41" t="s">
        <v>179</v>
      </c>
      <c r="AB39" s="152">
        <f t="shared" ca="1" si="1"/>
        <v>3.7500000000000001E-4</v>
      </c>
      <c r="AC39" s="152">
        <f t="shared" ca="1" si="2"/>
        <v>2.1250000000000002E-3</v>
      </c>
      <c r="AD39" s="186">
        <f t="shared" si="3"/>
        <v>12</v>
      </c>
      <c r="AE39" s="187">
        <f t="shared" si="4"/>
        <v>340</v>
      </c>
      <c r="AF39" s="187">
        <f t="shared" si="5"/>
        <v>55</v>
      </c>
      <c r="AG39" s="188">
        <f t="shared" si="6"/>
        <v>0.16176470588235295</v>
      </c>
      <c r="AH39" s="189">
        <f t="shared" si="7"/>
        <v>4.0441176470588236E-4</v>
      </c>
      <c r="AI39" s="188">
        <f t="shared" ca="1" si="8"/>
        <v>-2.941176470588235E-5</v>
      </c>
      <c r="AJ39" s="194" t="s">
        <v>412</v>
      </c>
    </row>
    <row r="40" spans="1:37" s="3" customFormat="1" ht="42" customHeight="1" x14ac:dyDescent="0.25">
      <c r="A40" s="142" t="s">
        <v>43</v>
      </c>
      <c r="B40" s="72" t="s">
        <v>304</v>
      </c>
      <c r="C40" s="142" t="s">
        <v>98</v>
      </c>
      <c r="D40" s="142" t="s">
        <v>98</v>
      </c>
      <c r="E40" s="142" t="s">
        <v>165</v>
      </c>
      <c r="F40" s="43" t="s">
        <v>240</v>
      </c>
      <c r="G40" s="44" t="str">
        <f t="shared" si="0"/>
        <v>Líderes de Cada Proceso</v>
      </c>
      <c r="H40" s="137">
        <v>44200</v>
      </c>
      <c r="I40" s="137">
        <v>44540</v>
      </c>
      <c r="J40" s="61"/>
      <c r="K40" s="61"/>
      <c r="L40" s="61"/>
      <c r="M40" s="61"/>
      <c r="N40" s="61"/>
      <c r="O40" s="61"/>
      <c r="P40" s="61"/>
      <c r="Q40" s="61"/>
      <c r="R40" s="61"/>
      <c r="S40" s="61"/>
      <c r="T40" s="61"/>
      <c r="U40" s="61"/>
      <c r="V40" s="142" t="s">
        <v>334</v>
      </c>
      <c r="W40" s="215">
        <v>2.5000000000000001E-3</v>
      </c>
      <c r="X40" s="137"/>
      <c r="Y40" s="72"/>
      <c r="Z40" s="72" t="s">
        <v>477</v>
      </c>
      <c r="AA40" s="41" t="s">
        <v>179</v>
      </c>
      <c r="AB40" s="152">
        <f t="shared" ca="1" si="1"/>
        <v>3.7500000000000001E-4</v>
      </c>
      <c r="AC40" s="152">
        <f t="shared" ca="1" si="2"/>
        <v>2.1250000000000002E-3</v>
      </c>
      <c r="AD40" s="186">
        <f t="shared" si="3"/>
        <v>12</v>
      </c>
      <c r="AE40" s="187">
        <f t="shared" si="4"/>
        <v>340</v>
      </c>
      <c r="AF40" s="187">
        <f t="shared" si="5"/>
        <v>55</v>
      </c>
      <c r="AG40" s="188">
        <f t="shared" si="6"/>
        <v>0.16176470588235295</v>
      </c>
      <c r="AH40" s="189">
        <f t="shared" si="7"/>
        <v>4.0441176470588236E-4</v>
      </c>
      <c r="AI40" s="188">
        <f t="shared" ca="1" si="8"/>
        <v>-2.941176470588235E-5</v>
      </c>
      <c r="AJ40" s="194" t="s">
        <v>412</v>
      </c>
      <c r="AK40" s="1"/>
    </row>
    <row r="41" spans="1:37" s="3" customFormat="1" ht="42" customHeight="1" x14ac:dyDescent="0.2">
      <c r="A41" s="142" t="s">
        <v>43</v>
      </c>
      <c r="B41" s="72" t="s">
        <v>304</v>
      </c>
      <c r="C41" s="142" t="s">
        <v>98</v>
      </c>
      <c r="D41" s="142" t="s">
        <v>98</v>
      </c>
      <c r="E41" s="142" t="s">
        <v>165</v>
      </c>
      <c r="F41" s="43" t="s">
        <v>263</v>
      </c>
      <c r="G41" s="44" t="str">
        <f t="shared" si="0"/>
        <v>Líderes de Cada Proceso</v>
      </c>
      <c r="H41" s="137">
        <v>44200</v>
      </c>
      <c r="I41" s="137">
        <v>44540</v>
      </c>
      <c r="J41" s="61"/>
      <c r="K41" s="61"/>
      <c r="L41" s="61"/>
      <c r="M41" s="61"/>
      <c r="N41" s="61"/>
      <c r="O41" s="61"/>
      <c r="P41" s="61"/>
      <c r="Q41" s="61"/>
      <c r="R41" s="61"/>
      <c r="S41" s="61"/>
      <c r="T41" s="61"/>
      <c r="U41" s="61"/>
      <c r="V41" s="41" t="s">
        <v>334</v>
      </c>
      <c r="W41" s="215">
        <v>2.5000000000000001E-3</v>
      </c>
      <c r="X41" s="137"/>
      <c r="Y41" s="72"/>
      <c r="Z41" s="72" t="s">
        <v>381</v>
      </c>
      <c r="AA41" s="41" t="s">
        <v>179</v>
      </c>
      <c r="AB41" s="152">
        <f t="shared" ca="1" si="1"/>
        <v>3.7500000000000001E-4</v>
      </c>
      <c r="AC41" s="152">
        <f t="shared" ca="1" si="2"/>
        <v>2.1250000000000002E-3</v>
      </c>
      <c r="AD41" s="186">
        <f t="shared" si="3"/>
        <v>12</v>
      </c>
      <c r="AE41" s="187">
        <f t="shared" si="4"/>
        <v>340</v>
      </c>
      <c r="AF41" s="187">
        <f t="shared" si="5"/>
        <v>55</v>
      </c>
      <c r="AG41" s="188">
        <f t="shared" si="6"/>
        <v>0.16176470588235295</v>
      </c>
      <c r="AH41" s="189">
        <f t="shared" si="7"/>
        <v>4.0441176470588236E-4</v>
      </c>
      <c r="AI41" s="188">
        <f t="shared" ca="1" si="8"/>
        <v>-2.941176470588235E-5</v>
      </c>
      <c r="AJ41" s="194" t="s">
        <v>412</v>
      </c>
    </row>
    <row r="42" spans="1:37" s="3" customFormat="1" ht="42" customHeight="1" x14ac:dyDescent="0.2">
      <c r="A42" s="142" t="s">
        <v>43</v>
      </c>
      <c r="B42" s="72" t="s">
        <v>304</v>
      </c>
      <c r="C42" s="142" t="s">
        <v>98</v>
      </c>
      <c r="D42" s="142" t="s">
        <v>98</v>
      </c>
      <c r="E42" s="142" t="s">
        <v>165</v>
      </c>
      <c r="F42" s="144" t="s">
        <v>159</v>
      </c>
      <c r="G42" s="44" t="str">
        <f t="shared" si="0"/>
        <v>Líderes de Cada Proceso</v>
      </c>
      <c r="H42" s="137">
        <v>44200</v>
      </c>
      <c r="I42" s="137">
        <v>44540</v>
      </c>
      <c r="J42" s="61"/>
      <c r="K42" s="61"/>
      <c r="L42" s="61"/>
      <c r="M42" s="61"/>
      <c r="N42" s="61"/>
      <c r="O42" s="61"/>
      <c r="P42" s="61"/>
      <c r="Q42" s="61"/>
      <c r="R42" s="61"/>
      <c r="S42" s="61"/>
      <c r="T42" s="61"/>
      <c r="U42" s="61"/>
      <c r="V42" s="41" t="s">
        <v>334</v>
      </c>
      <c r="W42" s="215">
        <v>2.5000000000000001E-3</v>
      </c>
      <c r="X42" s="137"/>
      <c r="Y42" s="72"/>
      <c r="Z42" s="72" t="s">
        <v>478</v>
      </c>
      <c r="AA42" s="41" t="s">
        <v>179</v>
      </c>
      <c r="AB42" s="152">
        <f t="shared" ca="1" si="1"/>
        <v>3.7500000000000001E-4</v>
      </c>
      <c r="AC42" s="152">
        <f t="shared" ca="1" si="2"/>
        <v>2.1250000000000002E-3</v>
      </c>
      <c r="AD42" s="186">
        <f t="shared" si="3"/>
        <v>12</v>
      </c>
      <c r="AE42" s="187">
        <f t="shared" si="4"/>
        <v>340</v>
      </c>
      <c r="AF42" s="187">
        <f t="shared" si="5"/>
        <v>55</v>
      </c>
      <c r="AG42" s="188">
        <f t="shared" si="6"/>
        <v>0.16176470588235295</v>
      </c>
      <c r="AH42" s="189">
        <f t="shared" si="7"/>
        <v>4.0441176470588236E-4</v>
      </c>
      <c r="AI42" s="188">
        <f t="shared" ca="1" si="8"/>
        <v>-2.941176470588235E-5</v>
      </c>
      <c r="AJ42" s="194" t="s">
        <v>412</v>
      </c>
    </row>
    <row r="43" spans="1:37" s="3" customFormat="1" ht="42" customHeight="1" x14ac:dyDescent="0.2">
      <c r="A43" s="154" t="s">
        <v>44</v>
      </c>
      <c r="B43" s="143" t="s">
        <v>209</v>
      </c>
      <c r="C43" s="142" t="s">
        <v>87</v>
      </c>
      <c r="D43" s="142" t="s">
        <v>96</v>
      </c>
      <c r="E43" s="142" t="s">
        <v>165</v>
      </c>
      <c r="F43" s="43" t="s">
        <v>240</v>
      </c>
      <c r="G43" s="44" t="str">
        <f t="shared" si="0"/>
        <v>Subdirector Administrativo</v>
      </c>
      <c r="H43" s="137">
        <v>44201</v>
      </c>
      <c r="I43" s="137">
        <v>44223</v>
      </c>
      <c r="J43" s="61"/>
      <c r="K43" s="61"/>
      <c r="L43" s="61"/>
      <c r="M43" s="61"/>
      <c r="N43" s="61"/>
      <c r="O43" s="61"/>
      <c r="P43" s="61"/>
      <c r="Q43" s="61"/>
      <c r="R43" s="61"/>
      <c r="S43" s="61"/>
      <c r="T43" s="61"/>
      <c r="U43" s="61"/>
      <c r="V43" s="142" t="s">
        <v>123</v>
      </c>
      <c r="W43" s="212">
        <v>7.4999999999999997E-3</v>
      </c>
      <c r="X43" s="137">
        <v>44225</v>
      </c>
      <c r="Y43" s="72" t="s">
        <v>377</v>
      </c>
      <c r="Z43" s="72" t="s">
        <v>425</v>
      </c>
      <c r="AA43" s="41" t="s">
        <v>176</v>
      </c>
      <c r="AB43" s="147">
        <f t="shared" ca="1" si="1"/>
        <v>7.4999999999999989E-3</v>
      </c>
      <c r="AC43" s="147">
        <f t="shared" ca="1" si="2"/>
        <v>0</v>
      </c>
      <c r="AD43" s="186">
        <f t="shared" si="3"/>
        <v>1</v>
      </c>
      <c r="AE43" s="187">
        <f t="shared" si="4"/>
        <v>22</v>
      </c>
      <c r="AF43" s="187">
        <f t="shared" si="5"/>
        <v>54</v>
      </c>
      <c r="AG43" s="188">
        <f t="shared" si="6"/>
        <v>2.4545454545454546</v>
      </c>
      <c r="AH43" s="189">
        <f t="shared" si="7"/>
        <v>1.840909090909091E-2</v>
      </c>
      <c r="AI43" s="188">
        <f t="shared" ca="1" si="8"/>
        <v>-1.090909090909091E-2</v>
      </c>
      <c r="AJ43" s="192" t="s">
        <v>235</v>
      </c>
    </row>
    <row r="44" spans="1:37" s="3" customFormat="1" ht="42" customHeight="1" x14ac:dyDescent="0.2">
      <c r="A44" s="154" t="s">
        <v>44</v>
      </c>
      <c r="B44" s="72" t="s">
        <v>279</v>
      </c>
      <c r="C44" s="142" t="s">
        <v>89</v>
      </c>
      <c r="D44" s="142" t="s">
        <v>96</v>
      </c>
      <c r="E44" s="142" t="s">
        <v>165</v>
      </c>
      <c r="F44" s="43" t="s">
        <v>240</v>
      </c>
      <c r="G44" s="44" t="str">
        <f t="shared" si="0"/>
        <v>Subdirector Financiero</v>
      </c>
      <c r="H44" s="137">
        <v>44201</v>
      </c>
      <c r="I44" s="184">
        <v>44253</v>
      </c>
      <c r="J44" s="61"/>
      <c r="K44" s="61"/>
      <c r="L44" s="61"/>
      <c r="M44" s="61"/>
      <c r="N44" s="61"/>
      <c r="O44" s="61"/>
      <c r="P44" s="61"/>
      <c r="Q44" s="61"/>
      <c r="R44" s="61"/>
      <c r="S44" s="61"/>
      <c r="T44" s="61"/>
      <c r="U44" s="61"/>
      <c r="V44" s="142" t="s">
        <v>123</v>
      </c>
      <c r="W44" s="212">
        <v>3.0000000000000001E-3</v>
      </c>
      <c r="X44" s="137">
        <v>44253</v>
      </c>
      <c r="Y44" s="72" t="s">
        <v>480</v>
      </c>
      <c r="Z44" s="72" t="s">
        <v>479</v>
      </c>
      <c r="AA44" s="41" t="s">
        <v>176</v>
      </c>
      <c r="AB44" s="147">
        <f t="shared" ca="1" si="1"/>
        <v>2.9999999999999996E-3</v>
      </c>
      <c r="AC44" s="147">
        <f t="shared" ca="1" si="2"/>
        <v>0</v>
      </c>
      <c r="AD44" s="186">
        <f t="shared" si="3"/>
        <v>2</v>
      </c>
      <c r="AE44" s="187">
        <f t="shared" si="4"/>
        <v>52</v>
      </c>
      <c r="AF44" s="187">
        <f t="shared" si="5"/>
        <v>54</v>
      </c>
      <c r="AG44" s="188">
        <f t="shared" si="6"/>
        <v>1.0384615384615385</v>
      </c>
      <c r="AH44" s="189">
        <f t="shared" si="7"/>
        <v>3.1153846153846158E-3</v>
      </c>
      <c r="AI44" s="188">
        <f t="shared" ca="1" si="8"/>
        <v>-1.1538461538461615E-4</v>
      </c>
      <c r="AJ44" s="192" t="s">
        <v>235</v>
      </c>
    </row>
    <row r="45" spans="1:37" s="3" customFormat="1" ht="42" customHeight="1" x14ac:dyDescent="0.2">
      <c r="A45" s="154" t="s">
        <v>45</v>
      </c>
      <c r="B45" s="143" t="s">
        <v>306</v>
      </c>
      <c r="C45" s="142" t="s">
        <v>90</v>
      </c>
      <c r="D45" s="142" t="s">
        <v>97</v>
      </c>
      <c r="E45" s="142" t="s">
        <v>165</v>
      </c>
      <c r="F45" s="43" t="s">
        <v>239</v>
      </c>
      <c r="G45" s="44" t="str">
        <f t="shared" si="0"/>
        <v>Asesor de Control Interno</v>
      </c>
      <c r="H45" s="137">
        <v>44202</v>
      </c>
      <c r="I45" s="137">
        <v>44214</v>
      </c>
      <c r="J45" s="61"/>
      <c r="K45" s="61"/>
      <c r="L45" s="61"/>
      <c r="M45" s="61"/>
      <c r="N45" s="61"/>
      <c r="O45" s="61"/>
      <c r="P45" s="61"/>
      <c r="Q45" s="61"/>
      <c r="R45" s="61"/>
      <c r="S45" s="61"/>
      <c r="T45" s="61"/>
      <c r="U45" s="61"/>
      <c r="V45" s="41" t="s">
        <v>123</v>
      </c>
      <c r="W45" s="212">
        <v>1.2E-2</v>
      </c>
      <c r="X45" s="137">
        <v>44227</v>
      </c>
      <c r="Y45" s="80" t="s">
        <v>378</v>
      </c>
      <c r="Z45" s="80" t="s">
        <v>378</v>
      </c>
      <c r="AA45" s="41" t="s">
        <v>57</v>
      </c>
      <c r="AB45" s="147">
        <f t="shared" ca="1" si="1"/>
        <v>1.2E-2</v>
      </c>
      <c r="AC45" s="147">
        <f t="shared" ca="1" si="2"/>
        <v>0</v>
      </c>
      <c r="AD45" s="186">
        <f t="shared" si="3"/>
        <v>1</v>
      </c>
      <c r="AE45" s="187">
        <f t="shared" si="4"/>
        <v>12</v>
      </c>
      <c r="AF45" s="187">
        <f t="shared" si="5"/>
        <v>53</v>
      </c>
      <c r="AG45" s="188">
        <f t="shared" si="6"/>
        <v>4.416666666666667</v>
      </c>
      <c r="AH45" s="189">
        <f t="shared" si="7"/>
        <v>5.3000000000000005E-2</v>
      </c>
      <c r="AI45" s="188">
        <f t="shared" ca="1" si="8"/>
        <v>-4.1000000000000009E-2</v>
      </c>
      <c r="AJ45" s="192" t="s">
        <v>235</v>
      </c>
    </row>
    <row r="46" spans="1:37" s="3" customFormat="1" ht="42" customHeight="1" x14ac:dyDescent="0.2">
      <c r="A46" s="154" t="s">
        <v>43</v>
      </c>
      <c r="B46" s="143" t="s">
        <v>208</v>
      </c>
      <c r="C46" s="142" t="s">
        <v>98</v>
      </c>
      <c r="D46" s="142" t="s">
        <v>98</v>
      </c>
      <c r="E46" s="142" t="s">
        <v>165</v>
      </c>
      <c r="F46" s="43" t="s">
        <v>160</v>
      </c>
      <c r="G46" s="44" t="str">
        <f t="shared" si="0"/>
        <v>Líderes de Cada Proceso</v>
      </c>
      <c r="H46" s="137">
        <v>44202</v>
      </c>
      <c r="I46" s="184">
        <v>44281</v>
      </c>
      <c r="J46" s="61"/>
      <c r="K46" s="61"/>
      <c r="L46" s="61"/>
      <c r="M46" s="61"/>
      <c r="N46" s="61"/>
      <c r="O46" s="61"/>
      <c r="P46" s="61"/>
      <c r="Q46" s="61"/>
      <c r="R46" s="61"/>
      <c r="S46" s="61"/>
      <c r="T46" s="61"/>
      <c r="U46" s="61"/>
      <c r="V46" s="41" t="s">
        <v>215</v>
      </c>
      <c r="W46" s="212">
        <v>1.4999999999999999E-2</v>
      </c>
      <c r="X46" s="137"/>
      <c r="Y46" s="72" t="s">
        <v>369</v>
      </c>
      <c r="Z46" s="72" t="s">
        <v>426</v>
      </c>
      <c r="AA46" s="41" t="s">
        <v>101</v>
      </c>
      <c r="AB46" s="70">
        <f t="shared" ca="1" si="1"/>
        <v>4.6499999999999996E-3</v>
      </c>
      <c r="AC46" s="70">
        <f t="shared" ca="1" si="2"/>
        <v>1.035E-2</v>
      </c>
      <c r="AD46" s="186">
        <f t="shared" si="3"/>
        <v>3</v>
      </c>
      <c r="AE46" s="187">
        <f t="shared" si="4"/>
        <v>79</v>
      </c>
      <c r="AF46" s="187">
        <f t="shared" si="5"/>
        <v>53</v>
      </c>
      <c r="AG46" s="188">
        <f t="shared" si="6"/>
        <v>0.67088607594936711</v>
      </c>
      <c r="AH46" s="189">
        <f t="shared" si="7"/>
        <v>1.0063291139240507E-2</v>
      </c>
      <c r="AI46" s="188">
        <f t="shared" ca="1" si="8"/>
        <v>-5.4132911392405069E-3</v>
      </c>
      <c r="AJ46" s="196" t="s">
        <v>437</v>
      </c>
    </row>
    <row r="47" spans="1:37" s="3" customFormat="1" ht="42" customHeight="1" x14ac:dyDescent="0.2">
      <c r="A47" s="154" t="s">
        <v>47</v>
      </c>
      <c r="B47" s="146" t="s">
        <v>308</v>
      </c>
      <c r="C47" s="142" t="s">
        <v>98</v>
      </c>
      <c r="D47" s="142" t="s">
        <v>98</v>
      </c>
      <c r="E47" s="142" t="s">
        <v>165</v>
      </c>
      <c r="F47" s="43" t="s">
        <v>263</v>
      </c>
      <c r="G47" s="44" t="str">
        <f t="shared" si="0"/>
        <v>Líderes de Cada Proceso</v>
      </c>
      <c r="H47" s="137">
        <v>44204</v>
      </c>
      <c r="I47" s="137">
        <v>44224</v>
      </c>
      <c r="J47" s="61"/>
      <c r="K47" s="61"/>
      <c r="L47" s="61"/>
      <c r="M47" s="61"/>
      <c r="N47" s="61"/>
      <c r="O47" s="61"/>
      <c r="P47" s="61"/>
      <c r="Q47" s="61"/>
      <c r="R47" s="61"/>
      <c r="S47" s="61"/>
      <c r="T47" s="61"/>
      <c r="U47" s="61"/>
      <c r="V47" s="142" t="s">
        <v>215</v>
      </c>
      <c r="W47" s="215">
        <v>0.02</v>
      </c>
      <c r="X47" s="137">
        <v>44227</v>
      </c>
      <c r="Y47" s="143" t="s">
        <v>380</v>
      </c>
      <c r="Z47" s="72" t="s">
        <v>379</v>
      </c>
      <c r="AA47" s="41" t="s">
        <v>176</v>
      </c>
      <c r="AB47" s="147">
        <f t="shared" ca="1" si="1"/>
        <v>1.9999999999999997E-2</v>
      </c>
      <c r="AC47" s="147">
        <f t="shared" ca="1" si="2"/>
        <v>0</v>
      </c>
      <c r="AD47" s="186">
        <f t="shared" si="3"/>
        <v>1</v>
      </c>
      <c r="AE47" s="187">
        <f t="shared" si="4"/>
        <v>20</v>
      </c>
      <c r="AF47" s="187">
        <f t="shared" si="5"/>
        <v>51</v>
      </c>
      <c r="AG47" s="188">
        <f t="shared" si="6"/>
        <v>2.5499999999999998</v>
      </c>
      <c r="AH47" s="189">
        <f t="shared" si="7"/>
        <v>5.0999999999999997E-2</v>
      </c>
      <c r="AI47" s="188">
        <f t="shared" ca="1" si="8"/>
        <v>-3.1E-2</v>
      </c>
      <c r="AJ47" s="192" t="s">
        <v>235</v>
      </c>
    </row>
    <row r="48" spans="1:37" s="3" customFormat="1" ht="42" customHeight="1" x14ac:dyDescent="0.2">
      <c r="A48" s="142" t="s">
        <v>43</v>
      </c>
      <c r="B48" s="143" t="s">
        <v>290</v>
      </c>
      <c r="C48" s="142" t="s">
        <v>90</v>
      </c>
      <c r="D48" s="142" t="s">
        <v>97</v>
      </c>
      <c r="E48" s="142" t="s">
        <v>165</v>
      </c>
      <c r="F48" s="144" t="s">
        <v>239</v>
      </c>
      <c r="G48" s="44" t="str">
        <f t="shared" si="0"/>
        <v>Asesor de Control Interno</v>
      </c>
      <c r="H48" s="137">
        <v>44208</v>
      </c>
      <c r="I48" s="137">
        <v>44214</v>
      </c>
      <c r="J48" s="61"/>
      <c r="K48" s="61"/>
      <c r="L48" s="61"/>
      <c r="M48" s="61"/>
      <c r="N48" s="61"/>
      <c r="O48" s="61"/>
      <c r="P48" s="61"/>
      <c r="Q48" s="61"/>
      <c r="R48" s="61"/>
      <c r="S48" s="61"/>
      <c r="T48" s="61"/>
      <c r="U48" s="61"/>
      <c r="V48" s="41" t="s">
        <v>215</v>
      </c>
      <c r="W48" s="215">
        <v>5.0000000000000001E-3</v>
      </c>
      <c r="X48" s="137">
        <v>44222</v>
      </c>
      <c r="Y48" s="72" t="s">
        <v>365</v>
      </c>
      <c r="Z48" s="72" t="s">
        <v>364</v>
      </c>
      <c r="AA48" s="41" t="s">
        <v>182</v>
      </c>
      <c r="AB48" s="147">
        <f t="shared" ca="1" si="1"/>
        <v>5.0000000000000001E-3</v>
      </c>
      <c r="AC48" s="147">
        <f t="shared" ca="1" si="2"/>
        <v>0</v>
      </c>
      <c r="AD48" s="186">
        <f t="shared" si="3"/>
        <v>1</v>
      </c>
      <c r="AE48" s="187">
        <f t="shared" si="4"/>
        <v>6</v>
      </c>
      <c r="AF48" s="187">
        <f t="shared" si="5"/>
        <v>47</v>
      </c>
      <c r="AG48" s="188">
        <f t="shared" si="6"/>
        <v>7.833333333333333</v>
      </c>
      <c r="AH48" s="189">
        <f t="shared" si="7"/>
        <v>3.9166666666666669E-2</v>
      </c>
      <c r="AI48" s="188">
        <f t="shared" ca="1" si="8"/>
        <v>-3.4166666666666672E-2</v>
      </c>
      <c r="AJ48" s="192" t="s">
        <v>235</v>
      </c>
    </row>
    <row r="49" spans="1:36" s="3" customFormat="1" ht="42" customHeight="1" x14ac:dyDescent="0.2">
      <c r="A49" s="142" t="s">
        <v>43</v>
      </c>
      <c r="B49" s="143" t="s">
        <v>305</v>
      </c>
      <c r="C49" s="142" t="s">
        <v>90</v>
      </c>
      <c r="D49" s="142" t="s">
        <v>97</v>
      </c>
      <c r="E49" s="142" t="s">
        <v>165</v>
      </c>
      <c r="F49" s="43" t="s">
        <v>239</v>
      </c>
      <c r="G49" s="44" t="str">
        <f t="shared" si="0"/>
        <v>Asesor de Control Interno</v>
      </c>
      <c r="H49" s="137">
        <v>44208</v>
      </c>
      <c r="I49" s="137">
        <v>44235</v>
      </c>
      <c r="J49" s="61"/>
      <c r="K49" s="61"/>
      <c r="L49" s="61"/>
      <c r="M49" s="61"/>
      <c r="N49" s="61"/>
      <c r="O49" s="61"/>
      <c r="P49" s="61"/>
      <c r="Q49" s="61"/>
      <c r="R49" s="61"/>
      <c r="S49" s="61"/>
      <c r="T49" s="61"/>
      <c r="U49" s="61"/>
      <c r="V49" s="41" t="s">
        <v>334</v>
      </c>
      <c r="W49" s="215">
        <v>5.0000000000000001E-3</v>
      </c>
      <c r="X49" s="137">
        <v>44249</v>
      </c>
      <c r="Y49" s="143" t="s">
        <v>368</v>
      </c>
      <c r="Z49" s="72" t="s">
        <v>481</v>
      </c>
      <c r="AA49" s="41" t="s">
        <v>182</v>
      </c>
      <c r="AB49" s="147">
        <f t="shared" ca="1" si="1"/>
        <v>5.0000000000000001E-3</v>
      </c>
      <c r="AC49" s="147">
        <f t="shared" ca="1" si="2"/>
        <v>0</v>
      </c>
      <c r="AD49" s="186">
        <f t="shared" si="3"/>
        <v>2</v>
      </c>
      <c r="AE49" s="187">
        <f t="shared" si="4"/>
        <v>27</v>
      </c>
      <c r="AF49" s="187">
        <f t="shared" si="5"/>
        <v>47</v>
      </c>
      <c r="AG49" s="188">
        <f t="shared" si="6"/>
        <v>1.7407407407407407</v>
      </c>
      <c r="AH49" s="189">
        <f t="shared" si="7"/>
        <v>8.7037037037037031E-3</v>
      </c>
      <c r="AI49" s="188">
        <f t="shared" ca="1" si="8"/>
        <v>-3.703703703703703E-3</v>
      </c>
      <c r="AJ49" s="192" t="s">
        <v>235</v>
      </c>
    </row>
    <row r="50" spans="1:36" s="3" customFormat="1" ht="42" customHeight="1" x14ac:dyDescent="0.2">
      <c r="A50" s="154" t="s">
        <v>50</v>
      </c>
      <c r="B50" s="143" t="s">
        <v>299</v>
      </c>
      <c r="C50" s="142" t="s">
        <v>140</v>
      </c>
      <c r="D50" s="142" t="s">
        <v>100</v>
      </c>
      <c r="E50" s="142" t="s">
        <v>165</v>
      </c>
      <c r="F50" s="43" t="s">
        <v>159</v>
      </c>
      <c r="G50" s="44" t="str">
        <f t="shared" si="0"/>
        <v>Director de Gestión Corporativa y CID</v>
      </c>
      <c r="H50" s="137">
        <v>44208</v>
      </c>
      <c r="I50" s="184">
        <v>44267</v>
      </c>
      <c r="J50" s="61"/>
      <c r="K50" s="61"/>
      <c r="L50" s="61"/>
      <c r="M50" s="61"/>
      <c r="N50" s="61"/>
      <c r="O50" s="61"/>
      <c r="P50" s="61"/>
      <c r="Q50" s="61"/>
      <c r="R50" s="61"/>
      <c r="S50" s="61"/>
      <c r="T50" s="61"/>
      <c r="U50" s="61"/>
      <c r="V50" s="41" t="s">
        <v>123</v>
      </c>
      <c r="W50" s="212">
        <v>2.5000000000000001E-3</v>
      </c>
      <c r="X50" s="137"/>
      <c r="Y50" s="72" t="s">
        <v>370</v>
      </c>
      <c r="Z50" s="72" t="s">
        <v>411</v>
      </c>
      <c r="AA50" s="41" t="s">
        <v>110</v>
      </c>
      <c r="AB50" s="152">
        <f t="shared" ca="1" si="1"/>
        <v>1.8E-3</v>
      </c>
      <c r="AC50" s="152">
        <f t="shared" ca="1" si="2"/>
        <v>7.000000000000001E-4</v>
      </c>
      <c r="AD50" s="186">
        <f t="shared" si="3"/>
        <v>3</v>
      </c>
      <c r="AE50" s="187">
        <f t="shared" si="4"/>
        <v>59</v>
      </c>
      <c r="AF50" s="187">
        <f t="shared" si="5"/>
        <v>47</v>
      </c>
      <c r="AG50" s="188">
        <f t="shared" si="6"/>
        <v>0.79661016949152541</v>
      </c>
      <c r="AH50" s="189">
        <f t="shared" si="7"/>
        <v>1.9915254237288134E-3</v>
      </c>
      <c r="AI50" s="188">
        <f t="shared" ca="1" si="8"/>
        <v>-1.9152542372881344E-4</v>
      </c>
      <c r="AJ50" s="196" t="s">
        <v>437</v>
      </c>
    </row>
    <row r="51" spans="1:36" ht="42" customHeight="1" x14ac:dyDescent="0.25">
      <c r="A51" s="142" t="s">
        <v>45</v>
      </c>
      <c r="B51" s="42" t="s">
        <v>354</v>
      </c>
      <c r="C51" s="142" t="s">
        <v>90</v>
      </c>
      <c r="D51" s="142" t="s">
        <v>97</v>
      </c>
      <c r="E51" s="142" t="s">
        <v>165</v>
      </c>
      <c r="F51" s="43" t="s">
        <v>239</v>
      </c>
      <c r="G51" s="44" t="str">
        <f t="shared" si="0"/>
        <v>Asesor de Control Interno</v>
      </c>
      <c r="H51" s="137">
        <v>44210</v>
      </c>
      <c r="I51" s="184">
        <v>44253</v>
      </c>
      <c r="J51" s="61"/>
      <c r="K51" s="61"/>
      <c r="L51" s="61"/>
      <c r="M51" s="61"/>
      <c r="N51" s="61"/>
      <c r="O51" s="61"/>
      <c r="P51" s="61"/>
      <c r="Q51" s="61"/>
      <c r="R51" s="61"/>
      <c r="S51" s="61"/>
      <c r="T51" s="61"/>
      <c r="U51" s="61"/>
      <c r="V51" s="41" t="s">
        <v>334</v>
      </c>
      <c r="W51" s="212">
        <v>5.0000000000000001E-3</v>
      </c>
      <c r="X51" s="137">
        <v>44255</v>
      </c>
      <c r="Y51" s="72" t="s">
        <v>372</v>
      </c>
      <c r="Z51" s="72" t="s">
        <v>463</v>
      </c>
      <c r="AA51" s="41" t="s">
        <v>57</v>
      </c>
      <c r="AB51" s="147">
        <f t="shared" ca="1" si="1"/>
        <v>5.0000000000000001E-3</v>
      </c>
      <c r="AC51" s="147">
        <f t="shared" ca="1" si="2"/>
        <v>0</v>
      </c>
      <c r="AD51" s="186">
        <f t="shared" si="3"/>
        <v>2</v>
      </c>
      <c r="AE51" s="187">
        <f t="shared" si="4"/>
        <v>43</v>
      </c>
      <c r="AF51" s="187">
        <f t="shared" si="5"/>
        <v>45</v>
      </c>
      <c r="AG51" s="188">
        <f t="shared" si="6"/>
        <v>1.0465116279069768</v>
      </c>
      <c r="AH51" s="189">
        <f t="shared" si="7"/>
        <v>5.2325581395348845E-3</v>
      </c>
      <c r="AI51" s="188">
        <f t="shared" ca="1" si="8"/>
        <v>-2.3255813953488441E-4</v>
      </c>
      <c r="AJ51" s="192" t="s">
        <v>235</v>
      </c>
    </row>
    <row r="52" spans="1:36" ht="42" customHeight="1" x14ac:dyDescent="0.25">
      <c r="A52" s="142" t="s">
        <v>45</v>
      </c>
      <c r="B52" s="42" t="s">
        <v>355</v>
      </c>
      <c r="C52" s="142" t="s">
        <v>90</v>
      </c>
      <c r="D52" s="142" t="s">
        <v>97</v>
      </c>
      <c r="E52" s="142" t="s">
        <v>165</v>
      </c>
      <c r="F52" s="43" t="s">
        <v>160</v>
      </c>
      <c r="G52" s="44" t="str">
        <f t="shared" si="0"/>
        <v>Asesor de Control Interno</v>
      </c>
      <c r="H52" s="137">
        <v>44210</v>
      </c>
      <c r="I52" s="184">
        <v>44253</v>
      </c>
      <c r="J52" s="61"/>
      <c r="K52" s="61"/>
      <c r="L52" s="61"/>
      <c r="M52" s="61"/>
      <c r="N52" s="61"/>
      <c r="O52" s="61"/>
      <c r="P52" s="61"/>
      <c r="Q52" s="61"/>
      <c r="R52" s="61"/>
      <c r="S52" s="61"/>
      <c r="T52" s="61"/>
      <c r="U52" s="61"/>
      <c r="V52" s="41" t="s">
        <v>334</v>
      </c>
      <c r="W52" s="212">
        <v>5.0000000000000001E-3</v>
      </c>
      <c r="X52" s="137">
        <v>44255</v>
      </c>
      <c r="Y52" s="72" t="s">
        <v>372</v>
      </c>
      <c r="Z52" s="72" t="s">
        <v>463</v>
      </c>
      <c r="AA52" s="142" t="s">
        <v>57</v>
      </c>
      <c r="AB52" s="147">
        <f t="shared" ca="1" si="1"/>
        <v>5.0000000000000001E-3</v>
      </c>
      <c r="AC52" s="147">
        <f t="shared" ca="1" si="2"/>
        <v>0</v>
      </c>
      <c r="AD52" s="186">
        <f t="shared" si="3"/>
        <v>2</v>
      </c>
      <c r="AE52" s="187">
        <f t="shared" si="4"/>
        <v>43</v>
      </c>
      <c r="AF52" s="187">
        <f t="shared" si="5"/>
        <v>45</v>
      </c>
      <c r="AG52" s="188">
        <f t="shared" si="6"/>
        <v>1.0465116279069768</v>
      </c>
      <c r="AH52" s="189">
        <f t="shared" si="7"/>
        <v>5.2325581395348845E-3</v>
      </c>
      <c r="AI52" s="188">
        <f t="shared" ca="1" si="8"/>
        <v>-2.3255813953488441E-4</v>
      </c>
      <c r="AJ52" s="192" t="s">
        <v>235</v>
      </c>
    </row>
    <row r="53" spans="1:36" ht="42" customHeight="1" x14ac:dyDescent="0.25">
      <c r="A53" s="154" t="s">
        <v>46</v>
      </c>
      <c r="B53" s="143" t="s">
        <v>350</v>
      </c>
      <c r="C53" s="142" t="s">
        <v>98</v>
      </c>
      <c r="D53" s="142" t="s">
        <v>98</v>
      </c>
      <c r="E53" s="142" t="s">
        <v>165</v>
      </c>
      <c r="F53" s="43" t="s">
        <v>240</v>
      </c>
      <c r="G53" s="44" t="str">
        <f t="shared" si="0"/>
        <v>Líderes de Cada Proceso</v>
      </c>
      <c r="H53" s="137">
        <v>44211</v>
      </c>
      <c r="I53" s="137">
        <v>44242</v>
      </c>
      <c r="J53" s="61"/>
      <c r="K53" s="61"/>
      <c r="L53" s="61"/>
      <c r="M53" s="61"/>
      <c r="N53" s="61"/>
      <c r="O53" s="61"/>
      <c r="P53" s="61"/>
      <c r="Q53" s="61"/>
      <c r="R53" s="61"/>
      <c r="S53" s="61"/>
      <c r="T53" s="61"/>
      <c r="U53" s="61"/>
      <c r="V53" s="41" t="s">
        <v>332</v>
      </c>
      <c r="W53" s="212">
        <v>0.01</v>
      </c>
      <c r="X53" s="137">
        <v>44242</v>
      </c>
      <c r="Y53" s="72" t="s">
        <v>373</v>
      </c>
      <c r="Z53" s="72" t="s">
        <v>427</v>
      </c>
      <c r="AA53" s="142" t="s">
        <v>152</v>
      </c>
      <c r="AB53" s="147">
        <f t="shared" ca="1" si="1"/>
        <v>0.01</v>
      </c>
      <c r="AC53" s="147">
        <f t="shared" ca="1" si="2"/>
        <v>0</v>
      </c>
      <c r="AD53" s="186">
        <f t="shared" si="3"/>
        <v>2</v>
      </c>
      <c r="AE53" s="187">
        <f t="shared" si="4"/>
        <v>31</v>
      </c>
      <c r="AF53" s="187">
        <f t="shared" si="5"/>
        <v>44</v>
      </c>
      <c r="AG53" s="188">
        <f t="shared" si="6"/>
        <v>1.4193548387096775</v>
      </c>
      <c r="AH53" s="189">
        <f t="shared" si="7"/>
        <v>1.4193548387096775E-2</v>
      </c>
      <c r="AI53" s="188">
        <f t="shared" ca="1" si="8"/>
        <v>-4.1935483870967748E-3</v>
      </c>
      <c r="AJ53" s="192" t="s">
        <v>235</v>
      </c>
    </row>
    <row r="54" spans="1:36" ht="42" customHeight="1" x14ac:dyDescent="0.25">
      <c r="A54" s="154" t="s">
        <v>44</v>
      </c>
      <c r="B54" s="143" t="s">
        <v>288</v>
      </c>
      <c r="C54" s="142" t="s">
        <v>90</v>
      </c>
      <c r="D54" s="142" t="s">
        <v>97</v>
      </c>
      <c r="E54" s="142" t="s">
        <v>165</v>
      </c>
      <c r="F54" s="43" t="s">
        <v>239</v>
      </c>
      <c r="G54" s="44" t="str">
        <f t="shared" si="0"/>
        <v>Asesor de Control Interno</v>
      </c>
      <c r="H54" s="137">
        <v>44214</v>
      </c>
      <c r="I54" s="137">
        <v>44224</v>
      </c>
      <c r="J54" s="61"/>
      <c r="K54" s="61"/>
      <c r="L54" s="61"/>
      <c r="M54" s="61"/>
      <c r="N54" s="61"/>
      <c r="O54" s="61"/>
      <c r="P54" s="61"/>
      <c r="Q54" s="61"/>
      <c r="R54" s="61"/>
      <c r="S54" s="61"/>
      <c r="T54" s="61"/>
      <c r="U54" s="61"/>
      <c r="V54" s="142" t="s">
        <v>215</v>
      </c>
      <c r="W54" s="212">
        <v>5.0000000000000001E-3</v>
      </c>
      <c r="X54" s="137">
        <v>44222</v>
      </c>
      <c r="Y54" s="72" t="s">
        <v>366</v>
      </c>
      <c r="Z54" s="72" t="s">
        <v>428</v>
      </c>
      <c r="AA54" s="41" t="s">
        <v>176</v>
      </c>
      <c r="AB54" s="147">
        <f t="shared" ca="1" si="1"/>
        <v>4.9999999999999992E-3</v>
      </c>
      <c r="AC54" s="147">
        <f t="shared" ca="1" si="2"/>
        <v>0</v>
      </c>
      <c r="AD54" s="186">
        <f t="shared" si="3"/>
        <v>1</v>
      </c>
      <c r="AE54" s="187">
        <f t="shared" si="4"/>
        <v>10</v>
      </c>
      <c r="AF54" s="187">
        <f t="shared" si="5"/>
        <v>41</v>
      </c>
      <c r="AG54" s="188">
        <f t="shared" si="6"/>
        <v>4.0999999999999996</v>
      </c>
      <c r="AH54" s="189">
        <f t="shared" si="7"/>
        <v>2.0499999999999997E-2</v>
      </c>
      <c r="AI54" s="188">
        <f t="shared" ca="1" si="8"/>
        <v>-1.5499999999999998E-2</v>
      </c>
      <c r="AJ54" s="192" t="s">
        <v>235</v>
      </c>
    </row>
    <row r="55" spans="1:36" ht="42" customHeight="1" x14ac:dyDescent="0.25">
      <c r="A55" s="142" t="s">
        <v>45</v>
      </c>
      <c r="B55" s="42" t="s">
        <v>310</v>
      </c>
      <c r="C55" s="142" t="s">
        <v>90</v>
      </c>
      <c r="D55" s="142" t="s">
        <v>97</v>
      </c>
      <c r="E55" s="142" t="s">
        <v>165</v>
      </c>
      <c r="F55" s="43" t="s">
        <v>239</v>
      </c>
      <c r="G55" s="44" t="str">
        <f t="shared" si="0"/>
        <v>Asesor de Control Interno</v>
      </c>
      <c r="H55" s="137">
        <v>44215</v>
      </c>
      <c r="I55" s="137">
        <v>44222</v>
      </c>
      <c r="J55" s="61"/>
      <c r="K55" s="61"/>
      <c r="L55" s="61"/>
      <c r="M55" s="61"/>
      <c r="N55" s="61"/>
      <c r="O55" s="61"/>
      <c r="P55" s="61"/>
      <c r="Q55" s="61"/>
      <c r="R55" s="61"/>
      <c r="S55" s="61"/>
      <c r="T55" s="61"/>
      <c r="U55" s="61"/>
      <c r="V55" s="41" t="s">
        <v>215</v>
      </c>
      <c r="W55" s="212">
        <v>3.0000000000000001E-3</v>
      </c>
      <c r="X55" s="137">
        <v>44223</v>
      </c>
      <c r="Y55" s="72" t="s">
        <v>367</v>
      </c>
      <c r="Z55" s="72" t="s">
        <v>367</v>
      </c>
      <c r="AA55" s="41" t="s">
        <v>57</v>
      </c>
      <c r="AB55" s="147">
        <f t="shared" ca="1" si="1"/>
        <v>3.0000000000000001E-3</v>
      </c>
      <c r="AC55" s="147">
        <f t="shared" ca="1" si="2"/>
        <v>0</v>
      </c>
      <c r="AD55" s="186">
        <f t="shared" si="3"/>
        <v>1</v>
      </c>
      <c r="AE55" s="187">
        <f t="shared" si="4"/>
        <v>7</v>
      </c>
      <c r="AF55" s="187">
        <f t="shared" si="5"/>
        <v>40</v>
      </c>
      <c r="AG55" s="188">
        <f t="shared" si="6"/>
        <v>5.7142857142857144</v>
      </c>
      <c r="AH55" s="189">
        <f t="shared" si="7"/>
        <v>1.7142857142857144E-2</v>
      </c>
      <c r="AI55" s="188">
        <f t="shared" ca="1" si="8"/>
        <v>-1.4142857142857145E-2</v>
      </c>
      <c r="AJ55" s="192" t="s">
        <v>235</v>
      </c>
    </row>
    <row r="56" spans="1:36" ht="42" customHeight="1" x14ac:dyDescent="0.25">
      <c r="A56" s="154" t="s">
        <v>46</v>
      </c>
      <c r="B56" s="143" t="s">
        <v>294</v>
      </c>
      <c r="C56" s="142" t="s">
        <v>98</v>
      </c>
      <c r="D56" s="142" t="s">
        <v>98</v>
      </c>
      <c r="E56" s="142" t="s">
        <v>165</v>
      </c>
      <c r="F56" s="43" t="s">
        <v>240</v>
      </c>
      <c r="G56" s="44" t="str">
        <f t="shared" si="0"/>
        <v>Líderes de Cada Proceso</v>
      </c>
      <c r="H56" s="137">
        <v>44215</v>
      </c>
      <c r="I56" s="137">
        <v>44242</v>
      </c>
      <c r="J56" s="61"/>
      <c r="K56" s="61"/>
      <c r="L56" s="61"/>
      <c r="M56" s="61"/>
      <c r="N56" s="61"/>
      <c r="O56" s="61"/>
      <c r="P56" s="61"/>
      <c r="Q56" s="61"/>
      <c r="R56" s="61"/>
      <c r="S56" s="61"/>
      <c r="T56" s="61"/>
      <c r="U56" s="61"/>
      <c r="V56" s="41" t="s">
        <v>123</v>
      </c>
      <c r="W56" s="212">
        <v>2E-3</v>
      </c>
      <c r="X56" s="137">
        <v>44242</v>
      </c>
      <c r="Y56" s="72" t="s">
        <v>373</v>
      </c>
      <c r="Z56" s="72" t="s">
        <v>429</v>
      </c>
      <c r="AA56" s="142" t="s">
        <v>152</v>
      </c>
      <c r="AB56" s="147">
        <f t="shared" ca="1" si="1"/>
        <v>2E-3</v>
      </c>
      <c r="AC56" s="147">
        <f t="shared" ca="1" si="2"/>
        <v>0</v>
      </c>
      <c r="AD56" s="186">
        <f t="shared" si="3"/>
        <v>2</v>
      </c>
      <c r="AE56" s="187">
        <f t="shared" si="4"/>
        <v>27</v>
      </c>
      <c r="AF56" s="187">
        <f t="shared" si="5"/>
        <v>40</v>
      </c>
      <c r="AG56" s="188">
        <f t="shared" si="6"/>
        <v>1.4814814814814814</v>
      </c>
      <c r="AH56" s="189">
        <f t="shared" si="7"/>
        <v>2.9629629629629628E-3</v>
      </c>
      <c r="AI56" s="188">
        <f t="shared" ca="1" si="8"/>
        <v>-9.6296296296296277E-4</v>
      </c>
      <c r="AJ56" s="192" t="s">
        <v>235</v>
      </c>
    </row>
    <row r="57" spans="1:36" ht="42" customHeight="1" x14ac:dyDescent="0.25">
      <c r="A57" s="154" t="s">
        <v>46</v>
      </c>
      <c r="B57" s="143" t="s">
        <v>295</v>
      </c>
      <c r="C57" s="142" t="s">
        <v>87</v>
      </c>
      <c r="D57" s="142" t="s">
        <v>96</v>
      </c>
      <c r="E57" s="142" t="s">
        <v>165</v>
      </c>
      <c r="F57" s="43" t="s">
        <v>240</v>
      </c>
      <c r="G57" s="44" t="str">
        <f t="shared" si="0"/>
        <v>Subdirector Administrativo</v>
      </c>
      <c r="H57" s="137">
        <v>44215</v>
      </c>
      <c r="I57" s="137">
        <v>44242</v>
      </c>
      <c r="J57" s="61"/>
      <c r="K57" s="61"/>
      <c r="L57" s="61"/>
      <c r="M57" s="61"/>
      <c r="N57" s="61"/>
      <c r="O57" s="61"/>
      <c r="P57" s="61"/>
      <c r="Q57" s="61"/>
      <c r="R57" s="61"/>
      <c r="S57" s="61"/>
      <c r="T57" s="61"/>
      <c r="U57" s="61"/>
      <c r="V57" s="41" t="s">
        <v>123</v>
      </c>
      <c r="W57" s="212">
        <v>2E-3</v>
      </c>
      <c r="X57" s="137">
        <v>44242</v>
      </c>
      <c r="Y57" s="72" t="s">
        <v>373</v>
      </c>
      <c r="Z57" s="72" t="s">
        <v>398</v>
      </c>
      <c r="AA57" s="142" t="s">
        <v>152</v>
      </c>
      <c r="AB57" s="147">
        <f t="shared" ca="1" si="1"/>
        <v>2E-3</v>
      </c>
      <c r="AC57" s="147">
        <f t="shared" ca="1" si="2"/>
        <v>0</v>
      </c>
      <c r="AD57" s="186">
        <f t="shared" si="3"/>
        <v>2</v>
      </c>
      <c r="AE57" s="187">
        <f t="shared" si="4"/>
        <v>27</v>
      </c>
      <c r="AF57" s="187">
        <f t="shared" si="5"/>
        <v>40</v>
      </c>
      <c r="AG57" s="188">
        <f t="shared" si="6"/>
        <v>1.4814814814814814</v>
      </c>
      <c r="AH57" s="189">
        <f t="shared" si="7"/>
        <v>2.9629629629629628E-3</v>
      </c>
      <c r="AI57" s="188">
        <f t="shared" ca="1" si="8"/>
        <v>-9.6296296296296277E-4</v>
      </c>
      <c r="AJ57" s="192" t="s">
        <v>235</v>
      </c>
    </row>
    <row r="58" spans="1:36" ht="42" customHeight="1" x14ac:dyDescent="0.25">
      <c r="A58" s="154" t="s">
        <v>46</v>
      </c>
      <c r="B58" s="143" t="s">
        <v>296</v>
      </c>
      <c r="C58" s="142" t="s">
        <v>87</v>
      </c>
      <c r="D58" s="142" t="s">
        <v>96</v>
      </c>
      <c r="E58" s="142" t="s">
        <v>165</v>
      </c>
      <c r="F58" s="43" t="s">
        <v>240</v>
      </c>
      <c r="G58" s="44" t="str">
        <f t="shared" si="0"/>
        <v>Subdirector Administrativo</v>
      </c>
      <c r="H58" s="137">
        <v>44215</v>
      </c>
      <c r="I58" s="137">
        <v>44242</v>
      </c>
      <c r="J58" s="61"/>
      <c r="K58" s="61"/>
      <c r="L58" s="61"/>
      <c r="M58" s="61"/>
      <c r="N58" s="61"/>
      <c r="O58" s="61"/>
      <c r="P58" s="61"/>
      <c r="Q58" s="61"/>
      <c r="R58" s="61"/>
      <c r="S58" s="61"/>
      <c r="T58" s="61"/>
      <c r="U58" s="61"/>
      <c r="V58" s="41" t="s">
        <v>123</v>
      </c>
      <c r="W58" s="212">
        <v>2E-3</v>
      </c>
      <c r="X58" s="137">
        <v>44242</v>
      </c>
      <c r="Y58" s="72" t="s">
        <v>373</v>
      </c>
      <c r="Z58" s="72" t="s">
        <v>430</v>
      </c>
      <c r="AA58" s="142" t="s">
        <v>152</v>
      </c>
      <c r="AB58" s="147">
        <f t="shared" ca="1" si="1"/>
        <v>2E-3</v>
      </c>
      <c r="AC58" s="147">
        <f t="shared" ca="1" si="2"/>
        <v>0</v>
      </c>
      <c r="AD58" s="186">
        <f t="shared" si="3"/>
        <v>2</v>
      </c>
      <c r="AE58" s="187">
        <f t="shared" si="4"/>
        <v>27</v>
      </c>
      <c r="AF58" s="187">
        <f t="shared" si="5"/>
        <v>40</v>
      </c>
      <c r="AG58" s="188">
        <f t="shared" si="6"/>
        <v>1.4814814814814814</v>
      </c>
      <c r="AH58" s="189">
        <f t="shared" si="7"/>
        <v>2.9629629629629628E-3</v>
      </c>
      <c r="AI58" s="188">
        <f t="shared" ca="1" si="8"/>
        <v>-9.6296296296296277E-4</v>
      </c>
      <c r="AJ58" s="192" t="s">
        <v>235</v>
      </c>
    </row>
    <row r="59" spans="1:36" ht="42" customHeight="1" x14ac:dyDescent="0.25">
      <c r="A59" s="154" t="s">
        <v>46</v>
      </c>
      <c r="B59" s="143" t="s">
        <v>298</v>
      </c>
      <c r="C59" s="142" t="s">
        <v>90</v>
      </c>
      <c r="D59" s="142" t="s">
        <v>97</v>
      </c>
      <c r="E59" s="142" t="s">
        <v>165</v>
      </c>
      <c r="F59" s="43" t="s">
        <v>240</v>
      </c>
      <c r="G59" s="44" t="str">
        <f t="shared" si="0"/>
        <v>Asesor de Control Interno</v>
      </c>
      <c r="H59" s="137">
        <v>44215</v>
      </c>
      <c r="I59" s="137">
        <v>44242</v>
      </c>
      <c r="J59" s="61"/>
      <c r="K59" s="61"/>
      <c r="L59" s="61"/>
      <c r="M59" s="61"/>
      <c r="N59" s="61"/>
      <c r="O59" s="61"/>
      <c r="P59" s="61"/>
      <c r="Q59" s="61"/>
      <c r="R59" s="61"/>
      <c r="S59" s="61"/>
      <c r="T59" s="61"/>
      <c r="U59" s="61"/>
      <c r="V59" s="41" t="s">
        <v>123</v>
      </c>
      <c r="W59" s="212">
        <v>2E-3</v>
      </c>
      <c r="X59" s="137">
        <v>44242</v>
      </c>
      <c r="Y59" s="72" t="s">
        <v>373</v>
      </c>
      <c r="Z59" s="72" t="s">
        <v>431</v>
      </c>
      <c r="AA59" s="142" t="s">
        <v>152</v>
      </c>
      <c r="AB59" s="147">
        <f t="shared" ca="1" si="1"/>
        <v>2E-3</v>
      </c>
      <c r="AC59" s="147">
        <f t="shared" ca="1" si="2"/>
        <v>0</v>
      </c>
      <c r="AD59" s="186">
        <f t="shared" si="3"/>
        <v>2</v>
      </c>
      <c r="AE59" s="187">
        <f t="shared" si="4"/>
        <v>27</v>
      </c>
      <c r="AF59" s="187">
        <f t="shared" si="5"/>
        <v>40</v>
      </c>
      <c r="AG59" s="188">
        <f t="shared" si="6"/>
        <v>1.4814814814814814</v>
      </c>
      <c r="AH59" s="189">
        <f t="shared" si="7"/>
        <v>2.9629629629629628E-3</v>
      </c>
      <c r="AI59" s="188">
        <f t="shared" ca="1" si="8"/>
        <v>-9.6296296296296277E-4</v>
      </c>
      <c r="AJ59" s="192" t="s">
        <v>235</v>
      </c>
    </row>
    <row r="60" spans="1:36" ht="42" customHeight="1" x14ac:dyDescent="0.25">
      <c r="A60" s="154" t="s">
        <v>46</v>
      </c>
      <c r="B60" s="143" t="s">
        <v>297</v>
      </c>
      <c r="C60" s="142" t="s">
        <v>87</v>
      </c>
      <c r="D60" s="142" t="s">
        <v>96</v>
      </c>
      <c r="E60" s="142" t="s">
        <v>165</v>
      </c>
      <c r="F60" s="43" t="s">
        <v>240</v>
      </c>
      <c r="G60" s="44" t="str">
        <f t="shared" si="0"/>
        <v>Subdirector Administrativo</v>
      </c>
      <c r="H60" s="137">
        <v>44215</v>
      </c>
      <c r="I60" s="137">
        <v>44242</v>
      </c>
      <c r="J60" s="61"/>
      <c r="K60" s="61"/>
      <c r="L60" s="61"/>
      <c r="M60" s="61"/>
      <c r="N60" s="61"/>
      <c r="O60" s="61"/>
      <c r="P60" s="61"/>
      <c r="Q60" s="61"/>
      <c r="R60" s="61"/>
      <c r="S60" s="61"/>
      <c r="T60" s="61"/>
      <c r="U60" s="61"/>
      <c r="V60" s="41" t="s">
        <v>123</v>
      </c>
      <c r="W60" s="212">
        <v>2E-3</v>
      </c>
      <c r="X60" s="137">
        <v>44242</v>
      </c>
      <c r="Y60" s="72" t="s">
        <v>373</v>
      </c>
      <c r="Z60" s="72" t="s">
        <v>432</v>
      </c>
      <c r="AA60" s="41" t="s">
        <v>152</v>
      </c>
      <c r="AB60" s="147">
        <f t="shared" ca="1" si="1"/>
        <v>2E-3</v>
      </c>
      <c r="AC60" s="147">
        <f t="shared" ca="1" si="2"/>
        <v>0</v>
      </c>
      <c r="AD60" s="186">
        <f t="shared" si="3"/>
        <v>2</v>
      </c>
      <c r="AE60" s="187">
        <f t="shared" si="4"/>
        <v>27</v>
      </c>
      <c r="AF60" s="187">
        <f t="shared" si="5"/>
        <v>40</v>
      </c>
      <c r="AG60" s="188">
        <f t="shared" si="6"/>
        <v>1.4814814814814814</v>
      </c>
      <c r="AH60" s="189">
        <f t="shared" si="7"/>
        <v>2.9629629629629628E-3</v>
      </c>
      <c r="AI60" s="188">
        <f t="shared" ca="1" si="8"/>
        <v>-9.6296296296296277E-4</v>
      </c>
      <c r="AJ60" s="192" t="s">
        <v>235</v>
      </c>
    </row>
    <row r="61" spans="1:36" ht="42" customHeight="1" x14ac:dyDescent="0.25">
      <c r="A61" s="142" t="s">
        <v>45</v>
      </c>
      <c r="B61" s="42" t="s">
        <v>289</v>
      </c>
      <c r="C61" s="142" t="s">
        <v>90</v>
      </c>
      <c r="D61" s="142" t="s">
        <v>97</v>
      </c>
      <c r="E61" s="142" t="s">
        <v>165</v>
      </c>
      <c r="F61" s="43" t="s">
        <v>239</v>
      </c>
      <c r="G61" s="44" t="str">
        <f t="shared" si="0"/>
        <v>Asesor de Control Interno</v>
      </c>
      <c r="H61" s="137">
        <v>44223</v>
      </c>
      <c r="I61" s="137">
        <v>44229</v>
      </c>
      <c r="J61" s="61"/>
      <c r="K61" s="61"/>
      <c r="L61" s="61"/>
      <c r="M61" s="61"/>
      <c r="N61" s="61"/>
      <c r="O61" s="61"/>
      <c r="P61" s="61"/>
      <c r="Q61" s="61"/>
      <c r="R61" s="61"/>
      <c r="S61" s="61"/>
      <c r="T61" s="61"/>
      <c r="U61" s="61"/>
      <c r="V61" s="41" t="s">
        <v>215</v>
      </c>
      <c r="W61" s="212">
        <v>3.0000000000000001E-3</v>
      </c>
      <c r="X61" s="137">
        <v>44230</v>
      </c>
      <c r="Y61" s="143" t="s">
        <v>399</v>
      </c>
      <c r="Z61" s="72" t="s">
        <v>400</v>
      </c>
      <c r="AA61" s="41" t="s">
        <v>57</v>
      </c>
      <c r="AB61" s="147">
        <f t="shared" ca="1" si="1"/>
        <v>3.0000000000000001E-3</v>
      </c>
      <c r="AC61" s="147">
        <f t="shared" ca="1" si="2"/>
        <v>0</v>
      </c>
      <c r="AD61" s="186">
        <f t="shared" si="3"/>
        <v>2</v>
      </c>
      <c r="AE61" s="187">
        <f t="shared" si="4"/>
        <v>6</v>
      </c>
      <c r="AF61" s="187">
        <f t="shared" si="5"/>
        <v>32</v>
      </c>
      <c r="AG61" s="188">
        <f t="shared" si="6"/>
        <v>5.333333333333333</v>
      </c>
      <c r="AH61" s="189">
        <f t="shared" si="7"/>
        <v>1.6E-2</v>
      </c>
      <c r="AI61" s="188">
        <f t="shared" ca="1" si="8"/>
        <v>-1.3000000000000001E-2</v>
      </c>
      <c r="AJ61" s="192" t="s">
        <v>235</v>
      </c>
    </row>
    <row r="62" spans="1:36" ht="42" customHeight="1" x14ac:dyDescent="0.25">
      <c r="A62" s="154" t="s">
        <v>46</v>
      </c>
      <c r="B62" s="143" t="s">
        <v>314</v>
      </c>
      <c r="C62" s="142" t="s">
        <v>82</v>
      </c>
      <c r="D62" s="142" t="s">
        <v>100</v>
      </c>
      <c r="E62" s="142" t="s">
        <v>165</v>
      </c>
      <c r="F62" s="43" t="s">
        <v>239</v>
      </c>
      <c r="G62" s="44" t="str">
        <f t="shared" si="0"/>
        <v>Director de Mejoramiento de Barrios</v>
      </c>
      <c r="H62" s="137">
        <v>44224</v>
      </c>
      <c r="I62" s="137">
        <v>44229</v>
      </c>
      <c r="J62" s="61"/>
      <c r="K62" s="61"/>
      <c r="L62" s="61"/>
      <c r="M62" s="61"/>
      <c r="N62" s="61"/>
      <c r="O62" s="61"/>
      <c r="P62" s="61"/>
      <c r="Q62" s="61"/>
      <c r="R62" s="61"/>
      <c r="S62" s="61"/>
      <c r="T62" s="61"/>
      <c r="U62" s="61"/>
      <c r="V62" s="140" t="s">
        <v>317</v>
      </c>
      <c r="W62" s="212">
        <v>1E-3</v>
      </c>
      <c r="X62" s="137">
        <v>44229</v>
      </c>
      <c r="Y62" s="72" t="s">
        <v>375</v>
      </c>
      <c r="Z62" s="72" t="s">
        <v>401</v>
      </c>
      <c r="AA62" s="41" t="s">
        <v>152</v>
      </c>
      <c r="AB62" s="147">
        <f t="shared" ca="1" si="1"/>
        <v>1E-3</v>
      </c>
      <c r="AC62" s="147">
        <f t="shared" ca="1" si="2"/>
        <v>0</v>
      </c>
      <c r="AD62" s="186">
        <f t="shared" si="3"/>
        <v>2</v>
      </c>
      <c r="AE62" s="187">
        <f t="shared" si="4"/>
        <v>5</v>
      </c>
      <c r="AF62" s="187">
        <f t="shared" si="5"/>
        <v>31</v>
      </c>
      <c r="AG62" s="188">
        <f t="shared" si="6"/>
        <v>6.2</v>
      </c>
      <c r="AH62" s="189">
        <f t="shared" si="7"/>
        <v>6.2000000000000006E-3</v>
      </c>
      <c r="AI62" s="188">
        <f t="shared" ca="1" si="8"/>
        <v>-5.2000000000000006E-3</v>
      </c>
      <c r="AJ62" s="192" t="s">
        <v>235</v>
      </c>
    </row>
    <row r="63" spans="1:36" ht="42" customHeight="1" x14ac:dyDescent="0.25">
      <c r="A63" s="142" t="s">
        <v>45</v>
      </c>
      <c r="B63" s="143" t="s">
        <v>114</v>
      </c>
      <c r="C63" s="142" t="s">
        <v>90</v>
      </c>
      <c r="D63" s="142" t="s">
        <v>97</v>
      </c>
      <c r="E63" s="142" t="s">
        <v>165</v>
      </c>
      <c r="F63" s="43" t="s">
        <v>206</v>
      </c>
      <c r="G63" s="44" t="str">
        <f t="shared" si="0"/>
        <v>Asesor de Control Interno</v>
      </c>
      <c r="H63" s="137">
        <v>44228</v>
      </c>
      <c r="I63" s="137">
        <v>44231</v>
      </c>
      <c r="J63" s="61"/>
      <c r="K63" s="61"/>
      <c r="L63" s="61"/>
      <c r="M63" s="61"/>
      <c r="N63" s="61"/>
      <c r="O63" s="61"/>
      <c r="P63" s="61"/>
      <c r="Q63" s="61"/>
      <c r="R63" s="61"/>
      <c r="S63" s="61"/>
      <c r="T63" s="61"/>
      <c r="U63" s="61"/>
      <c r="V63" s="142" t="s">
        <v>202</v>
      </c>
      <c r="W63" s="212">
        <v>3.0000000000000001E-3</v>
      </c>
      <c r="X63" s="137">
        <v>44231</v>
      </c>
      <c r="Y63" s="72" t="s">
        <v>403</v>
      </c>
      <c r="Z63" s="138" t="s">
        <v>404</v>
      </c>
      <c r="AA63" s="41" t="s">
        <v>57</v>
      </c>
      <c r="AB63" s="147">
        <f t="shared" ca="1" si="1"/>
        <v>3.0000000000000001E-3</v>
      </c>
      <c r="AC63" s="147">
        <f t="shared" ca="1" si="2"/>
        <v>0</v>
      </c>
      <c r="AD63" s="186">
        <f t="shared" si="3"/>
        <v>2</v>
      </c>
      <c r="AE63" s="187">
        <f t="shared" si="4"/>
        <v>3</v>
      </c>
      <c r="AF63" s="187">
        <f t="shared" si="5"/>
        <v>27</v>
      </c>
      <c r="AG63" s="188">
        <f t="shared" si="6"/>
        <v>9</v>
      </c>
      <c r="AH63" s="189">
        <f t="shared" si="7"/>
        <v>2.7E-2</v>
      </c>
      <c r="AI63" s="188">
        <f t="shared" ca="1" si="8"/>
        <v>-2.4E-2</v>
      </c>
      <c r="AJ63" s="192" t="s">
        <v>235</v>
      </c>
    </row>
    <row r="64" spans="1:36" ht="42" customHeight="1" x14ac:dyDescent="0.25">
      <c r="A64" s="154" t="s">
        <v>46</v>
      </c>
      <c r="B64" s="143" t="s">
        <v>93</v>
      </c>
      <c r="C64" s="142" t="s">
        <v>141</v>
      </c>
      <c r="D64" s="142" t="s">
        <v>96</v>
      </c>
      <c r="E64" s="142" t="s">
        <v>165</v>
      </c>
      <c r="F64" s="144" t="s">
        <v>240</v>
      </c>
      <c r="G64" s="44" t="str">
        <f t="shared" si="0"/>
        <v>Director de Gestión Corporativa y CID</v>
      </c>
      <c r="H64" s="137">
        <v>44228</v>
      </c>
      <c r="I64" s="137">
        <v>44236</v>
      </c>
      <c r="J64" s="61"/>
      <c r="K64" s="61"/>
      <c r="L64" s="61"/>
      <c r="M64" s="61"/>
      <c r="N64" s="61"/>
      <c r="O64" s="61"/>
      <c r="P64" s="61"/>
      <c r="Q64" s="61"/>
      <c r="R64" s="61"/>
      <c r="S64" s="61"/>
      <c r="T64" s="61"/>
      <c r="U64" s="61"/>
      <c r="V64" s="142" t="s">
        <v>332</v>
      </c>
      <c r="W64" s="212">
        <v>1E-3</v>
      </c>
      <c r="X64" s="137">
        <v>44237</v>
      </c>
      <c r="Y64" s="72" t="s">
        <v>406</v>
      </c>
      <c r="Z64" s="143" t="s">
        <v>433</v>
      </c>
      <c r="AA64" s="142" t="s">
        <v>152</v>
      </c>
      <c r="AB64" s="147">
        <f t="shared" ca="1" si="1"/>
        <v>1E-3</v>
      </c>
      <c r="AC64" s="147">
        <f t="shared" ca="1" si="2"/>
        <v>0</v>
      </c>
      <c r="AD64" s="186">
        <f t="shared" si="3"/>
        <v>2</v>
      </c>
      <c r="AE64" s="187">
        <f t="shared" si="4"/>
        <v>8</v>
      </c>
      <c r="AF64" s="187">
        <f t="shared" si="5"/>
        <v>27</v>
      </c>
      <c r="AG64" s="188">
        <f t="shared" si="6"/>
        <v>3.375</v>
      </c>
      <c r="AH64" s="189">
        <f t="shared" si="7"/>
        <v>3.375E-3</v>
      </c>
      <c r="AI64" s="188">
        <f t="shared" ca="1" si="8"/>
        <v>-2.3749999999999999E-3</v>
      </c>
      <c r="AJ64" s="192" t="s">
        <v>235</v>
      </c>
    </row>
    <row r="65" spans="1:36" ht="42" customHeight="1" x14ac:dyDescent="0.25">
      <c r="A65" s="154" t="s">
        <v>44</v>
      </c>
      <c r="B65" s="143" t="s">
        <v>92</v>
      </c>
      <c r="C65" s="142" t="s">
        <v>89</v>
      </c>
      <c r="D65" s="142" t="s">
        <v>96</v>
      </c>
      <c r="E65" s="142" t="s">
        <v>165</v>
      </c>
      <c r="F65" s="43" t="s">
        <v>203</v>
      </c>
      <c r="G65" s="44" t="str">
        <f t="shared" si="0"/>
        <v>Subdirector Financiero</v>
      </c>
      <c r="H65" s="137">
        <v>44228</v>
      </c>
      <c r="I65" s="137">
        <v>44236</v>
      </c>
      <c r="J65" s="61"/>
      <c r="K65" s="61"/>
      <c r="L65" s="61"/>
      <c r="M65" s="61"/>
      <c r="N65" s="61"/>
      <c r="O65" s="61"/>
      <c r="P65" s="61"/>
      <c r="Q65" s="61"/>
      <c r="R65" s="61"/>
      <c r="S65" s="61"/>
      <c r="T65" s="61"/>
      <c r="U65" s="61"/>
      <c r="V65" s="142" t="s">
        <v>123</v>
      </c>
      <c r="W65" s="212">
        <v>1E-3</v>
      </c>
      <c r="X65" s="137">
        <v>44237</v>
      </c>
      <c r="Y65" s="72" t="s">
        <v>408</v>
      </c>
      <c r="Z65" s="72" t="s">
        <v>276</v>
      </c>
      <c r="AA65" s="142" t="s">
        <v>152</v>
      </c>
      <c r="AB65" s="214">
        <v>1E-3</v>
      </c>
      <c r="AC65" s="147">
        <f t="shared" si="2"/>
        <v>0</v>
      </c>
      <c r="AD65" s="186">
        <f t="shared" si="3"/>
        <v>2</v>
      </c>
      <c r="AE65" s="187">
        <f t="shared" si="4"/>
        <v>8</v>
      </c>
      <c r="AF65" s="187">
        <f t="shared" si="5"/>
        <v>27</v>
      </c>
      <c r="AG65" s="188">
        <f t="shared" si="6"/>
        <v>3.375</v>
      </c>
      <c r="AH65" s="189">
        <f t="shared" si="7"/>
        <v>3.375E-3</v>
      </c>
      <c r="AI65" s="188">
        <f t="shared" si="8"/>
        <v>-2.3749999999999999E-3</v>
      </c>
      <c r="AJ65" s="192" t="s">
        <v>235</v>
      </c>
    </row>
    <row r="66" spans="1:36" ht="42" customHeight="1" x14ac:dyDescent="0.25">
      <c r="A66" s="142" t="s">
        <v>47</v>
      </c>
      <c r="B66" s="146" t="s">
        <v>192</v>
      </c>
      <c r="C66" s="142" t="s">
        <v>90</v>
      </c>
      <c r="D66" s="142" t="s">
        <v>97</v>
      </c>
      <c r="E66" s="142" t="s">
        <v>165</v>
      </c>
      <c r="F66" s="43" t="s">
        <v>263</v>
      </c>
      <c r="G66" s="44" t="str">
        <f t="shared" si="0"/>
        <v>Asesor de Control Interno</v>
      </c>
      <c r="H66" s="137">
        <v>44228</v>
      </c>
      <c r="I66" s="137">
        <v>44540</v>
      </c>
      <c r="J66" s="61"/>
      <c r="K66" s="61"/>
      <c r="L66" s="61"/>
      <c r="M66" s="61"/>
      <c r="N66" s="61"/>
      <c r="O66" s="61"/>
      <c r="P66" s="61"/>
      <c r="Q66" s="61"/>
      <c r="R66" s="61"/>
      <c r="S66" s="61"/>
      <c r="T66" s="61"/>
      <c r="U66" s="61"/>
      <c r="V66" s="142" t="s">
        <v>215</v>
      </c>
      <c r="W66" s="215">
        <v>7.4999999999999997E-3</v>
      </c>
      <c r="X66" s="213"/>
      <c r="Y66" s="72"/>
      <c r="Z66" s="72"/>
      <c r="AA66" s="41"/>
      <c r="AB66" s="70">
        <f t="shared" ref="AB66:AB71" ca="1" si="9">IF(ISERROR(VLOOKUP(AA66,INDIRECT(VLOOKUP(A66,ACTA,2,0)&amp;"A"),2,0))=TRUE,0,W66*(VLOOKUP(AA66,INDIRECT(VLOOKUP(A66,ACTA,2,0)&amp;"A"),2,0)))</f>
        <v>0</v>
      </c>
      <c r="AC66" s="70">
        <f t="shared" ca="1" si="2"/>
        <v>7.4999999999999997E-3</v>
      </c>
      <c r="AD66" s="186">
        <f t="shared" si="3"/>
        <v>12</v>
      </c>
      <c r="AE66" s="187">
        <f t="shared" si="4"/>
        <v>312</v>
      </c>
      <c r="AF66" s="187">
        <f t="shared" si="5"/>
        <v>27</v>
      </c>
      <c r="AG66" s="188">
        <f t="shared" si="6"/>
        <v>8.6538461538461536E-2</v>
      </c>
      <c r="AH66" s="189">
        <f t="shared" si="7"/>
        <v>6.4903846153846153E-4</v>
      </c>
      <c r="AI66" s="188">
        <f t="shared" ca="1" si="8"/>
        <v>-6.4903846153846153E-4</v>
      </c>
      <c r="AJ66" s="190"/>
    </row>
    <row r="67" spans="1:36" ht="42" customHeight="1" x14ac:dyDescent="0.25">
      <c r="A67" s="142" t="s">
        <v>47</v>
      </c>
      <c r="B67" s="146" t="s">
        <v>192</v>
      </c>
      <c r="C67" s="142" t="s">
        <v>90</v>
      </c>
      <c r="D67" s="142" t="s">
        <v>97</v>
      </c>
      <c r="E67" s="142" t="s">
        <v>165</v>
      </c>
      <c r="F67" s="144" t="s">
        <v>159</v>
      </c>
      <c r="G67" s="44" t="str">
        <f t="shared" si="0"/>
        <v>Asesor de Control Interno</v>
      </c>
      <c r="H67" s="137">
        <v>44228</v>
      </c>
      <c r="I67" s="137">
        <v>44540</v>
      </c>
      <c r="J67" s="61"/>
      <c r="K67" s="61"/>
      <c r="L67" s="61"/>
      <c r="M67" s="61"/>
      <c r="N67" s="61"/>
      <c r="O67" s="61"/>
      <c r="P67" s="61"/>
      <c r="Q67" s="61"/>
      <c r="R67" s="61"/>
      <c r="S67" s="61"/>
      <c r="T67" s="61"/>
      <c r="U67" s="61"/>
      <c r="V67" s="41" t="s">
        <v>215</v>
      </c>
      <c r="W67" s="215">
        <v>7.4999999999999997E-3</v>
      </c>
      <c r="X67" s="213"/>
      <c r="Y67" s="72"/>
      <c r="Z67" s="72"/>
      <c r="AA67" s="41"/>
      <c r="AB67" s="70">
        <f t="shared" ca="1" si="9"/>
        <v>0</v>
      </c>
      <c r="AC67" s="70">
        <f t="shared" ca="1" si="2"/>
        <v>7.4999999999999997E-3</v>
      </c>
      <c r="AD67" s="186">
        <f t="shared" si="3"/>
        <v>12</v>
      </c>
      <c r="AE67" s="187">
        <f t="shared" si="4"/>
        <v>312</v>
      </c>
      <c r="AF67" s="187">
        <f t="shared" si="5"/>
        <v>27</v>
      </c>
      <c r="AG67" s="188">
        <f t="shared" si="6"/>
        <v>8.6538461538461536E-2</v>
      </c>
      <c r="AH67" s="189">
        <f t="shared" si="7"/>
        <v>6.4903846153846153E-4</v>
      </c>
      <c r="AI67" s="188">
        <f t="shared" ca="1" si="8"/>
        <v>-6.4903846153846153E-4</v>
      </c>
      <c r="AJ67" s="190"/>
    </row>
    <row r="68" spans="1:36" ht="42" customHeight="1" x14ac:dyDescent="0.25">
      <c r="A68" s="154" t="s">
        <v>45</v>
      </c>
      <c r="B68" s="143" t="s">
        <v>356</v>
      </c>
      <c r="C68" s="142" t="s">
        <v>90</v>
      </c>
      <c r="D68" s="142" t="s">
        <v>97</v>
      </c>
      <c r="E68" s="142" t="s">
        <v>165</v>
      </c>
      <c r="F68" s="144" t="s">
        <v>203</v>
      </c>
      <c r="G68" s="44" t="str">
        <f t="shared" si="0"/>
        <v>Asesor de Control Interno</v>
      </c>
      <c r="H68" s="137">
        <v>44230</v>
      </c>
      <c r="I68" s="137">
        <v>44249</v>
      </c>
      <c r="J68" s="61"/>
      <c r="K68" s="61"/>
      <c r="L68" s="61"/>
      <c r="M68" s="61"/>
      <c r="N68" s="61"/>
      <c r="O68" s="61"/>
      <c r="P68" s="61"/>
      <c r="Q68" s="61"/>
      <c r="R68" s="61"/>
      <c r="S68" s="61"/>
      <c r="T68" s="61"/>
      <c r="U68" s="61"/>
      <c r="V68" s="41" t="s">
        <v>332</v>
      </c>
      <c r="W68" s="212">
        <v>1E-3</v>
      </c>
      <c r="X68" s="137">
        <v>44245</v>
      </c>
      <c r="Y68" s="72" t="s">
        <v>435</v>
      </c>
      <c r="Z68" s="72" t="s">
        <v>409</v>
      </c>
      <c r="AA68" s="41" t="s">
        <v>57</v>
      </c>
      <c r="AB68" s="147">
        <f t="shared" ca="1" si="9"/>
        <v>1E-3</v>
      </c>
      <c r="AC68" s="147">
        <f t="shared" ca="1" si="2"/>
        <v>0</v>
      </c>
      <c r="AD68" s="186">
        <f t="shared" si="3"/>
        <v>2</v>
      </c>
      <c r="AE68" s="187">
        <f t="shared" si="4"/>
        <v>19</v>
      </c>
      <c r="AF68" s="187">
        <f t="shared" si="5"/>
        <v>25</v>
      </c>
      <c r="AG68" s="188">
        <f t="shared" si="6"/>
        <v>1.3157894736842106</v>
      </c>
      <c r="AH68" s="189">
        <f t="shared" si="7"/>
        <v>1.3157894736842107E-3</v>
      </c>
      <c r="AI68" s="188">
        <f t="shared" ca="1" si="8"/>
        <v>-3.1578947368421069E-4</v>
      </c>
      <c r="AJ68" s="192" t="s">
        <v>235</v>
      </c>
    </row>
    <row r="69" spans="1:36" ht="42" customHeight="1" x14ac:dyDescent="0.25">
      <c r="A69" s="154" t="s">
        <v>44</v>
      </c>
      <c r="B69" s="72" t="s">
        <v>312</v>
      </c>
      <c r="C69" s="142" t="s">
        <v>89</v>
      </c>
      <c r="D69" s="142" t="s">
        <v>96</v>
      </c>
      <c r="E69" s="142" t="s">
        <v>165</v>
      </c>
      <c r="F69" s="43" t="s">
        <v>240</v>
      </c>
      <c r="G69" s="44" t="str">
        <f t="shared" si="0"/>
        <v>Subdirector Financiero</v>
      </c>
      <c r="H69" s="184">
        <v>44237</v>
      </c>
      <c r="I69" s="184">
        <v>44251</v>
      </c>
      <c r="J69" s="61"/>
      <c r="K69" s="61"/>
      <c r="L69" s="61"/>
      <c r="M69" s="61"/>
      <c r="N69" s="61"/>
      <c r="O69" s="61"/>
      <c r="P69" s="61"/>
      <c r="Q69" s="61"/>
      <c r="R69" s="61"/>
      <c r="S69" s="61"/>
      <c r="T69" s="61"/>
      <c r="U69" s="61"/>
      <c r="V69" s="142" t="s">
        <v>123</v>
      </c>
      <c r="W69" s="212">
        <v>0.01</v>
      </c>
      <c r="X69" s="137">
        <v>44253</v>
      </c>
      <c r="Y69" s="72" t="s">
        <v>413</v>
      </c>
      <c r="Z69" s="72" t="s">
        <v>464</v>
      </c>
      <c r="AA69" s="41" t="s">
        <v>176</v>
      </c>
      <c r="AB69" s="147">
        <f t="shared" ca="1" si="9"/>
        <v>9.9999999999999985E-3</v>
      </c>
      <c r="AC69" s="147">
        <f t="shared" ca="1" si="2"/>
        <v>0</v>
      </c>
      <c r="AD69" s="186">
        <f t="shared" si="3"/>
        <v>2</v>
      </c>
      <c r="AE69" s="187">
        <f t="shared" si="4"/>
        <v>14</v>
      </c>
      <c r="AF69" s="187">
        <f t="shared" si="5"/>
        <v>18</v>
      </c>
      <c r="AG69" s="188">
        <f t="shared" si="6"/>
        <v>1.2857142857142858</v>
      </c>
      <c r="AH69" s="189">
        <f t="shared" si="7"/>
        <v>1.2857142857142859E-2</v>
      </c>
      <c r="AI69" s="188">
        <f t="shared" ca="1" si="8"/>
        <v>-2.8571428571428602E-3</v>
      </c>
      <c r="AJ69" s="192" t="s">
        <v>235</v>
      </c>
    </row>
    <row r="70" spans="1:36" ht="42" customHeight="1" x14ac:dyDescent="0.25">
      <c r="A70" s="154" t="s">
        <v>44</v>
      </c>
      <c r="B70" s="72" t="s">
        <v>312</v>
      </c>
      <c r="C70" s="142" t="s">
        <v>89</v>
      </c>
      <c r="D70" s="142" t="s">
        <v>96</v>
      </c>
      <c r="E70" s="142" t="s">
        <v>165</v>
      </c>
      <c r="F70" s="144" t="s">
        <v>159</v>
      </c>
      <c r="G70" s="44" t="str">
        <f t="shared" si="0"/>
        <v>Subdirector Financiero</v>
      </c>
      <c r="H70" s="184">
        <v>44237</v>
      </c>
      <c r="I70" s="184">
        <v>44251</v>
      </c>
      <c r="J70" s="61"/>
      <c r="K70" s="61"/>
      <c r="L70" s="61"/>
      <c r="M70" s="61"/>
      <c r="N70" s="61"/>
      <c r="O70" s="61"/>
      <c r="P70" s="61"/>
      <c r="Q70" s="61"/>
      <c r="R70" s="61"/>
      <c r="S70" s="61"/>
      <c r="T70" s="61"/>
      <c r="U70" s="61"/>
      <c r="V70" s="41" t="s">
        <v>123</v>
      </c>
      <c r="W70" s="212">
        <v>0.01</v>
      </c>
      <c r="X70" s="137">
        <v>44253</v>
      </c>
      <c r="Y70" s="72" t="s">
        <v>413</v>
      </c>
      <c r="Z70" s="72" t="s">
        <v>464</v>
      </c>
      <c r="AA70" s="41" t="s">
        <v>176</v>
      </c>
      <c r="AB70" s="147">
        <f t="shared" ca="1" si="9"/>
        <v>9.9999999999999985E-3</v>
      </c>
      <c r="AC70" s="147">
        <f t="shared" ca="1" si="2"/>
        <v>0</v>
      </c>
      <c r="AD70" s="186">
        <f t="shared" si="3"/>
        <v>2</v>
      </c>
      <c r="AE70" s="187">
        <f t="shared" si="4"/>
        <v>14</v>
      </c>
      <c r="AF70" s="187">
        <f t="shared" si="5"/>
        <v>18</v>
      </c>
      <c r="AG70" s="188">
        <f t="shared" si="6"/>
        <v>1.2857142857142858</v>
      </c>
      <c r="AH70" s="189">
        <f t="shared" si="7"/>
        <v>1.2857142857142859E-2</v>
      </c>
      <c r="AI70" s="188">
        <f t="shared" ca="1" si="8"/>
        <v>-2.8571428571428602E-3</v>
      </c>
      <c r="AJ70" s="192" t="s">
        <v>235</v>
      </c>
    </row>
    <row r="71" spans="1:36" ht="42" customHeight="1" x14ac:dyDescent="0.25">
      <c r="A71" s="142" t="s">
        <v>43</v>
      </c>
      <c r="B71" s="143" t="s">
        <v>305</v>
      </c>
      <c r="C71" s="142" t="s">
        <v>90</v>
      </c>
      <c r="D71" s="142" t="s">
        <v>97</v>
      </c>
      <c r="E71" s="142" t="s">
        <v>165</v>
      </c>
      <c r="F71" s="144" t="s">
        <v>239</v>
      </c>
      <c r="G71" s="44" t="str">
        <f t="shared" si="0"/>
        <v>Asesor de Control Interno</v>
      </c>
      <c r="H71" s="137">
        <v>44241</v>
      </c>
      <c r="I71" s="137">
        <v>44260</v>
      </c>
      <c r="J71" s="61"/>
      <c r="K71" s="61"/>
      <c r="L71" s="61"/>
      <c r="M71" s="61"/>
      <c r="N71" s="61"/>
      <c r="O71" s="61"/>
      <c r="P71" s="61"/>
      <c r="Q71" s="61"/>
      <c r="R71" s="61"/>
      <c r="S71" s="61"/>
      <c r="T71" s="61"/>
      <c r="U71" s="61"/>
      <c r="V71" s="41" t="s">
        <v>334</v>
      </c>
      <c r="W71" s="215">
        <v>2.5000000000000001E-3</v>
      </c>
      <c r="X71" s="137"/>
      <c r="Y71" s="143" t="s">
        <v>438</v>
      </c>
      <c r="Z71" s="72" t="s">
        <v>515</v>
      </c>
      <c r="AA71" s="41" t="s">
        <v>174</v>
      </c>
      <c r="AB71" s="152">
        <f t="shared" ca="1" si="9"/>
        <v>2.2500000000000003E-3</v>
      </c>
      <c r="AC71" s="152">
        <f t="shared" ca="1" si="2"/>
        <v>2.4999999999999979E-4</v>
      </c>
      <c r="AD71" s="186">
        <f t="shared" ref="AD71" si="10">MONTH(I71)</f>
        <v>3</v>
      </c>
      <c r="AE71" s="187">
        <f>+I71-H71</f>
        <v>19</v>
      </c>
      <c r="AF71" s="187">
        <f>+$AF$18-H71</f>
        <v>14</v>
      </c>
      <c r="AG71" s="188">
        <f>+AF71/AE71</f>
        <v>0.73684210526315785</v>
      </c>
      <c r="AH71" s="189">
        <f>+AG71*W71</f>
        <v>1.8421052631578947E-3</v>
      </c>
      <c r="AI71" s="188">
        <f ca="1">+AB71-AH71</f>
        <v>4.0789473684210557E-4</v>
      </c>
      <c r="AJ71" s="194" t="s">
        <v>412</v>
      </c>
    </row>
    <row r="72" spans="1:36" ht="42" customHeight="1" x14ac:dyDescent="0.25">
      <c r="A72" s="154" t="s">
        <v>46</v>
      </c>
      <c r="B72" s="143" t="s">
        <v>219</v>
      </c>
      <c r="C72" s="142" t="s">
        <v>89</v>
      </c>
      <c r="D72" s="142" t="s">
        <v>96</v>
      </c>
      <c r="E72" s="142" t="s">
        <v>165</v>
      </c>
      <c r="F72" s="144" t="s">
        <v>240</v>
      </c>
      <c r="G72" s="44" t="str">
        <f t="shared" si="0"/>
        <v>Subdirector Financiero</v>
      </c>
      <c r="H72" s="137">
        <v>44250</v>
      </c>
      <c r="I72" s="137">
        <v>44253</v>
      </c>
      <c r="J72" s="61"/>
      <c r="K72" s="61"/>
      <c r="L72" s="61"/>
      <c r="M72" s="61"/>
      <c r="N72" s="61"/>
      <c r="O72" s="61"/>
      <c r="P72" s="61"/>
      <c r="Q72" s="61"/>
      <c r="R72" s="61"/>
      <c r="S72" s="61"/>
      <c r="T72" s="61"/>
      <c r="U72" s="61"/>
      <c r="V72" s="142" t="s">
        <v>332</v>
      </c>
      <c r="W72" s="212">
        <v>2E-3</v>
      </c>
      <c r="X72" s="137">
        <v>44253</v>
      </c>
      <c r="Y72" s="79" t="s">
        <v>414</v>
      </c>
      <c r="Z72" s="72" t="s">
        <v>464</v>
      </c>
      <c r="AA72" s="142" t="s">
        <v>176</v>
      </c>
      <c r="AB72" s="214">
        <v>2E-3</v>
      </c>
      <c r="AC72" s="147">
        <f t="shared" si="2"/>
        <v>0</v>
      </c>
      <c r="AD72" s="186">
        <f t="shared" ref="AD72:AD135" si="11">MONTH(I72)</f>
        <v>2</v>
      </c>
      <c r="AE72" s="187">
        <f t="shared" ref="AE72:AE135" si="12">+I72-H72</f>
        <v>3</v>
      </c>
      <c r="AF72" s="187">
        <f t="shared" ref="AF72:AF135" si="13">+$AF$18-H72</f>
        <v>5</v>
      </c>
      <c r="AG72" s="188">
        <f t="shared" ref="AG72:AG135" si="14">+AF72/AE72</f>
        <v>1.6666666666666667</v>
      </c>
      <c r="AH72" s="189">
        <f t="shared" ref="AH72:AH135" si="15">+AG72*W72</f>
        <v>3.3333333333333335E-3</v>
      </c>
      <c r="AI72" s="188">
        <f t="shared" ref="AI72:AI135" si="16">+AB72-AH72</f>
        <v>-1.3333333333333335E-3</v>
      </c>
      <c r="AJ72" s="192" t="s">
        <v>235</v>
      </c>
    </row>
    <row r="73" spans="1:36" ht="42" customHeight="1" x14ac:dyDescent="0.25">
      <c r="A73" s="154" t="s">
        <v>46</v>
      </c>
      <c r="B73" s="143" t="s">
        <v>313</v>
      </c>
      <c r="C73" s="142" t="s">
        <v>89</v>
      </c>
      <c r="D73" s="142" t="s">
        <v>96</v>
      </c>
      <c r="E73" s="142" t="s">
        <v>165</v>
      </c>
      <c r="F73" s="43" t="s">
        <v>240</v>
      </c>
      <c r="G73" s="44" t="str">
        <f t="shared" si="0"/>
        <v>Subdirector Financiero</v>
      </c>
      <c r="H73" s="137">
        <v>44250</v>
      </c>
      <c r="I73" s="137">
        <v>44253</v>
      </c>
      <c r="J73" s="61"/>
      <c r="K73" s="61"/>
      <c r="L73" s="61"/>
      <c r="M73" s="61"/>
      <c r="N73" s="61"/>
      <c r="O73" s="61"/>
      <c r="P73" s="61"/>
      <c r="Q73" s="61"/>
      <c r="R73" s="61"/>
      <c r="S73" s="61"/>
      <c r="T73" s="61"/>
      <c r="U73" s="61"/>
      <c r="V73" s="41" t="s">
        <v>332</v>
      </c>
      <c r="W73" s="212">
        <v>2E-3</v>
      </c>
      <c r="X73" s="137">
        <v>44253</v>
      </c>
      <c r="Y73" s="80" t="s">
        <v>410</v>
      </c>
      <c r="Z73" s="72" t="s">
        <v>464</v>
      </c>
      <c r="AA73" s="142" t="s">
        <v>152</v>
      </c>
      <c r="AB73" s="147">
        <f t="shared" ref="AB73:AB104" ca="1" si="17">IF(ISERROR(VLOOKUP(AA73,INDIRECT(VLOOKUP(A73,ACTA,2,0)&amp;"A"),2,0))=TRUE,0,W73*(VLOOKUP(AA73,INDIRECT(VLOOKUP(A73,ACTA,2,0)&amp;"A"),2,0)))</f>
        <v>2E-3</v>
      </c>
      <c r="AC73" s="147">
        <f t="shared" ca="1" si="2"/>
        <v>0</v>
      </c>
      <c r="AD73" s="186">
        <f t="shared" si="11"/>
        <v>2</v>
      </c>
      <c r="AE73" s="187">
        <f t="shared" si="12"/>
        <v>3</v>
      </c>
      <c r="AF73" s="187">
        <f t="shared" si="13"/>
        <v>5</v>
      </c>
      <c r="AG73" s="188">
        <f t="shared" si="14"/>
        <v>1.6666666666666667</v>
      </c>
      <c r="AH73" s="189">
        <f t="shared" si="15"/>
        <v>3.3333333333333335E-3</v>
      </c>
      <c r="AI73" s="188">
        <f t="shared" ca="1" si="16"/>
        <v>-1.3333333333333335E-3</v>
      </c>
      <c r="AJ73" s="192" t="s">
        <v>235</v>
      </c>
    </row>
    <row r="74" spans="1:36" ht="42" customHeight="1" x14ac:dyDescent="0.25">
      <c r="A74" s="142" t="s">
        <v>45</v>
      </c>
      <c r="B74" s="143" t="s">
        <v>289</v>
      </c>
      <c r="C74" s="142" t="s">
        <v>90</v>
      </c>
      <c r="D74" s="142" t="s">
        <v>97</v>
      </c>
      <c r="E74" s="142" t="s">
        <v>165</v>
      </c>
      <c r="F74" s="43" t="s">
        <v>239</v>
      </c>
      <c r="G74" s="44" t="str">
        <f t="shared" si="0"/>
        <v>Asesor de Control Interno</v>
      </c>
      <c r="H74" s="137">
        <v>44251</v>
      </c>
      <c r="I74" s="137">
        <v>44257</v>
      </c>
      <c r="J74" s="61"/>
      <c r="K74" s="61"/>
      <c r="L74" s="61"/>
      <c r="M74" s="61"/>
      <c r="N74" s="61"/>
      <c r="O74" s="61"/>
      <c r="P74" s="61"/>
      <c r="Q74" s="61"/>
      <c r="R74" s="61"/>
      <c r="S74" s="61"/>
      <c r="T74" s="61"/>
      <c r="U74" s="61"/>
      <c r="V74" s="41" t="s">
        <v>215</v>
      </c>
      <c r="W74" s="212">
        <v>3.0000000000000001E-3</v>
      </c>
      <c r="X74" s="137">
        <v>44258</v>
      </c>
      <c r="Y74" s="143" t="s">
        <v>399</v>
      </c>
      <c r="Z74" s="72" t="s">
        <v>514</v>
      </c>
      <c r="AA74" s="41" t="s">
        <v>57</v>
      </c>
      <c r="AB74" s="147">
        <f t="shared" ca="1" si="17"/>
        <v>3.0000000000000001E-3</v>
      </c>
      <c r="AC74" s="147">
        <f t="shared" ca="1" si="2"/>
        <v>0</v>
      </c>
      <c r="AD74" s="186">
        <f t="shared" si="11"/>
        <v>3</v>
      </c>
      <c r="AE74" s="187">
        <f t="shared" si="12"/>
        <v>6</v>
      </c>
      <c r="AF74" s="187">
        <f t="shared" si="13"/>
        <v>4</v>
      </c>
      <c r="AG74" s="188">
        <f t="shared" si="14"/>
        <v>0.66666666666666663</v>
      </c>
      <c r="AH74" s="189">
        <f t="shared" si="15"/>
        <v>2E-3</v>
      </c>
      <c r="AI74" s="188">
        <f t="shared" ca="1" si="16"/>
        <v>1E-3</v>
      </c>
      <c r="AJ74" s="192" t="s">
        <v>235</v>
      </c>
    </row>
    <row r="75" spans="1:36" ht="42" customHeight="1" x14ac:dyDescent="0.25">
      <c r="A75" s="154" t="s">
        <v>46</v>
      </c>
      <c r="B75" s="143" t="s">
        <v>314</v>
      </c>
      <c r="C75" s="142" t="s">
        <v>82</v>
      </c>
      <c r="D75" s="142" t="s">
        <v>100</v>
      </c>
      <c r="E75" s="142" t="s">
        <v>165</v>
      </c>
      <c r="F75" s="43" t="s">
        <v>239</v>
      </c>
      <c r="G75" s="44" t="str">
        <f t="shared" si="0"/>
        <v>Director de Mejoramiento de Barrios</v>
      </c>
      <c r="H75" s="137">
        <v>44252</v>
      </c>
      <c r="I75" s="137">
        <v>44257</v>
      </c>
      <c r="J75" s="61"/>
      <c r="K75" s="61"/>
      <c r="L75" s="61"/>
      <c r="M75" s="61"/>
      <c r="N75" s="61"/>
      <c r="O75" s="61"/>
      <c r="P75" s="61"/>
      <c r="Q75" s="61"/>
      <c r="R75" s="61"/>
      <c r="S75" s="61"/>
      <c r="T75" s="61"/>
      <c r="U75" s="61"/>
      <c r="V75" s="140" t="s">
        <v>317</v>
      </c>
      <c r="W75" s="212">
        <v>1E-3</v>
      </c>
      <c r="X75" s="137"/>
      <c r="Y75" s="72" t="s">
        <v>436</v>
      </c>
      <c r="Z75" s="72" t="s">
        <v>482</v>
      </c>
      <c r="AA75" s="41" t="s">
        <v>151</v>
      </c>
      <c r="AB75" s="152">
        <f t="shared" ca="1" si="17"/>
        <v>8.0000000000000004E-4</v>
      </c>
      <c r="AC75" s="152">
        <f t="shared" ca="1" si="2"/>
        <v>1.9999999999999998E-4</v>
      </c>
      <c r="AD75" s="186">
        <f t="shared" si="11"/>
        <v>3</v>
      </c>
      <c r="AE75" s="187">
        <f t="shared" si="12"/>
        <v>5</v>
      </c>
      <c r="AF75" s="187">
        <f t="shared" si="13"/>
        <v>3</v>
      </c>
      <c r="AG75" s="188">
        <f t="shared" si="14"/>
        <v>0.6</v>
      </c>
      <c r="AH75" s="189">
        <f t="shared" si="15"/>
        <v>5.9999999999999995E-4</v>
      </c>
      <c r="AI75" s="188">
        <f t="shared" ca="1" si="16"/>
        <v>2.0000000000000009E-4</v>
      </c>
      <c r="AJ75" s="194" t="s">
        <v>412</v>
      </c>
    </row>
    <row r="76" spans="1:36" ht="42" customHeight="1" x14ac:dyDescent="0.25">
      <c r="A76" s="154" t="s">
        <v>44</v>
      </c>
      <c r="B76" s="143" t="s">
        <v>331</v>
      </c>
      <c r="C76" s="142" t="s">
        <v>98</v>
      </c>
      <c r="D76" s="142" t="s">
        <v>98</v>
      </c>
      <c r="E76" s="142" t="s">
        <v>165</v>
      </c>
      <c r="F76" s="145" t="s">
        <v>239</v>
      </c>
      <c r="G76" s="44" t="str">
        <f t="shared" si="0"/>
        <v>Líderes de Cada Proceso</v>
      </c>
      <c r="H76" s="184">
        <v>44252</v>
      </c>
      <c r="I76" s="184">
        <v>44280</v>
      </c>
      <c r="J76" s="61"/>
      <c r="K76" s="61"/>
      <c r="L76" s="61"/>
      <c r="M76" s="61"/>
      <c r="N76" s="61"/>
      <c r="O76" s="61"/>
      <c r="P76" s="61"/>
      <c r="Q76" s="61"/>
      <c r="R76" s="61"/>
      <c r="S76" s="61"/>
      <c r="T76" s="61"/>
      <c r="U76" s="61"/>
      <c r="V76" s="142" t="s">
        <v>332</v>
      </c>
      <c r="W76" s="212">
        <v>0.02</v>
      </c>
      <c r="X76" s="137"/>
      <c r="Y76" s="80" t="s">
        <v>410</v>
      </c>
      <c r="Z76" s="72" t="s">
        <v>434</v>
      </c>
      <c r="AA76" s="142" t="s">
        <v>170</v>
      </c>
      <c r="AB76" s="152">
        <f t="shared" ca="1" si="17"/>
        <v>3.0000000000000001E-3</v>
      </c>
      <c r="AC76" s="152">
        <f t="shared" ca="1" si="2"/>
        <v>1.7000000000000001E-2</v>
      </c>
      <c r="AD76" s="186">
        <f t="shared" si="11"/>
        <v>3</v>
      </c>
      <c r="AE76" s="187">
        <f t="shared" si="12"/>
        <v>28</v>
      </c>
      <c r="AF76" s="187">
        <f t="shared" si="13"/>
        <v>3</v>
      </c>
      <c r="AG76" s="188">
        <f t="shared" si="14"/>
        <v>0.10714285714285714</v>
      </c>
      <c r="AH76" s="189">
        <f t="shared" si="15"/>
        <v>2.142857142857143E-3</v>
      </c>
      <c r="AI76" s="188">
        <f t="shared" ca="1" si="16"/>
        <v>8.571428571428571E-4</v>
      </c>
      <c r="AJ76" s="194" t="s">
        <v>412</v>
      </c>
    </row>
    <row r="77" spans="1:36" ht="42" customHeight="1" x14ac:dyDescent="0.25">
      <c r="A77" s="142" t="s">
        <v>45</v>
      </c>
      <c r="B77" s="143" t="s">
        <v>114</v>
      </c>
      <c r="C77" s="142" t="s">
        <v>90</v>
      </c>
      <c r="D77" s="142" t="s">
        <v>97</v>
      </c>
      <c r="E77" s="142" t="s">
        <v>165</v>
      </c>
      <c r="F77" s="144" t="s">
        <v>239</v>
      </c>
      <c r="G77" s="44" t="str">
        <f t="shared" si="0"/>
        <v>Asesor de Control Interno</v>
      </c>
      <c r="H77" s="137">
        <v>44257</v>
      </c>
      <c r="I77" s="137">
        <v>44259</v>
      </c>
      <c r="J77" s="61"/>
      <c r="K77" s="61"/>
      <c r="L77" s="61"/>
      <c r="M77" s="61"/>
      <c r="N77" s="61"/>
      <c r="O77" s="61"/>
      <c r="P77" s="61"/>
      <c r="Q77" s="61"/>
      <c r="R77" s="61"/>
      <c r="S77" s="61"/>
      <c r="T77" s="61"/>
      <c r="U77" s="61"/>
      <c r="V77" s="142" t="s">
        <v>202</v>
      </c>
      <c r="W77" s="212">
        <v>3.0000000000000001E-3</v>
      </c>
      <c r="X77" s="137"/>
      <c r="Y77" s="72"/>
      <c r="Z77" s="72"/>
      <c r="AA77" s="41"/>
      <c r="AB77" s="70">
        <f t="shared" ca="1" si="17"/>
        <v>0</v>
      </c>
      <c r="AC77" s="70">
        <f t="shared" ca="1" si="2"/>
        <v>3.0000000000000001E-3</v>
      </c>
      <c r="AD77" s="186">
        <f t="shared" si="11"/>
        <v>3</v>
      </c>
      <c r="AE77" s="187">
        <f t="shared" si="12"/>
        <v>2</v>
      </c>
      <c r="AF77" s="187">
        <f t="shared" si="13"/>
        <v>-2</v>
      </c>
      <c r="AG77" s="188">
        <f t="shared" si="14"/>
        <v>-1</v>
      </c>
      <c r="AH77" s="189">
        <f t="shared" si="15"/>
        <v>-3.0000000000000001E-3</v>
      </c>
      <c r="AI77" s="188">
        <f t="shared" ca="1" si="16"/>
        <v>3.0000000000000001E-3</v>
      </c>
      <c r="AJ77" s="190"/>
    </row>
    <row r="78" spans="1:36" ht="42" customHeight="1" x14ac:dyDescent="0.25">
      <c r="A78" s="154" t="s">
        <v>46</v>
      </c>
      <c r="B78" s="143" t="s">
        <v>93</v>
      </c>
      <c r="C78" s="142" t="s">
        <v>89</v>
      </c>
      <c r="D78" s="142" t="s">
        <v>96</v>
      </c>
      <c r="E78" s="142" t="s">
        <v>165</v>
      </c>
      <c r="F78" s="144" t="s">
        <v>240</v>
      </c>
      <c r="G78" s="44" t="str">
        <f t="shared" si="0"/>
        <v>Subdirector Financiero</v>
      </c>
      <c r="H78" s="137">
        <v>44257</v>
      </c>
      <c r="I78" s="137">
        <v>44264</v>
      </c>
      <c r="J78" s="61"/>
      <c r="K78" s="61"/>
      <c r="L78" s="61"/>
      <c r="M78" s="61"/>
      <c r="N78" s="61"/>
      <c r="O78" s="61"/>
      <c r="P78" s="61"/>
      <c r="Q78" s="61"/>
      <c r="R78" s="61"/>
      <c r="S78" s="61"/>
      <c r="T78" s="61"/>
      <c r="U78" s="61"/>
      <c r="V78" s="41" t="s">
        <v>332</v>
      </c>
      <c r="W78" s="212">
        <v>1E-3</v>
      </c>
      <c r="X78" s="137"/>
      <c r="Y78" s="72"/>
      <c r="Z78" s="72"/>
      <c r="AA78" s="41"/>
      <c r="AB78" s="70">
        <f t="shared" ca="1" si="17"/>
        <v>0</v>
      </c>
      <c r="AC78" s="70">
        <f t="shared" ca="1" si="2"/>
        <v>1E-3</v>
      </c>
      <c r="AD78" s="186">
        <f t="shared" si="11"/>
        <v>3</v>
      </c>
      <c r="AE78" s="187">
        <f t="shared" si="12"/>
        <v>7</v>
      </c>
      <c r="AF78" s="187">
        <f t="shared" si="13"/>
        <v>-2</v>
      </c>
      <c r="AG78" s="188">
        <f t="shared" si="14"/>
        <v>-0.2857142857142857</v>
      </c>
      <c r="AH78" s="189">
        <f t="shared" si="15"/>
        <v>-2.8571428571428568E-4</v>
      </c>
      <c r="AI78" s="188">
        <f t="shared" ca="1" si="16"/>
        <v>2.8571428571428568E-4</v>
      </c>
      <c r="AJ78" s="190"/>
    </row>
    <row r="79" spans="1:36" ht="42" customHeight="1" x14ac:dyDescent="0.25">
      <c r="A79" s="154" t="s">
        <v>44</v>
      </c>
      <c r="B79" s="143" t="s">
        <v>92</v>
      </c>
      <c r="C79" s="142" t="s">
        <v>89</v>
      </c>
      <c r="D79" s="142" t="s">
        <v>96</v>
      </c>
      <c r="E79" s="142" t="s">
        <v>165</v>
      </c>
      <c r="F79" s="144" t="s">
        <v>203</v>
      </c>
      <c r="G79" s="44" t="str">
        <f t="shared" si="0"/>
        <v>Subdirector Financiero</v>
      </c>
      <c r="H79" s="137">
        <v>44257</v>
      </c>
      <c r="I79" s="137">
        <v>44264</v>
      </c>
      <c r="J79" s="61"/>
      <c r="K79" s="61"/>
      <c r="L79" s="61"/>
      <c r="M79" s="61"/>
      <c r="N79" s="61"/>
      <c r="O79" s="61"/>
      <c r="P79" s="61"/>
      <c r="Q79" s="61"/>
      <c r="R79" s="61"/>
      <c r="S79" s="61"/>
      <c r="T79" s="61"/>
      <c r="U79" s="61"/>
      <c r="V79" s="41" t="s">
        <v>123</v>
      </c>
      <c r="W79" s="212">
        <v>1E-3</v>
      </c>
      <c r="X79" s="137"/>
      <c r="Y79" s="143"/>
      <c r="Z79" s="72"/>
      <c r="AA79" s="41"/>
      <c r="AB79" s="70">
        <f t="shared" ca="1" si="17"/>
        <v>0</v>
      </c>
      <c r="AC79" s="70">
        <f t="shared" ca="1" si="2"/>
        <v>1E-3</v>
      </c>
      <c r="AD79" s="186">
        <f t="shared" si="11"/>
        <v>3</v>
      </c>
      <c r="AE79" s="187">
        <f t="shared" si="12"/>
        <v>7</v>
      </c>
      <c r="AF79" s="187">
        <f t="shared" si="13"/>
        <v>-2</v>
      </c>
      <c r="AG79" s="188">
        <f t="shared" si="14"/>
        <v>-0.2857142857142857</v>
      </c>
      <c r="AH79" s="189">
        <f t="shared" si="15"/>
        <v>-2.8571428571428568E-4</v>
      </c>
      <c r="AI79" s="188">
        <f t="shared" ca="1" si="16"/>
        <v>2.8571428571428568E-4</v>
      </c>
      <c r="AJ79" s="190"/>
    </row>
    <row r="80" spans="1:36" ht="42" customHeight="1" x14ac:dyDescent="0.25">
      <c r="A80" s="142" t="s">
        <v>47</v>
      </c>
      <c r="B80" s="146" t="s">
        <v>309</v>
      </c>
      <c r="C80" s="142" t="s">
        <v>98</v>
      </c>
      <c r="D80" s="142" t="s">
        <v>98</v>
      </c>
      <c r="E80" s="142" t="s">
        <v>165</v>
      </c>
      <c r="F80" s="144" t="s">
        <v>263</v>
      </c>
      <c r="G80" s="44" t="str">
        <f t="shared" si="0"/>
        <v>Líderes de Cada Proceso</v>
      </c>
      <c r="H80" s="184">
        <v>44257</v>
      </c>
      <c r="I80" s="184">
        <v>44272</v>
      </c>
      <c r="J80" s="61"/>
      <c r="K80" s="61"/>
      <c r="L80" s="61"/>
      <c r="M80" s="61"/>
      <c r="N80" s="61"/>
      <c r="O80" s="61"/>
      <c r="P80" s="61"/>
      <c r="Q80" s="61"/>
      <c r="R80" s="61"/>
      <c r="S80" s="61"/>
      <c r="T80" s="61"/>
      <c r="U80" s="61"/>
      <c r="V80" s="142" t="s">
        <v>215</v>
      </c>
      <c r="W80" s="215">
        <v>0.03</v>
      </c>
      <c r="X80" s="137"/>
      <c r="Y80" s="72"/>
      <c r="Z80" s="72"/>
      <c r="AA80" s="41"/>
      <c r="AB80" s="70">
        <f t="shared" ca="1" si="17"/>
        <v>0</v>
      </c>
      <c r="AC80" s="70">
        <f t="shared" ca="1" si="2"/>
        <v>0.03</v>
      </c>
      <c r="AD80" s="186">
        <f t="shared" si="11"/>
        <v>3</v>
      </c>
      <c r="AE80" s="187">
        <f t="shared" si="12"/>
        <v>15</v>
      </c>
      <c r="AF80" s="187">
        <f t="shared" si="13"/>
        <v>-2</v>
      </c>
      <c r="AG80" s="188">
        <f t="shared" si="14"/>
        <v>-0.13333333333333333</v>
      </c>
      <c r="AH80" s="189">
        <f t="shared" si="15"/>
        <v>-4.0000000000000001E-3</v>
      </c>
      <c r="AI80" s="188">
        <f t="shared" ca="1" si="16"/>
        <v>4.0000000000000001E-3</v>
      </c>
      <c r="AJ80" s="196" t="s">
        <v>437</v>
      </c>
    </row>
    <row r="81" spans="1:36" ht="42" customHeight="1" x14ac:dyDescent="0.25">
      <c r="A81" s="142" t="s">
        <v>51</v>
      </c>
      <c r="B81" s="143" t="s">
        <v>323</v>
      </c>
      <c r="C81" s="142" t="s">
        <v>98</v>
      </c>
      <c r="D81" s="142" t="s">
        <v>98</v>
      </c>
      <c r="E81" s="142" t="s">
        <v>165</v>
      </c>
      <c r="F81" s="43" t="s">
        <v>263</v>
      </c>
      <c r="G81" s="44" t="str">
        <f t="shared" si="0"/>
        <v>Líderes de Cada Proceso</v>
      </c>
      <c r="H81" s="184">
        <v>44257</v>
      </c>
      <c r="I81" s="137">
        <v>44301</v>
      </c>
      <c r="J81" s="61"/>
      <c r="K81" s="61"/>
      <c r="L81" s="61"/>
      <c r="M81" s="61"/>
      <c r="N81" s="61"/>
      <c r="O81" s="61"/>
      <c r="P81" s="61"/>
      <c r="Q81" s="61"/>
      <c r="R81" s="61"/>
      <c r="S81" s="61"/>
      <c r="T81" s="61"/>
      <c r="U81" s="61"/>
      <c r="V81" s="41" t="s">
        <v>123</v>
      </c>
      <c r="W81" s="212">
        <v>5.0000000000000001E-3</v>
      </c>
      <c r="X81" s="137"/>
      <c r="Y81" s="72"/>
      <c r="Z81" s="72"/>
      <c r="AA81" s="41"/>
      <c r="AB81" s="70">
        <f t="shared" ca="1" si="17"/>
        <v>0</v>
      </c>
      <c r="AC81" s="70">
        <f t="shared" ca="1" si="2"/>
        <v>5.0000000000000001E-3</v>
      </c>
      <c r="AD81" s="186">
        <f t="shared" si="11"/>
        <v>4</v>
      </c>
      <c r="AE81" s="187">
        <f t="shared" si="12"/>
        <v>44</v>
      </c>
      <c r="AF81" s="187">
        <f t="shared" si="13"/>
        <v>-2</v>
      </c>
      <c r="AG81" s="188">
        <f t="shared" si="14"/>
        <v>-4.5454545454545456E-2</v>
      </c>
      <c r="AH81" s="189">
        <f t="shared" si="15"/>
        <v>-2.2727272727272727E-4</v>
      </c>
      <c r="AI81" s="188">
        <f t="shared" ca="1" si="16"/>
        <v>2.2727272727272727E-4</v>
      </c>
      <c r="AJ81" s="196" t="s">
        <v>437</v>
      </c>
    </row>
    <row r="82" spans="1:36" ht="42" customHeight="1" x14ac:dyDescent="0.25">
      <c r="A82" s="154" t="s">
        <v>44</v>
      </c>
      <c r="B82" s="143" t="s">
        <v>327</v>
      </c>
      <c r="C82" s="142" t="s">
        <v>73</v>
      </c>
      <c r="D82" s="142" t="s">
        <v>95</v>
      </c>
      <c r="E82" s="142" t="s">
        <v>165</v>
      </c>
      <c r="F82" s="43" t="s">
        <v>160</v>
      </c>
      <c r="G82" s="44" t="str">
        <f t="shared" si="0"/>
        <v xml:space="preserve">Jefe Oficina Asesora de Planeación </v>
      </c>
      <c r="H82" s="137">
        <v>44257</v>
      </c>
      <c r="I82" s="137">
        <v>44314</v>
      </c>
      <c r="J82" s="61"/>
      <c r="K82" s="61"/>
      <c r="L82" s="61"/>
      <c r="M82" s="61"/>
      <c r="N82" s="61"/>
      <c r="O82" s="61"/>
      <c r="P82" s="61"/>
      <c r="Q82" s="61"/>
      <c r="R82" s="61"/>
      <c r="S82" s="61"/>
      <c r="T82" s="61"/>
      <c r="U82" s="61"/>
      <c r="V82" s="142" t="s">
        <v>123</v>
      </c>
      <c r="W82" s="212">
        <v>0.01</v>
      </c>
      <c r="X82" s="137"/>
      <c r="Y82" s="72"/>
      <c r="Z82" s="72"/>
      <c r="AA82" s="41"/>
      <c r="AB82" s="70">
        <f t="shared" ca="1" si="17"/>
        <v>0</v>
      </c>
      <c r="AC82" s="70">
        <f t="shared" ca="1" si="2"/>
        <v>0.01</v>
      </c>
      <c r="AD82" s="186">
        <f t="shared" si="11"/>
        <v>4</v>
      </c>
      <c r="AE82" s="187">
        <f t="shared" si="12"/>
        <v>57</v>
      </c>
      <c r="AF82" s="187">
        <f t="shared" si="13"/>
        <v>-2</v>
      </c>
      <c r="AG82" s="188">
        <f t="shared" si="14"/>
        <v>-3.5087719298245612E-2</v>
      </c>
      <c r="AH82" s="189">
        <f t="shared" si="15"/>
        <v>-3.5087719298245611E-4</v>
      </c>
      <c r="AI82" s="188">
        <f t="shared" ca="1" si="16"/>
        <v>3.5087719298245611E-4</v>
      </c>
      <c r="AJ82" s="190"/>
    </row>
    <row r="83" spans="1:36" ht="42" customHeight="1" x14ac:dyDescent="0.25">
      <c r="A83" s="154" t="s">
        <v>44</v>
      </c>
      <c r="B83" s="143" t="s">
        <v>211</v>
      </c>
      <c r="C83" s="142" t="s">
        <v>79</v>
      </c>
      <c r="D83" s="142" t="s">
        <v>95</v>
      </c>
      <c r="E83" s="142" t="s">
        <v>165</v>
      </c>
      <c r="F83" s="43" t="s">
        <v>160</v>
      </c>
      <c r="G83" s="44" t="str">
        <f t="shared" ref="G83:G146" si="18">IF(LEN(C83)&gt;0,VLOOKUP(C83,PROCESO2,3,0),"")</f>
        <v>Jefe Oficina de Tecnologías de la Información y las Comunicaciones</v>
      </c>
      <c r="H83" s="137">
        <v>44263</v>
      </c>
      <c r="I83" s="137">
        <v>44274</v>
      </c>
      <c r="J83" s="61"/>
      <c r="K83" s="61"/>
      <c r="L83" s="61"/>
      <c r="M83" s="61"/>
      <c r="N83" s="61"/>
      <c r="O83" s="61"/>
      <c r="P83" s="61"/>
      <c r="Q83" s="61"/>
      <c r="R83" s="61"/>
      <c r="S83" s="61"/>
      <c r="T83" s="61"/>
      <c r="U83" s="61"/>
      <c r="V83" s="142" t="s">
        <v>202</v>
      </c>
      <c r="W83" s="212">
        <v>5.0000000000000001E-3</v>
      </c>
      <c r="X83" s="137"/>
      <c r="Y83" s="72"/>
      <c r="Z83" s="143"/>
      <c r="AA83" s="41"/>
      <c r="AB83" s="70">
        <f t="shared" ca="1" si="17"/>
        <v>0</v>
      </c>
      <c r="AC83" s="70">
        <f t="shared" ref="AC83:AC146" ca="1" si="19">+W83-AB83</f>
        <v>5.0000000000000001E-3</v>
      </c>
      <c r="AD83" s="186">
        <f t="shared" si="11"/>
        <v>3</v>
      </c>
      <c r="AE83" s="187">
        <f t="shared" si="12"/>
        <v>11</v>
      </c>
      <c r="AF83" s="187">
        <f t="shared" si="13"/>
        <v>-8</v>
      </c>
      <c r="AG83" s="188">
        <f t="shared" si="14"/>
        <v>-0.72727272727272729</v>
      </c>
      <c r="AH83" s="189">
        <f t="shared" si="15"/>
        <v>-3.6363636363636364E-3</v>
      </c>
      <c r="AI83" s="188">
        <f t="shared" ca="1" si="16"/>
        <v>3.6363636363636364E-3</v>
      </c>
      <c r="AJ83" s="190"/>
    </row>
    <row r="84" spans="1:36" ht="42" customHeight="1" x14ac:dyDescent="0.25">
      <c r="A84" s="142" t="s">
        <v>45</v>
      </c>
      <c r="B84" s="146" t="s">
        <v>210</v>
      </c>
      <c r="C84" s="142" t="s">
        <v>90</v>
      </c>
      <c r="D84" s="142" t="s">
        <v>97</v>
      </c>
      <c r="E84" s="142" t="s">
        <v>165</v>
      </c>
      <c r="F84" s="144" t="s">
        <v>239</v>
      </c>
      <c r="G84" s="44" t="str">
        <f t="shared" si="18"/>
        <v>Asesor de Control Interno</v>
      </c>
      <c r="H84" s="137">
        <v>44263</v>
      </c>
      <c r="I84" s="137">
        <v>44274</v>
      </c>
      <c r="J84" s="61"/>
      <c r="K84" s="61"/>
      <c r="L84" s="61"/>
      <c r="M84" s="61"/>
      <c r="N84" s="61"/>
      <c r="O84" s="61"/>
      <c r="P84" s="61"/>
      <c r="Q84" s="61"/>
      <c r="R84" s="61"/>
      <c r="S84" s="61"/>
      <c r="T84" s="61"/>
      <c r="U84" s="61"/>
      <c r="V84" s="41" t="s">
        <v>202</v>
      </c>
      <c r="W84" s="212">
        <v>5.0000000000000001E-3</v>
      </c>
      <c r="X84" s="137"/>
      <c r="Y84" s="143"/>
      <c r="Z84" s="72"/>
      <c r="AA84" s="41"/>
      <c r="AB84" s="70">
        <f t="shared" ca="1" si="17"/>
        <v>0</v>
      </c>
      <c r="AC84" s="70">
        <f t="shared" ca="1" si="19"/>
        <v>5.0000000000000001E-3</v>
      </c>
      <c r="AD84" s="186">
        <f t="shared" si="11"/>
        <v>3</v>
      </c>
      <c r="AE84" s="187">
        <f t="shared" si="12"/>
        <v>11</v>
      </c>
      <c r="AF84" s="187">
        <f t="shared" si="13"/>
        <v>-8</v>
      </c>
      <c r="AG84" s="188">
        <f t="shared" si="14"/>
        <v>-0.72727272727272729</v>
      </c>
      <c r="AH84" s="189">
        <f t="shared" si="15"/>
        <v>-3.6363636363636364E-3</v>
      </c>
      <c r="AI84" s="188">
        <f t="shared" ca="1" si="16"/>
        <v>3.6363636363636364E-3</v>
      </c>
      <c r="AJ84" s="190"/>
    </row>
    <row r="85" spans="1:36" ht="42" customHeight="1" x14ac:dyDescent="0.25">
      <c r="A85" s="142" t="s">
        <v>50</v>
      </c>
      <c r="B85" s="143" t="s">
        <v>319</v>
      </c>
      <c r="C85" s="142" t="s">
        <v>81</v>
      </c>
      <c r="D85" s="142" t="s">
        <v>100</v>
      </c>
      <c r="E85" s="142" t="s">
        <v>165</v>
      </c>
      <c r="F85" s="144" t="s">
        <v>263</v>
      </c>
      <c r="G85" s="44" t="str">
        <f t="shared" si="18"/>
        <v>Director de Urbanizaciones y Titulación</v>
      </c>
      <c r="H85" s="184">
        <v>44270</v>
      </c>
      <c r="I85" s="184">
        <v>44280</v>
      </c>
      <c r="J85" s="61"/>
      <c r="K85" s="61"/>
      <c r="L85" s="61"/>
      <c r="M85" s="61"/>
      <c r="N85" s="61"/>
      <c r="O85" s="61"/>
      <c r="P85" s="61"/>
      <c r="Q85" s="61"/>
      <c r="R85" s="61"/>
      <c r="S85" s="61"/>
      <c r="T85" s="61"/>
      <c r="U85" s="61"/>
      <c r="V85" s="142" t="s">
        <v>123</v>
      </c>
      <c r="W85" s="212">
        <v>3.7499999999999999E-3</v>
      </c>
      <c r="X85" s="137"/>
      <c r="Y85" s="72"/>
      <c r="Z85" s="72"/>
      <c r="AA85" s="41"/>
      <c r="AB85" s="70">
        <f t="shared" ca="1" si="17"/>
        <v>0</v>
      </c>
      <c r="AC85" s="70">
        <f t="shared" ca="1" si="19"/>
        <v>3.7499999999999999E-3</v>
      </c>
      <c r="AD85" s="186">
        <f t="shared" si="11"/>
        <v>3</v>
      </c>
      <c r="AE85" s="187">
        <f t="shared" si="12"/>
        <v>10</v>
      </c>
      <c r="AF85" s="187">
        <f t="shared" si="13"/>
        <v>-15</v>
      </c>
      <c r="AG85" s="188">
        <f t="shared" si="14"/>
        <v>-1.5</v>
      </c>
      <c r="AH85" s="189">
        <f t="shared" si="15"/>
        <v>-5.6249999999999998E-3</v>
      </c>
      <c r="AI85" s="188">
        <f t="shared" ca="1" si="16"/>
        <v>5.6249999999999998E-3</v>
      </c>
      <c r="AJ85" s="190"/>
    </row>
    <row r="86" spans="1:36" ht="42" customHeight="1" x14ac:dyDescent="0.25">
      <c r="A86" s="45" t="s">
        <v>50</v>
      </c>
      <c r="B86" s="143" t="s">
        <v>218</v>
      </c>
      <c r="C86" s="67" t="s">
        <v>141</v>
      </c>
      <c r="D86" s="45" t="s">
        <v>96</v>
      </c>
      <c r="E86" s="142" t="s">
        <v>165</v>
      </c>
      <c r="F86" s="43" t="s">
        <v>160</v>
      </c>
      <c r="G86" s="44" t="str">
        <f t="shared" si="18"/>
        <v>Director de Gestión Corporativa y CID</v>
      </c>
      <c r="H86" s="184">
        <v>44270</v>
      </c>
      <c r="I86" s="184">
        <v>44291</v>
      </c>
      <c r="J86" s="61"/>
      <c r="K86" s="61"/>
      <c r="L86" s="61"/>
      <c r="M86" s="61"/>
      <c r="N86" s="61"/>
      <c r="O86" s="61"/>
      <c r="P86" s="61"/>
      <c r="Q86" s="61"/>
      <c r="R86" s="61"/>
      <c r="S86" s="61"/>
      <c r="T86" s="61"/>
      <c r="U86" s="61"/>
      <c r="V86" s="142" t="s">
        <v>123</v>
      </c>
      <c r="W86" s="212">
        <v>5.0000000000000001E-3</v>
      </c>
      <c r="X86" s="137"/>
      <c r="Y86" s="72"/>
      <c r="Z86" s="72"/>
      <c r="AA86" s="41"/>
      <c r="AB86" s="70">
        <f t="shared" ca="1" si="17"/>
        <v>0</v>
      </c>
      <c r="AC86" s="70">
        <f t="shared" ca="1" si="19"/>
        <v>5.0000000000000001E-3</v>
      </c>
      <c r="AD86" s="186">
        <f t="shared" si="11"/>
        <v>4</v>
      </c>
      <c r="AE86" s="187">
        <f t="shared" si="12"/>
        <v>21</v>
      </c>
      <c r="AF86" s="187">
        <f t="shared" si="13"/>
        <v>-15</v>
      </c>
      <c r="AG86" s="188">
        <f t="shared" si="14"/>
        <v>-0.7142857142857143</v>
      </c>
      <c r="AH86" s="189">
        <f t="shared" si="15"/>
        <v>-3.5714285714285718E-3</v>
      </c>
      <c r="AI86" s="188">
        <f t="shared" ca="1" si="16"/>
        <v>3.5714285714285718E-3</v>
      </c>
      <c r="AJ86" s="196" t="s">
        <v>437</v>
      </c>
    </row>
    <row r="87" spans="1:36" ht="42" customHeight="1" x14ac:dyDescent="0.25">
      <c r="A87" s="142" t="s">
        <v>50</v>
      </c>
      <c r="B87" s="143" t="s">
        <v>241</v>
      </c>
      <c r="C87" s="142" t="s">
        <v>140</v>
      </c>
      <c r="D87" s="142" t="s">
        <v>100</v>
      </c>
      <c r="E87" s="142" t="s">
        <v>165</v>
      </c>
      <c r="F87" s="144" t="s">
        <v>159</v>
      </c>
      <c r="G87" s="44" t="str">
        <f t="shared" si="18"/>
        <v>Director de Gestión Corporativa y CID</v>
      </c>
      <c r="H87" s="184">
        <v>44270</v>
      </c>
      <c r="I87" s="137">
        <v>44294</v>
      </c>
      <c r="J87" s="61"/>
      <c r="K87" s="61"/>
      <c r="L87" s="61"/>
      <c r="M87" s="61"/>
      <c r="N87" s="61"/>
      <c r="O87" s="61"/>
      <c r="P87" s="61"/>
      <c r="Q87" s="61"/>
      <c r="R87" s="61"/>
      <c r="S87" s="61"/>
      <c r="T87" s="61"/>
      <c r="U87" s="61"/>
      <c r="V87" s="41" t="s">
        <v>123</v>
      </c>
      <c r="W87" s="212">
        <v>2.5000000000000001E-3</v>
      </c>
      <c r="X87" s="137"/>
      <c r="Y87" s="72"/>
      <c r="Z87" s="72"/>
      <c r="AA87" s="41"/>
      <c r="AB87" s="70">
        <f t="shared" ca="1" si="17"/>
        <v>0</v>
      </c>
      <c r="AC87" s="70">
        <f t="shared" ca="1" si="19"/>
        <v>2.5000000000000001E-3</v>
      </c>
      <c r="AD87" s="186">
        <f t="shared" si="11"/>
        <v>4</v>
      </c>
      <c r="AE87" s="187">
        <f t="shared" si="12"/>
        <v>24</v>
      </c>
      <c r="AF87" s="187">
        <f t="shared" si="13"/>
        <v>-15</v>
      </c>
      <c r="AG87" s="188">
        <f t="shared" si="14"/>
        <v>-0.625</v>
      </c>
      <c r="AH87" s="189">
        <f t="shared" si="15"/>
        <v>-1.5625000000000001E-3</v>
      </c>
      <c r="AI87" s="188">
        <f t="shared" ca="1" si="16"/>
        <v>1.5625000000000001E-3</v>
      </c>
      <c r="AJ87" s="190"/>
    </row>
    <row r="88" spans="1:36" ht="42" customHeight="1" x14ac:dyDescent="0.25">
      <c r="A88" s="142" t="s">
        <v>50</v>
      </c>
      <c r="B88" s="143" t="s">
        <v>352</v>
      </c>
      <c r="C88" s="142" t="s">
        <v>81</v>
      </c>
      <c r="D88" s="142" t="s">
        <v>100</v>
      </c>
      <c r="E88" s="142" t="s">
        <v>165</v>
      </c>
      <c r="F88" s="145" t="s">
        <v>159</v>
      </c>
      <c r="G88" s="44" t="str">
        <f t="shared" si="18"/>
        <v>Director de Urbanizaciones y Titulación</v>
      </c>
      <c r="H88" s="184">
        <v>44270</v>
      </c>
      <c r="I88" s="137">
        <v>44294</v>
      </c>
      <c r="J88" s="61"/>
      <c r="K88" s="61"/>
      <c r="L88" s="61"/>
      <c r="M88" s="61"/>
      <c r="N88" s="61"/>
      <c r="O88" s="61"/>
      <c r="P88" s="61"/>
      <c r="Q88" s="61"/>
      <c r="R88" s="61"/>
      <c r="S88" s="61"/>
      <c r="T88" s="61"/>
      <c r="U88" s="61"/>
      <c r="V88" s="142" t="s">
        <v>123</v>
      </c>
      <c r="W88" s="212">
        <v>5.0000000000000001E-3</v>
      </c>
      <c r="X88" s="137"/>
      <c r="Y88" s="80"/>
      <c r="Z88" s="72"/>
      <c r="AA88" s="41"/>
      <c r="AB88" s="70">
        <f t="shared" ca="1" si="17"/>
        <v>0</v>
      </c>
      <c r="AC88" s="70">
        <f t="shared" ca="1" si="19"/>
        <v>5.0000000000000001E-3</v>
      </c>
      <c r="AD88" s="186">
        <f t="shared" si="11"/>
        <v>4</v>
      </c>
      <c r="AE88" s="187">
        <f t="shared" si="12"/>
        <v>24</v>
      </c>
      <c r="AF88" s="187">
        <f t="shared" si="13"/>
        <v>-15</v>
      </c>
      <c r="AG88" s="188">
        <f t="shared" si="14"/>
        <v>-0.625</v>
      </c>
      <c r="AH88" s="189">
        <f t="shared" si="15"/>
        <v>-3.1250000000000002E-3</v>
      </c>
      <c r="AI88" s="188">
        <f t="shared" ca="1" si="16"/>
        <v>3.1250000000000002E-3</v>
      </c>
      <c r="AJ88" s="190"/>
    </row>
    <row r="89" spans="1:36" ht="42" customHeight="1" x14ac:dyDescent="0.25">
      <c r="A89" s="142" t="s">
        <v>43</v>
      </c>
      <c r="B89" s="143" t="s">
        <v>305</v>
      </c>
      <c r="C89" s="142" t="s">
        <v>90</v>
      </c>
      <c r="D89" s="142" t="s">
        <v>97</v>
      </c>
      <c r="E89" s="142" t="s">
        <v>165</v>
      </c>
      <c r="F89" s="144" t="s">
        <v>239</v>
      </c>
      <c r="G89" s="44" t="str">
        <f t="shared" si="18"/>
        <v>Asesor de Control Interno</v>
      </c>
      <c r="H89" s="184">
        <v>44270</v>
      </c>
      <c r="I89" s="184">
        <v>44298</v>
      </c>
      <c r="J89" s="61"/>
      <c r="K89" s="61"/>
      <c r="L89" s="61"/>
      <c r="M89" s="61"/>
      <c r="N89" s="61"/>
      <c r="O89" s="61"/>
      <c r="P89" s="61"/>
      <c r="Q89" s="61"/>
      <c r="R89" s="61"/>
      <c r="S89" s="61"/>
      <c r="T89" s="61"/>
      <c r="U89" s="61"/>
      <c r="V89" s="41" t="s">
        <v>334</v>
      </c>
      <c r="W89" s="215">
        <v>2.5000000000000001E-3</v>
      </c>
      <c r="X89" s="137"/>
      <c r="Y89" s="143"/>
      <c r="Z89" s="72"/>
      <c r="AA89" s="41"/>
      <c r="AB89" s="70">
        <f t="shared" ca="1" si="17"/>
        <v>0</v>
      </c>
      <c r="AC89" s="70">
        <f t="shared" ca="1" si="19"/>
        <v>2.5000000000000001E-3</v>
      </c>
      <c r="AD89" s="186">
        <f t="shared" si="11"/>
        <v>4</v>
      </c>
      <c r="AE89" s="187">
        <f t="shared" si="12"/>
        <v>28</v>
      </c>
      <c r="AF89" s="187">
        <f t="shared" si="13"/>
        <v>-15</v>
      </c>
      <c r="AG89" s="188">
        <f t="shared" si="14"/>
        <v>-0.5357142857142857</v>
      </c>
      <c r="AH89" s="189">
        <f t="shared" si="15"/>
        <v>-1.3392857142857143E-3</v>
      </c>
      <c r="AI89" s="188">
        <f t="shared" ca="1" si="16"/>
        <v>1.3392857142857143E-3</v>
      </c>
      <c r="AJ89" s="190"/>
    </row>
    <row r="90" spans="1:36" ht="42" customHeight="1" x14ac:dyDescent="0.25">
      <c r="A90" s="142" t="s">
        <v>45</v>
      </c>
      <c r="B90" s="143" t="s">
        <v>329</v>
      </c>
      <c r="C90" s="142" t="s">
        <v>90</v>
      </c>
      <c r="D90" s="142" t="s">
        <v>97</v>
      </c>
      <c r="E90" s="142" t="s">
        <v>165</v>
      </c>
      <c r="F90" s="144" t="s">
        <v>160</v>
      </c>
      <c r="G90" s="44" t="str">
        <f t="shared" si="18"/>
        <v>Asesor de Control Interno</v>
      </c>
      <c r="H90" s="137">
        <v>44270</v>
      </c>
      <c r="I90" s="137">
        <v>44454</v>
      </c>
      <c r="J90" s="61"/>
      <c r="K90" s="61"/>
      <c r="L90" s="61"/>
      <c r="M90" s="61"/>
      <c r="N90" s="61"/>
      <c r="O90" s="61"/>
      <c r="P90" s="61"/>
      <c r="Q90" s="61"/>
      <c r="R90" s="61"/>
      <c r="S90" s="61"/>
      <c r="T90" s="61"/>
      <c r="U90" s="61"/>
      <c r="V90" s="41" t="s">
        <v>334</v>
      </c>
      <c r="W90" s="212">
        <v>3.0000000000000001E-3</v>
      </c>
      <c r="X90" s="213"/>
      <c r="Y90" s="72"/>
      <c r="Z90" s="72"/>
      <c r="AA90" s="41"/>
      <c r="AB90" s="70">
        <f t="shared" ca="1" si="17"/>
        <v>0</v>
      </c>
      <c r="AC90" s="70">
        <f t="shared" ca="1" si="19"/>
        <v>3.0000000000000001E-3</v>
      </c>
      <c r="AD90" s="186">
        <f t="shared" si="11"/>
        <v>9</v>
      </c>
      <c r="AE90" s="187">
        <f t="shared" si="12"/>
        <v>184</v>
      </c>
      <c r="AF90" s="187">
        <f t="shared" si="13"/>
        <v>-15</v>
      </c>
      <c r="AG90" s="188">
        <f t="shared" si="14"/>
        <v>-8.1521739130434784E-2</v>
      </c>
      <c r="AH90" s="189">
        <f t="shared" si="15"/>
        <v>-2.4456521739130437E-4</v>
      </c>
      <c r="AI90" s="188">
        <f t="shared" ca="1" si="16"/>
        <v>2.4456521739130437E-4</v>
      </c>
      <c r="AJ90" s="190"/>
    </row>
    <row r="91" spans="1:36" ht="42" customHeight="1" x14ac:dyDescent="0.25">
      <c r="A91" s="142" t="s">
        <v>45</v>
      </c>
      <c r="B91" s="143" t="s">
        <v>329</v>
      </c>
      <c r="C91" s="142" t="s">
        <v>90</v>
      </c>
      <c r="D91" s="142" t="s">
        <v>97</v>
      </c>
      <c r="E91" s="142" t="s">
        <v>165</v>
      </c>
      <c r="F91" s="144" t="s">
        <v>260</v>
      </c>
      <c r="G91" s="44" t="str">
        <f t="shared" si="18"/>
        <v>Asesor de Control Interno</v>
      </c>
      <c r="H91" s="137">
        <v>44270</v>
      </c>
      <c r="I91" s="137">
        <v>44454</v>
      </c>
      <c r="J91" s="61"/>
      <c r="K91" s="61"/>
      <c r="L91" s="61"/>
      <c r="M91" s="61"/>
      <c r="N91" s="61"/>
      <c r="O91" s="61"/>
      <c r="P91" s="61"/>
      <c r="Q91" s="61"/>
      <c r="R91" s="61"/>
      <c r="S91" s="61"/>
      <c r="T91" s="61"/>
      <c r="U91" s="61"/>
      <c r="V91" s="142" t="s">
        <v>334</v>
      </c>
      <c r="W91" s="212">
        <v>3.0000000000000001E-3</v>
      </c>
      <c r="X91" s="213"/>
      <c r="Y91" s="72"/>
      <c r="Z91" s="72"/>
      <c r="AA91" s="41"/>
      <c r="AB91" s="70">
        <f t="shared" ca="1" si="17"/>
        <v>0</v>
      </c>
      <c r="AC91" s="70">
        <f t="shared" ca="1" si="19"/>
        <v>3.0000000000000001E-3</v>
      </c>
      <c r="AD91" s="186">
        <f t="shared" si="11"/>
        <v>9</v>
      </c>
      <c r="AE91" s="187">
        <f t="shared" si="12"/>
        <v>184</v>
      </c>
      <c r="AF91" s="187">
        <f t="shared" si="13"/>
        <v>-15</v>
      </c>
      <c r="AG91" s="188">
        <f t="shared" si="14"/>
        <v>-8.1521739130434784E-2</v>
      </c>
      <c r="AH91" s="189">
        <f t="shared" si="15"/>
        <v>-2.4456521739130437E-4</v>
      </c>
      <c r="AI91" s="188">
        <f t="shared" ca="1" si="16"/>
        <v>2.4456521739130437E-4</v>
      </c>
      <c r="AJ91" s="190"/>
    </row>
    <row r="92" spans="1:36" ht="42" customHeight="1" x14ac:dyDescent="0.25">
      <c r="A92" s="142" t="s">
        <v>45</v>
      </c>
      <c r="B92" s="143" t="s">
        <v>329</v>
      </c>
      <c r="C92" s="142" t="s">
        <v>90</v>
      </c>
      <c r="D92" s="142" t="s">
        <v>97</v>
      </c>
      <c r="E92" s="142" t="s">
        <v>165</v>
      </c>
      <c r="F92" s="144" t="s">
        <v>240</v>
      </c>
      <c r="G92" s="44" t="str">
        <f t="shared" si="18"/>
        <v>Asesor de Control Interno</v>
      </c>
      <c r="H92" s="137">
        <v>44270</v>
      </c>
      <c r="I92" s="137">
        <v>44454</v>
      </c>
      <c r="J92" s="61"/>
      <c r="K92" s="61"/>
      <c r="L92" s="61"/>
      <c r="M92" s="61"/>
      <c r="N92" s="61"/>
      <c r="O92" s="61"/>
      <c r="P92" s="61"/>
      <c r="Q92" s="61"/>
      <c r="R92" s="61"/>
      <c r="S92" s="61"/>
      <c r="T92" s="61"/>
      <c r="U92" s="61"/>
      <c r="V92" s="142" t="s">
        <v>334</v>
      </c>
      <c r="W92" s="212">
        <v>3.0000000000000001E-3</v>
      </c>
      <c r="X92" s="213"/>
      <c r="Y92" s="72"/>
      <c r="Z92" s="72"/>
      <c r="AA92" s="41"/>
      <c r="AB92" s="70">
        <f t="shared" ca="1" si="17"/>
        <v>0</v>
      </c>
      <c r="AC92" s="70">
        <f t="shared" ca="1" si="19"/>
        <v>3.0000000000000001E-3</v>
      </c>
      <c r="AD92" s="186">
        <f t="shared" si="11"/>
        <v>9</v>
      </c>
      <c r="AE92" s="187">
        <f t="shared" si="12"/>
        <v>184</v>
      </c>
      <c r="AF92" s="187">
        <f t="shared" si="13"/>
        <v>-15</v>
      </c>
      <c r="AG92" s="188">
        <f t="shared" si="14"/>
        <v>-8.1521739130434784E-2</v>
      </c>
      <c r="AH92" s="189">
        <f t="shared" si="15"/>
        <v>-2.4456521739130437E-4</v>
      </c>
      <c r="AI92" s="188">
        <f t="shared" ca="1" si="16"/>
        <v>2.4456521739130437E-4</v>
      </c>
      <c r="AJ92" s="190"/>
    </row>
    <row r="93" spans="1:36" ht="42" customHeight="1" x14ac:dyDescent="0.25">
      <c r="A93" s="142" t="s">
        <v>45</v>
      </c>
      <c r="B93" s="143" t="s">
        <v>329</v>
      </c>
      <c r="C93" s="142" t="s">
        <v>90</v>
      </c>
      <c r="D93" s="142" t="s">
        <v>97</v>
      </c>
      <c r="E93" s="142" t="s">
        <v>165</v>
      </c>
      <c r="F93" s="144" t="s">
        <v>239</v>
      </c>
      <c r="G93" s="44" t="str">
        <f t="shared" si="18"/>
        <v>Asesor de Control Interno</v>
      </c>
      <c r="H93" s="137">
        <v>44270</v>
      </c>
      <c r="I93" s="137">
        <v>44454</v>
      </c>
      <c r="J93" s="61"/>
      <c r="K93" s="61"/>
      <c r="L93" s="61"/>
      <c r="M93" s="61"/>
      <c r="N93" s="61"/>
      <c r="O93" s="61"/>
      <c r="P93" s="61"/>
      <c r="Q93" s="61"/>
      <c r="R93" s="61"/>
      <c r="S93" s="61"/>
      <c r="T93" s="61"/>
      <c r="U93" s="61"/>
      <c r="V93" s="142" t="s">
        <v>334</v>
      </c>
      <c r="W93" s="212">
        <v>3.0000000000000001E-3</v>
      </c>
      <c r="X93" s="213"/>
      <c r="Y93" s="72"/>
      <c r="Z93" s="72"/>
      <c r="AA93" s="41"/>
      <c r="AB93" s="70">
        <f t="shared" ca="1" si="17"/>
        <v>0</v>
      </c>
      <c r="AC93" s="70">
        <f t="shared" ca="1" si="19"/>
        <v>3.0000000000000001E-3</v>
      </c>
      <c r="AD93" s="186">
        <f t="shared" si="11"/>
        <v>9</v>
      </c>
      <c r="AE93" s="187">
        <f t="shared" si="12"/>
        <v>184</v>
      </c>
      <c r="AF93" s="187">
        <f t="shared" si="13"/>
        <v>-15</v>
      </c>
      <c r="AG93" s="188">
        <f t="shared" si="14"/>
        <v>-8.1521739130434784E-2</v>
      </c>
      <c r="AH93" s="189">
        <f t="shared" si="15"/>
        <v>-2.4456521739130437E-4</v>
      </c>
      <c r="AI93" s="188">
        <f t="shared" ca="1" si="16"/>
        <v>2.4456521739130437E-4</v>
      </c>
      <c r="AJ93" s="190"/>
    </row>
    <row r="94" spans="1:36" ht="42" customHeight="1" x14ac:dyDescent="0.25">
      <c r="A94" s="142" t="s">
        <v>45</v>
      </c>
      <c r="B94" s="143" t="s">
        <v>329</v>
      </c>
      <c r="C94" s="142" t="s">
        <v>90</v>
      </c>
      <c r="D94" s="142" t="s">
        <v>97</v>
      </c>
      <c r="E94" s="142" t="s">
        <v>165</v>
      </c>
      <c r="F94" s="144" t="s">
        <v>263</v>
      </c>
      <c r="G94" s="44" t="str">
        <f t="shared" si="18"/>
        <v>Asesor de Control Interno</v>
      </c>
      <c r="H94" s="137">
        <v>44270</v>
      </c>
      <c r="I94" s="137">
        <v>44454</v>
      </c>
      <c r="J94" s="61"/>
      <c r="K94" s="61"/>
      <c r="L94" s="61"/>
      <c r="M94" s="61"/>
      <c r="N94" s="61"/>
      <c r="O94" s="61"/>
      <c r="P94" s="61"/>
      <c r="Q94" s="61"/>
      <c r="R94" s="61"/>
      <c r="S94" s="61"/>
      <c r="T94" s="61"/>
      <c r="U94" s="61"/>
      <c r="V94" s="142" t="s">
        <v>334</v>
      </c>
      <c r="W94" s="212">
        <v>3.0000000000000001E-3</v>
      </c>
      <c r="X94" s="213"/>
      <c r="Y94" s="72"/>
      <c r="Z94" s="72"/>
      <c r="AA94" s="41"/>
      <c r="AB94" s="70">
        <f t="shared" ca="1" si="17"/>
        <v>0</v>
      </c>
      <c r="AC94" s="70">
        <f t="shared" ca="1" si="19"/>
        <v>3.0000000000000001E-3</v>
      </c>
      <c r="AD94" s="186">
        <f t="shared" si="11"/>
        <v>9</v>
      </c>
      <c r="AE94" s="187">
        <f t="shared" si="12"/>
        <v>184</v>
      </c>
      <c r="AF94" s="187">
        <f t="shared" si="13"/>
        <v>-15</v>
      </c>
      <c r="AG94" s="188">
        <f t="shared" si="14"/>
        <v>-8.1521739130434784E-2</v>
      </c>
      <c r="AH94" s="189">
        <f t="shared" si="15"/>
        <v>-2.4456521739130437E-4</v>
      </c>
      <c r="AI94" s="188">
        <f t="shared" ca="1" si="16"/>
        <v>2.4456521739130437E-4</v>
      </c>
      <c r="AJ94" s="190"/>
    </row>
    <row r="95" spans="1:36" ht="42" customHeight="1" x14ac:dyDescent="0.25">
      <c r="A95" s="142" t="s">
        <v>45</v>
      </c>
      <c r="B95" s="42" t="s">
        <v>329</v>
      </c>
      <c r="C95" s="142" t="s">
        <v>90</v>
      </c>
      <c r="D95" s="142" t="s">
        <v>97</v>
      </c>
      <c r="E95" s="142" t="s">
        <v>165</v>
      </c>
      <c r="F95" s="43" t="s">
        <v>159</v>
      </c>
      <c r="G95" s="44" t="str">
        <f t="shared" si="18"/>
        <v>Asesor de Control Interno</v>
      </c>
      <c r="H95" s="137">
        <v>44270</v>
      </c>
      <c r="I95" s="137">
        <v>44454</v>
      </c>
      <c r="J95" s="61"/>
      <c r="K95" s="61"/>
      <c r="L95" s="61"/>
      <c r="M95" s="61"/>
      <c r="N95" s="61"/>
      <c r="O95" s="61"/>
      <c r="P95" s="61"/>
      <c r="Q95" s="61"/>
      <c r="R95" s="61"/>
      <c r="S95" s="61"/>
      <c r="T95" s="61"/>
      <c r="U95" s="61"/>
      <c r="V95" s="142" t="s">
        <v>334</v>
      </c>
      <c r="W95" s="212">
        <v>3.0000000000000001E-3</v>
      </c>
      <c r="X95" s="213"/>
      <c r="Y95" s="72"/>
      <c r="Z95" s="72"/>
      <c r="AA95" s="41"/>
      <c r="AB95" s="70">
        <f t="shared" ca="1" si="17"/>
        <v>0</v>
      </c>
      <c r="AC95" s="70">
        <f t="shared" ca="1" si="19"/>
        <v>3.0000000000000001E-3</v>
      </c>
      <c r="AD95" s="186">
        <f t="shared" si="11"/>
        <v>9</v>
      </c>
      <c r="AE95" s="187">
        <f t="shared" si="12"/>
        <v>184</v>
      </c>
      <c r="AF95" s="187">
        <f t="shared" si="13"/>
        <v>-15</v>
      </c>
      <c r="AG95" s="188">
        <f t="shared" si="14"/>
        <v>-8.1521739130434784E-2</v>
      </c>
      <c r="AH95" s="189">
        <f t="shared" si="15"/>
        <v>-2.4456521739130437E-4</v>
      </c>
      <c r="AI95" s="188">
        <f t="shared" ca="1" si="16"/>
        <v>2.4456521739130437E-4</v>
      </c>
      <c r="AJ95" s="190"/>
    </row>
    <row r="96" spans="1:36" ht="42" customHeight="1" x14ac:dyDescent="0.25">
      <c r="A96" s="142" t="s">
        <v>50</v>
      </c>
      <c r="B96" s="238" t="s">
        <v>513</v>
      </c>
      <c r="C96" s="142" t="s">
        <v>87</v>
      </c>
      <c r="D96" s="142" t="s">
        <v>96</v>
      </c>
      <c r="E96" s="142" t="s">
        <v>165</v>
      </c>
      <c r="F96" s="144" t="s">
        <v>240</v>
      </c>
      <c r="G96" s="44" t="str">
        <f t="shared" si="18"/>
        <v>Subdirector Administrativo</v>
      </c>
      <c r="H96" s="184">
        <v>44274</v>
      </c>
      <c r="I96" s="184">
        <v>44302</v>
      </c>
      <c r="J96" s="61"/>
      <c r="K96" s="61"/>
      <c r="L96" s="61"/>
      <c r="M96" s="61"/>
      <c r="N96" s="61"/>
      <c r="O96" s="61"/>
      <c r="P96" s="61"/>
      <c r="Q96" s="61"/>
      <c r="R96" s="61"/>
      <c r="S96" s="61"/>
      <c r="T96" s="61"/>
      <c r="U96" s="61"/>
      <c r="V96" s="142" t="s">
        <v>123</v>
      </c>
      <c r="W96" s="212">
        <v>5.0000000000000001E-3</v>
      </c>
      <c r="X96" s="137"/>
      <c r="Y96" s="143"/>
      <c r="Z96" s="72"/>
      <c r="AA96" s="41"/>
      <c r="AB96" s="70">
        <f t="shared" ca="1" si="17"/>
        <v>0</v>
      </c>
      <c r="AC96" s="70">
        <f t="shared" ca="1" si="19"/>
        <v>5.0000000000000001E-3</v>
      </c>
      <c r="AD96" s="186">
        <f t="shared" si="11"/>
        <v>4</v>
      </c>
      <c r="AE96" s="187">
        <f t="shared" si="12"/>
        <v>28</v>
      </c>
      <c r="AF96" s="187">
        <f t="shared" si="13"/>
        <v>-19</v>
      </c>
      <c r="AG96" s="188">
        <f t="shared" si="14"/>
        <v>-0.6785714285714286</v>
      </c>
      <c r="AH96" s="189">
        <f t="shared" si="15"/>
        <v>-3.3928571428571432E-3</v>
      </c>
      <c r="AI96" s="188">
        <f t="shared" ca="1" si="16"/>
        <v>3.3928571428571432E-3</v>
      </c>
      <c r="AJ96" s="190"/>
    </row>
    <row r="97" spans="1:36" ht="42" customHeight="1" x14ac:dyDescent="0.25">
      <c r="A97" s="142" t="s">
        <v>46</v>
      </c>
      <c r="B97" s="42" t="s">
        <v>207</v>
      </c>
      <c r="C97" s="142" t="s">
        <v>90</v>
      </c>
      <c r="D97" s="142" t="s">
        <v>97</v>
      </c>
      <c r="E97" s="142" t="s">
        <v>165</v>
      </c>
      <c r="F97" s="144" t="s">
        <v>240</v>
      </c>
      <c r="G97" s="44" t="str">
        <f t="shared" si="18"/>
        <v>Asesor de Control Interno</v>
      </c>
      <c r="H97" s="137">
        <v>44278</v>
      </c>
      <c r="I97" s="137">
        <v>44285</v>
      </c>
      <c r="J97" s="61"/>
      <c r="K97" s="61"/>
      <c r="L97" s="61"/>
      <c r="M97" s="61"/>
      <c r="N97" s="61"/>
      <c r="O97" s="61"/>
      <c r="P97" s="61"/>
      <c r="Q97" s="61"/>
      <c r="R97" s="61"/>
      <c r="S97" s="61"/>
      <c r="T97" s="61"/>
      <c r="U97" s="61"/>
      <c r="V97" s="41" t="s">
        <v>332</v>
      </c>
      <c r="W97" s="212">
        <v>2E-3</v>
      </c>
      <c r="X97" s="213"/>
      <c r="Y97" s="72"/>
      <c r="Z97" s="72"/>
      <c r="AA97" s="41"/>
      <c r="AB97" s="70">
        <f t="shared" ca="1" si="17"/>
        <v>0</v>
      </c>
      <c r="AC97" s="70">
        <f t="shared" ca="1" si="19"/>
        <v>2E-3</v>
      </c>
      <c r="AD97" s="186">
        <f t="shared" si="11"/>
        <v>3</v>
      </c>
      <c r="AE97" s="187">
        <f t="shared" si="12"/>
        <v>7</v>
      </c>
      <c r="AF97" s="187">
        <f t="shared" si="13"/>
        <v>-23</v>
      </c>
      <c r="AG97" s="188">
        <f t="shared" si="14"/>
        <v>-3.2857142857142856</v>
      </c>
      <c r="AH97" s="189">
        <f t="shared" si="15"/>
        <v>-6.5714285714285709E-3</v>
      </c>
      <c r="AI97" s="188">
        <f t="shared" ca="1" si="16"/>
        <v>6.5714285714285709E-3</v>
      </c>
      <c r="AJ97" s="190"/>
    </row>
    <row r="98" spans="1:36" ht="42" customHeight="1" x14ac:dyDescent="0.25">
      <c r="A98" s="142" t="s">
        <v>50</v>
      </c>
      <c r="B98" s="143" t="s">
        <v>321</v>
      </c>
      <c r="C98" s="142" t="s">
        <v>82</v>
      </c>
      <c r="D98" s="142" t="s">
        <v>100</v>
      </c>
      <c r="E98" s="142" t="s">
        <v>165</v>
      </c>
      <c r="F98" s="144" t="s">
        <v>263</v>
      </c>
      <c r="G98" s="44" t="str">
        <f t="shared" si="18"/>
        <v>Director de Mejoramiento de Barrios</v>
      </c>
      <c r="H98" s="184">
        <v>44281</v>
      </c>
      <c r="I98" s="184">
        <v>44294</v>
      </c>
      <c r="J98" s="61"/>
      <c r="K98" s="61"/>
      <c r="L98" s="61"/>
      <c r="M98" s="61"/>
      <c r="N98" s="61"/>
      <c r="O98" s="61"/>
      <c r="P98" s="61"/>
      <c r="Q98" s="61"/>
      <c r="R98" s="61"/>
      <c r="S98" s="61"/>
      <c r="T98" s="61"/>
      <c r="U98" s="61"/>
      <c r="V98" s="142" t="s">
        <v>123</v>
      </c>
      <c r="W98" s="212">
        <v>0.01</v>
      </c>
      <c r="X98" s="137"/>
      <c r="Y98" s="72"/>
      <c r="Z98" s="72"/>
      <c r="AA98" s="41"/>
      <c r="AB98" s="70">
        <f t="shared" ca="1" si="17"/>
        <v>0</v>
      </c>
      <c r="AC98" s="70">
        <f t="shared" ca="1" si="19"/>
        <v>0.01</v>
      </c>
      <c r="AD98" s="186">
        <f t="shared" si="11"/>
        <v>4</v>
      </c>
      <c r="AE98" s="187">
        <f t="shared" si="12"/>
        <v>13</v>
      </c>
      <c r="AF98" s="187">
        <f t="shared" si="13"/>
        <v>-26</v>
      </c>
      <c r="AG98" s="188">
        <f t="shared" si="14"/>
        <v>-2</v>
      </c>
      <c r="AH98" s="189">
        <f t="shared" si="15"/>
        <v>-0.02</v>
      </c>
      <c r="AI98" s="188">
        <f t="shared" ca="1" si="16"/>
        <v>0.02</v>
      </c>
      <c r="AJ98" s="190"/>
    </row>
    <row r="99" spans="1:36" ht="42" customHeight="1" x14ac:dyDescent="0.25">
      <c r="A99" s="142" t="s">
        <v>50</v>
      </c>
      <c r="B99" s="143" t="s">
        <v>318</v>
      </c>
      <c r="C99" s="142" t="s">
        <v>127</v>
      </c>
      <c r="D99" s="142" t="s">
        <v>95</v>
      </c>
      <c r="E99" s="142" t="s">
        <v>165</v>
      </c>
      <c r="F99" s="144" t="s">
        <v>160</v>
      </c>
      <c r="G99" s="44" t="str">
        <f t="shared" si="18"/>
        <v xml:space="preserve">Director Jurídico </v>
      </c>
      <c r="H99" s="184">
        <v>44281</v>
      </c>
      <c r="I99" s="184">
        <v>44319</v>
      </c>
      <c r="J99" s="61"/>
      <c r="K99" s="61"/>
      <c r="L99" s="81"/>
      <c r="M99" s="61"/>
      <c r="N99" s="61"/>
      <c r="O99" s="61"/>
      <c r="P99" s="61"/>
      <c r="Q99" s="61"/>
      <c r="R99" s="61"/>
      <c r="S99" s="61"/>
      <c r="T99" s="61"/>
      <c r="U99" s="61"/>
      <c r="V99" s="142" t="s">
        <v>123</v>
      </c>
      <c r="W99" s="215">
        <v>5.0000000000000001E-3</v>
      </c>
      <c r="X99" s="137"/>
      <c r="Y99" s="72"/>
      <c r="Z99" s="72"/>
      <c r="AA99" s="41"/>
      <c r="AB99" s="70">
        <f t="shared" ca="1" si="17"/>
        <v>0</v>
      </c>
      <c r="AC99" s="70">
        <f t="shared" ca="1" si="19"/>
        <v>5.0000000000000001E-3</v>
      </c>
      <c r="AD99" s="186">
        <f t="shared" si="11"/>
        <v>5</v>
      </c>
      <c r="AE99" s="187">
        <f t="shared" si="12"/>
        <v>38</v>
      </c>
      <c r="AF99" s="187">
        <f t="shared" si="13"/>
        <v>-26</v>
      </c>
      <c r="AG99" s="188">
        <f t="shared" si="14"/>
        <v>-0.68421052631578949</v>
      </c>
      <c r="AH99" s="189">
        <f t="shared" si="15"/>
        <v>-3.4210526315789475E-3</v>
      </c>
      <c r="AI99" s="188">
        <f t="shared" ca="1" si="16"/>
        <v>3.4210526315789475E-3</v>
      </c>
      <c r="AJ99" s="190"/>
    </row>
    <row r="100" spans="1:36" ht="42" customHeight="1" x14ac:dyDescent="0.25">
      <c r="A100" s="142" t="s">
        <v>45</v>
      </c>
      <c r="B100" s="42" t="s">
        <v>289</v>
      </c>
      <c r="C100" s="142" t="s">
        <v>90</v>
      </c>
      <c r="D100" s="142" t="s">
        <v>97</v>
      </c>
      <c r="E100" s="142" t="s">
        <v>165</v>
      </c>
      <c r="F100" s="145" t="s">
        <v>239</v>
      </c>
      <c r="G100" s="44" t="str">
        <f t="shared" si="18"/>
        <v>Asesor de Control Interno</v>
      </c>
      <c r="H100" s="137">
        <v>44284</v>
      </c>
      <c r="I100" s="137">
        <v>44292</v>
      </c>
      <c r="J100" s="61"/>
      <c r="K100" s="61"/>
      <c r="L100" s="61"/>
      <c r="M100" s="61"/>
      <c r="N100" s="61"/>
      <c r="O100" s="61"/>
      <c r="P100" s="61"/>
      <c r="Q100" s="61"/>
      <c r="R100" s="61"/>
      <c r="S100" s="61"/>
      <c r="T100" s="61"/>
      <c r="U100" s="61"/>
      <c r="V100" s="142" t="s">
        <v>215</v>
      </c>
      <c r="W100" s="212">
        <v>3.0000000000000001E-3</v>
      </c>
      <c r="X100" s="137"/>
      <c r="Y100" s="72"/>
      <c r="Z100" s="72"/>
      <c r="AA100" s="41"/>
      <c r="AB100" s="70">
        <f t="shared" ca="1" si="17"/>
        <v>0</v>
      </c>
      <c r="AC100" s="70">
        <f t="shared" ca="1" si="19"/>
        <v>3.0000000000000001E-3</v>
      </c>
      <c r="AD100" s="186">
        <f t="shared" si="11"/>
        <v>4</v>
      </c>
      <c r="AE100" s="187">
        <f t="shared" si="12"/>
        <v>8</v>
      </c>
      <c r="AF100" s="187">
        <f t="shared" si="13"/>
        <v>-29</v>
      </c>
      <c r="AG100" s="188">
        <f t="shared" si="14"/>
        <v>-3.625</v>
      </c>
      <c r="AH100" s="189">
        <f t="shared" si="15"/>
        <v>-1.0875000000000001E-2</v>
      </c>
      <c r="AI100" s="188">
        <f t="shared" ca="1" si="16"/>
        <v>1.0875000000000001E-2</v>
      </c>
      <c r="AJ100" s="190"/>
    </row>
    <row r="101" spans="1:36" ht="42" customHeight="1" x14ac:dyDescent="0.25">
      <c r="A101" s="154" t="s">
        <v>46</v>
      </c>
      <c r="B101" s="42" t="s">
        <v>314</v>
      </c>
      <c r="C101" s="142" t="s">
        <v>82</v>
      </c>
      <c r="D101" s="142" t="s">
        <v>100</v>
      </c>
      <c r="E101" s="142" t="s">
        <v>165</v>
      </c>
      <c r="F101" s="145" t="s">
        <v>239</v>
      </c>
      <c r="G101" s="44" t="str">
        <f t="shared" si="18"/>
        <v>Director de Mejoramiento de Barrios</v>
      </c>
      <c r="H101" s="137">
        <v>44285</v>
      </c>
      <c r="I101" s="137">
        <v>44292</v>
      </c>
      <c r="J101" s="61"/>
      <c r="K101" s="61"/>
      <c r="L101" s="61"/>
      <c r="M101" s="61"/>
      <c r="N101" s="61"/>
      <c r="O101" s="61"/>
      <c r="P101" s="61"/>
      <c r="Q101" s="61"/>
      <c r="R101" s="61"/>
      <c r="S101" s="61"/>
      <c r="T101" s="61"/>
      <c r="U101" s="61"/>
      <c r="V101" s="140" t="s">
        <v>317</v>
      </c>
      <c r="W101" s="212">
        <v>1E-3</v>
      </c>
      <c r="X101" s="137"/>
      <c r="Y101" s="72"/>
      <c r="Z101" s="72"/>
      <c r="AA101" s="41"/>
      <c r="AB101" s="70">
        <f t="shared" ca="1" si="17"/>
        <v>0</v>
      </c>
      <c r="AC101" s="70">
        <f t="shared" ca="1" si="19"/>
        <v>1E-3</v>
      </c>
      <c r="AD101" s="186">
        <f t="shared" si="11"/>
        <v>4</v>
      </c>
      <c r="AE101" s="187">
        <f t="shared" si="12"/>
        <v>7</v>
      </c>
      <c r="AF101" s="187">
        <f t="shared" si="13"/>
        <v>-30</v>
      </c>
      <c r="AG101" s="188">
        <f t="shared" si="14"/>
        <v>-4.2857142857142856</v>
      </c>
      <c r="AH101" s="189">
        <f t="shared" si="15"/>
        <v>-4.2857142857142859E-3</v>
      </c>
      <c r="AI101" s="188">
        <f t="shared" ca="1" si="16"/>
        <v>4.2857142857142859E-3</v>
      </c>
      <c r="AJ101" s="190"/>
    </row>
    <row r="102" spans="1:36" ht="42" customHeight="1" x14ac:dyDescent="0.25">
      <c r="A102" s="142" t="s">
        <v>45</v>
      </c>
      <c r="B102" s="143" t="s">
        <v>114</v>
      </c>
      <c r="C102" s="142" t="s">
        <v>90</v>
      </c>
      <c r="D102" s="142" t="s">
        <v>97</v>
      </c>
      <c r="E102" s="142" t="s">
        <v>165</v>
      </c>
      <c r="F102" s="145" t="s">
        <v>239</v>
      </c>
      <c r="G102" s="44" t="str">
        <f t="shared" si="18"/>
        <v>Asesor de Control Interno</v>
      </c>
      <c r="H102" s="137">
        <v>44291</v>
      </c>
      <c r="I102" s="137">
        <v>44294</v>
      </c>
      <c r="J102" s="61"/>
      <c r="K102" s="61"/>
      <c r="L102" s="61"/>
      <c r="M102" s="61"/>
      <c r="N102" s="61"/>
      <c r="O102" s="61"/>
      <c r="P102" s="61"/>
      <c r="Q102" s="61"/>
      <c r="R102" s="61"/>
      <c r="S102" s="61"/>
      <c r="T102" s="61"/>
      <c r="U102" s="61"/>
      <c r="V102" s="142" t="s">
        <v>202</v>
      </c>
      <c r="W102" s="212">
        <v>3.0000000000000001E-3</v>
      </c>
      <c r="X102" s="137"/>
      <c r="Y102" s="72"/>
      <c r="Z102" s="72"/>
      <c r="AA102" s="41"/>
      <c r="AB102" s="70">
        <f t="shared" ca="1" si="17"/>
        <v>0</v>
      </c>
      <c r="AC102" s="70">
        <f t="shared" ca="1" si="19"/>
        <v>3.0000000000000001E-3</v>
      </c>
      <c r="AD102" s="186">
        <f t="shared" si="11"/>
        <v>4</v>
      </c>
      <c r="AE102" s="187">
        <f t="shared" si="12"/>
        <v>3</v>
      </c>
      <c r="AF102" s="187">
        <f t="shared" si="13"/>
        <v>-36</v>
      </c>
      <c r="AG102" s="188">
        <f t="shared" si="14"/>
        <v>-12</v>
      </c>
      <c r="AH102" s="189">
        <f t="shared" si="15"/>
        <v>-3.6000000000000004E-2</v>
      </c>
      <c r="AI102" s="188">
        <f t="shared" ca="1" si="16"/>
        <v>3.6000000000000004E-2</v>
      </c>
      <c r="AJ102" s="190"/>
    </row>
    <row r="103" spans="1:36" ht="42" customHeight="1" x14ac:dyDescent="0.25">
      <c r="A103" s="142" t="s">
        <v>45</v>
      </c>
      <c r="B103" s="143" t="s">
        <v>254</v>
      </c>
      <c r="C103" s="142" t="s">
        <v>90</v>
      </c>
      <c r="D103" s="142" t="s">
        <v>97</v>
      </c>
      <c r="E103" s="142" t="s">
        <v>165</v>
      </c>
      <c r="F103" s="144" t="s">
        <v>160</v>
      </c>
      <c r="G103" s="44" t="str">
        <f t="shared" si="18"/>
        <v>Asesor de Control Interno</v>
      </c>
      <c r="H103" s="137">
        <v>44291</v>
      </c>
      <c r="I103" s="137">
        <v>44295</v>
      </c>
      <c r="J103" s="61"/>
      <c r="K103" s="61"/>
      <c r="L103" s="61"/>
      <c r="M103" s="61"/>
      <c r="N103" s="61"/>
      <c r="O103" s="61"/>
      <c r="P103" s="61"/>
      <c r="Q103" s="61"/>
      <c r="R103" s="61"/>
      <c r="S103" s="61"/>
      <c r="T103" s="61"/>
      <c r="U103" s="61"/>
      <c r="V103" s="142" t="s">
        <v>215</v>
      </c>
      <c r="W103" s="212">
        <v>3.0000000000000001E-3</v>
      </c>
      <c r="X103" s="137"/>
      <c r="Y103" s="72"/>
      <c r="Z103" s="143"/>
      <c r="AA103" s="41"/>
      <c r="AB103" s="70">
        <f t="shared" ca="1" si="17"/>
        <v>0</v>
      </c>
      <c r="AC103" s="70">
        <f t="shared" ca="1" si="19"/>
        <v>3.0000000000000001E-3</v>
      </c>
      <c r="AD103" s="186">
        <f t="shared" si="11"/>
        <v>4</v>
      </c>
      <c r="AE103" s="187">
        <f t="shared" si="12"/>
        <v>4</v>
      </c>
      <c r="AF103" s="187">
        <f t="shared" si="13"/>
        <v>-36</v>
      </c>
      <c r="AG103" s="188">
        <f t="shared" si="14"/>
        <v>-9</v>
      </c>
      <c r="AH103" s="189">
        <f t="shared" si="15"/>
        <v>-2.7E-2</v>
      </c>
      <c r="AI103" s="188">
        <f t="shared" ca="1" si="16"/>
        <v>2.7E-2</v>
      </c>
      <c r="AJ103" s="190"/>
    </row>
    <row r="104" spans="1:36" ht="42" customHeight="1" x14ac:dyDescent="0.25">
      <c r="A104" s="154" t="s">
        <v>46</v>
      </c>
      <c r="B104" s="143" t="s">
        <v>93</v>
      </c>
      <c r="C104" s="142" t="s">
        <v>141</v>
      </c>
      <c r="D104" s="142" t="s">
        <v>96</v>
      </c>
      <c r="E104" s="142" t="s">
        <v>165</v>
      </c>
      <c r="F104" s="144" t="s">
        <v>240</v>
      </c>
      <c r="G104" s="44" t="str">
        <f t="shared" si="18"/>
        <v>Director de Gestión Corporativa y CID</v>
      </c>
      <c r="H104" s="137">
        <v>44291</v>
      </c>
      <c r="I104" s="137">
        <v>44299</v>
      </c>
      <c r="J104" s="61"/>
      <c r="K104" s="61"/>
      <c r="L104" s="61"/>
      <c r="M104" s="61"/>
      <c r="N104" s="61"/>
      <c r="O104" s="61"/>
      <c r="P104" s="61"/>
      <c r="Q104" s="61"/>
      <c r="R104" s="61"/>
      <c r="S104" s="61"/>
      <c r="T104" s="61"/>
      <c r="U104" s="61"/>
      <c r="V104" s="142" t="s">
        <v>332</v>
      </c>
      <c r="W104" s="212">
        <v>1E-3</v>
      </c>
      <c r="X104" s="137"/>
      <c r="Y104" s="72"/>
      <c r="Z104" s="72"/>
      <c r="AA104" s="41"/>
      <c r="AB104" s="70">
        <f t="shared" ca="1" si="17"/>
        <v>0</v>
      </c>
      <c r="AC104" s="70">
        <f t="shared" ca="1" si="19"/>
        <v>1E-3</v>
      </c>
      <c r="AD104" s="186">
        <f t="shared" si="11"/>
        <v>4</v>
      </c>
      <c r="AE104" s="187">
        <f t="shared" si="12"/>
        <v>8</v>
      </c>
      <c r="AF104" s="187">
        <f t="shared" si="13"/>
        <v>-36</v>
      </c>
      <c r="AG104" s="188">
        <f t="shared" si="14"/>
        <v>-4.5</v>
      </c>
      <c r="AH104" s="189">
        <f t="shared" si="15"/>
        <v>-4.5000000000000005E-3</v>
      </c>
      <c r="AI104" s="188">
        <f t="shared" ca="1" si="16"/>
        <v>4.5000000000000005E-3</v>
      </c>
      <c r="AJ104" s="190"/>
    </row>
    <row r="105" spans="1:36" ht="42" customHeight="1" x14ac:dyDescent="0.25">
      <c r="A105" s="154" t="s">
        <v>44</v>
      </c>
      <c r="B105" s="143" t="s">
        <v>92</v>
      </c>
      <c r="C105" s="142" t="s">
        <v>89</v>
      </c>
      <c r="D105" s="142" t="s">
        <v>96</v>
      </c>
      <c r="E105" s="142" t="s">
        <v>165</v>
      </c>
      <c r="F105" s="144" t="s">
        <v>203</v>
      </c>
      <c r="G105" s="44" t="str">
        <f t="shared" si="18"/>
        <v>Subdirector Financiero</v>
      </c>
      <c r="H105" s="137">
        <v>44291</v>
      </c>
      <c r="I105" s="137">
        <v>44299</v>
      </c>
      <c r="J105" s="61"/>
      <c r="K105" s="61"/>
      <c r="L105" s="61"/>
      <c r="M105" s="61"/>
      <c r="N105" s="61"/>
      <c r="O105" s="61"/>
      <c r="P105" s="61"/>
      <c r="Q105" s="61"/>
      <c r="R105" s="61"/>
      <c r="S105" s="61"/>
      <c r="T105" s="61"/>
      <c r="U105" s="61"/>
      <c r="V105" s="142" t="s">
        <v>123</v>
      </c>
      <c r="W105" s="212">
        <v>1E-3</v>
      </c>
      <c r="X105" s="137"/>
      <c r="Y105" s="143"/>
      <c r="Z105" s="72"/>
      <c r="AA105" s="41"/>
      <c r="AB105" s="70">
        <f t="shared" ref="AB105:AB136" ca="1" si="20">IF(ISERROR(VLOOKUP(AA105,INDIRECT(VLOOKUP(A105,ACTA,2,0)&amp;"A"),2,0))=TRUE,0,W105*(VLOOKUP(AA105,INDIRECT(VLOOKUP(A105,ACTA,2,0)&amp;"A"),2,0)))</f>
        <v>0</v>
      </c>
      <c r="AC105" s="70">
        <f t="shared" ca="1" si="19"/>
        <v>1E-3</v>
      </c>
      <c r="AD105" s="186">
        <f t="shared" si="11"/>
        <v>4</v>
      </c>
      <c r="AE105" s="187">
        <f t="shared" si="12"/>
        <v>8</v>
      </c>
      <c r="AF105" s="187">
        <f t="shared" si="13"/>
        <v>-36</v>
      </c>
      <c r="AG105" s="188">
        <f t="shared" si="14"/>
        <v>-4.5</v>
      </c>
      <c r="AH105" s="189">
        <f t="shared" si="15"/>
        <v>-4.5000000000000005E-3</v>
      </c>
      <c r="AI105" s="188">
        <f t="shared" ca="1" si="16"/>
        <v>4.5000000000000005E-3</v>
      </c>
      <c r="AJ105" s="190"/>
    </row>
    <row r="106" spans="1:36" ht="42" customHeight="1" x14ac:dyDescent="0.25">
      <c r="A106" s="154" t="s">
        <v>44</v>
      </c>
      <c r="B106" s="42" t="s">
        <v>209</v>
      </c>
      <c r="C106" s="142" t="s">
        <v>87</v>
      </c>
      <c r="D106" s="142" t="s">
        <v>96</v>
      </c>
      <c r="E106" s="142" t="s">
        <v>165</v>
      </c>
      <c r="F106" s="144" t="s">
        <v>240</v>
      </c>
      <c r="G106" s="44" t="str">
        <f t="shared" si="18"/>
        <v>Subdirector Administrativo</v>
      </c>
      <c r="H106" s="137">
        <v>44291</v>
      </c>
      <c r="I106" s="137">
        <v>44309</v>
      </c>
      <c r="J106" s="61"/>
      <c r="K106" s="61"/>
      <c r="L106" s="61"/>
      <c r="M106" s="61"/>
      <c r="N106" s="61"/>
      <c r="O106" s="61"/>
      <c r="P106" s="61"/>
      <c r="Q106" s="61"/>
      <c r="R106" s="61"/>
      <c r="S106" s="61"/>
      <c r="T106" s="61"/>
      <c r="U106" s="61"/>
      <c r="V106" s="142" t="s">
        <v>123</v>
      </c>
      <c r="W106" s="212">
        <v>7.4999999999999997E-3</v>
      </c>
      <c r="X106" s="137"/>
      <c r="Y106" s="72"/>
      <c r="Z106" s="72"/>
      <c r="AA106" s="41"/>
      <c r="AB106" s="70">
        <f t="shared" ca="1" si="20"/>
        <v>0</v>
      </c>
      <c r="AC106" s="70">
        <f t="shared" ca="1" si="19"/>
        <v>7.4999999999999997E-3</v>
      </c>
      <c r="AD106" s="186">
        <f t="shared" si="11"/>
        <v>4</v>
      </c>
      <c r="AE106" s="187">
        <f t="shared" si="12"/>
        <v>18</v>
      </c>
      <c r="AF106" s="187">
        <f t="shared" si="13"/>
        <v>-36</v>
      </c>
      <c r="AG106" s="188">
        <f t="shared" si="14"/>
        <v>-2</v>
      </c>
      <c r="AH106" s="189">
        <f t="shared" si="15"/>
        <v>-1.4999999999999999E-2</v>
      </c>
      <c r="AI106" s="188">
        <f t="shared" ca="1" si="16"/>
        <v>1.4999999999999999E-2</v>
      </c>
      <c r="AJ106" s="190"/>
    </row>
    <row r="107" spans="1:36" ht="42" customHeight="1" x14ac:dyDescent="0.25">
      <c r="A107" s="142" t="s">
        <v>43</v>
      </c>
      <c r="B107" s="143" t="s">
        <v>305</v>
      </c>
      <c r="C107" s="142" t="s">
        <v>90</v>
      </c>
      <c r="D107" s="142" t="s">
        <v>97</v>
      </c>
      <c r="E107" s="142" t="s">
        <v>165</v>
      </c>
      <c r="F107" s="145" t="s">
        <v>239</v>
      </c>
      <c r="G107" s="44" t="str">
        <f t="shared" si="18"/>
        <v>Asesor de Control Interno</v>
      </c>
      <c r="H107" s="137">
        <v>44291</v>
      </c>
      <c r="I107" s="137">
        <v>44309</v>
      </c>
      <c r="J107" s="61"/>
      <c r="K107" s="61"/>
      <c r="L107" s="61"/>
      <c r="M107" s="61"/>
      <c r="N107" s="61"/>
      <c r="O107" s="61"/>
      <c r="P107" s="61"/>
      <c r="Q107" s="61"/>
      <c r="R107" s="61"/>
      <c r="S107" s="61"/>
      <c r="T107" s="61"/>
      <c r="U107" s="61"/>
      <c r="V107" s="41" t="s">
        <v>334</v>
      </c>
      <c r="W107" s="215">
        <v>5.0000000000000001E-3</v>
      </c>
      <c r="X107" s="137"/>
      <c r="Y107" s="143"/>
      <c r="Z107" s="72"/>
      <c r="AA107" s="41"/>
      <c r="AB107" s="70">
        <f t="shared" ca="1" si="20"/>
        <v>0</v>
      </c>
      <c r="AC107" s="70">
        <f t="shared" ca="1" si="19"/>
        <v>5.0000000000000001E-3</v>
      </c>
      <c r="AD107" s="186">
        <f t="shared" si="11"/>
        <v>4</v>
      </c>
      <c r="AE107" s="187">
        <f t="shared" si="12"/>
        <v>18</v>
      </c>
      <c r="AF107" s="187">
        <f t="shared" si="13"/>
        <v>-36</v>
      </c>
      <c r="AG107" s="188">
        <f t="shared" si="14"/>
        <v>-2</v>
      </c>
      <c r="AH107" s="189">
        <f t="shared" si="15"/>
        <v>-0.01</v>
      </c>
      <c r="AI107" s="188">
        <f t="shared" ca="1" si="16"/>
        <v>0.01</v>
      </c>
      <c r="AJ107" s="190"/>
    </row>
    <row r="108" spans="1:36" ht="42" customHeight="1" x14ac:dyDescent="0.25">
      <c r="A108" s="154" t="s">
        <v>44</v>
      </c>
      <c r="B108" s="143" t="s">
        <v>280</v>
      </c>
      <c r="C108" s="142" t="s">
        <v>89</v>
      </c>
      <c r="D108" s="142" t="s">
        <v>96</v>
      </c>
      <c r="E108" s="142" t="s">
        <v>165</v>
      </c>
      <c r="F108" s="144" t="s">
        <v>159</v>
      </c>
      <c r="G108" s="44" t="str">
        <f t="shared" si="18"/>
        <v>Subdirector Financiero</v>
      </c>
      <c r="H108" s="137">
        <v>44291</v>
      </c>
      <c r="I108" s="137">
        <v>44316</v>
      </c>
      <c r="J108" s="61"/>
      <c r="K108" s="61"/>
      <c r="L108" s="61"/>
      <c r="M108" s="61"/>
      <c r="N108" s="61"/>
      <c r="O108" s="61"/>
      <c r="P108" s="61"/>
      <c r="Q108" s="61"/>
      <c r="R108" s="61"/>
      <c r="S108" s="61"/>
      <c r="T108" s="61"/>
      <c r="U108" s="61"/>
      <c r="V108" s="142" t="s">
        <v>123</v>
      </c>
      <c r="W108" s="212">
        <v>3.0000000000000001E-3</v>
      </c>
      <c r="X108" s="137"/>
      <c r="Y108" s="72"/>
      <c r="Z108" s="72"/>
      <c r="AA108" s="41"/>
      <c r="AB108" s="70">
        <f t="shared" ca="1" si="20"/>
        <v>0</v>
      </c>
      <c r="AC108" s="70">
        <f t="shared" ca="1" si="19"/>
        <v>3.0000000000000001E-3</v>
      </c>
      <c r="AD108" s="186">
        <f t="shared" si="11"/>
        <v>4</v>
      </c>
      <c r="AE108" s="187">
        <f t="shared" si="12"/>
        <v>25</v>
      </c>
      <c r="AF108" s="187">
        <f t="shared" si="13"/>
        <v>-36</v>
      </c>
      <c r="AG108" s="188">
        <f t="shared" si="14"/>
        <v>-1.44</v>
      </c>
      <c r="AH108" s="189">
        <f t="shared" si="15"/>
        <v>-4.3200000000000001E-3</v>
      </c>
      <c r="AI108" s="188">
        <f t="shared" ca="1" si="16"/>
        <v>4.3200000000000001E-3</v>
      </c>
      <c r="AJ108" s="190"/>
    </row>
    <row r="109" spans="1:36" ht="42" customHeight="1" x14ac:dyDescent="0.25">
      <c r="A109" s="142" t="s">
        <v>50</v>
      </c>
      <c r="B109" s="143" t="s">
        <v>320</v>
      </c>
      <c r="C109" s="142" t="s">
        <v>83</v>
      </c>
      <c r="D109" s="142" t="s">
        <v>100</v>
      </c>
      <c r="E109" s="142" t="s">
        <v>165</v>
      </c>
      <c r="F109" s="144" t="s">
        <v>263</v>
      </c>
      <c r="G109" s="44" t="str">
        <f t="shared" si="18"/>
        <v>Director de Mejoramiento de Vivienda</v>
      </c>
      <c r="H109" s="184">
        <v>44295</v>
      </c>
      <c r="I109" s="184">
        <v>44306</v>
      </c>
      <c r="J109" s="61"/>
      <c r="K109" s="61"/>
      <c r="L109" s="61"/>
      <c r="M109" s="61"/>
      <c r="N109" s="61"/>
      <c r="O109" s="61"/>
      <c r="P109" s="61"/>
      <c r="Q109" s="61"/>
      <c r="R109" s="61"/>
      <c r="S109" s="61"/>
      <c r="T109" s="61"/>
      <c r="U109" s="61"/>
      <c r="V109" s="142" t="s">
        <v>123</v>
      </c>
      <c r="W109" s="212">
        <v>0.01</v>
      </c>
      <c r="X109" s="137"/>
      <c r="Y109" s="72"/>
      <c r="Z109" s="72"/>
      <c r="AA109" s="41"/>
      <c r="AB109" s="70">
        <f t="shared" ca="1" si="20"/>
        <v>0</v>
      </c>
      <c r="AC109" s="70">
        <f t="shared" ca="1" si="19"/>
        <v>0.01</v>
      </c>
      <c r="AD109" s="186">
        <f t="shared" si="11"/>
        <v>4</v>
      </c>
      <c r="AE109" s="187">
        <f t="shared" si="12"/>
        <v>11</v>
      </c>
      <c r="AF109" s="187">
        <f t="shared" si="13"/>
        <v>-40</v>
      </c>
      <c r="AG109" s="188">
        <f t="shared" si="14"/>
        <v>-3.6363636363636362</v>
      </c>
      <c r="AH109" s="189">
        <f t="shared" si="15"/>
        <v>-3.6363636363636362E-2</v>
      </c>
      <c r="AI109" s="188">
        <f t="shared" ca="1" si="16"/>
        <v>3.6363636363636362E-2</v>
      </c>
      <c r="AJ109" s="190"/>
    </row>
    <row r="110" spans="1:36" ht="42" customHeight="1" x14ac:dyDescent="0.25">
      <c r="A110" s="154" t="s">
        <v>44</v>
      </c>
      <c r="B110" s="143" t="s">
        <v>94</v>
      </c>
      <c r="C110" s="142" t="s">
        <v>87</v>
      </c>
      <c r="D110" s="142" t="s">
        <v>96</v>
      </c>
      <c r="E110" s="142" t="s">
        <v>165</v>
      </c>
      <c r="F110" s="144" t="s">
        <v>159</v>
      </c>
      <c r="G110" s="44" t="str">
        <f t="shared" si="18"/>
        <v>Subdirector Administrativo</v>
      </c>
      <c r="H110" s="137">
        <v>44299</v>
      </c>
      <c r="I110" s="137">
        <v>44329</v>
      </c>
      <c r="J110" s="61"/>
      <c r="K110" s="61"/>
      <c r="L110" s="61"/>
      <c r="M110" s="61"/>
      <c r="N110" s="61"/>
      <c r="O110" s="61"/>
      <c r="P110" s="61"/>
      <c r="Q110" s="61"/>
      <c r="R110" s="61"/>
      <c r="S110" s="61"/>
      <c r="T110" s="61"/>
      <c r="U110" s="61"/>
      <c r="V110" s="142" t="s">
        <v>123</v>
      </c>
      <c r="W110" s="212">
        <v>0.01</v>
      </c>
      <c r="X110" s="137"/>
      <c r="Y110" s="143"/>
      <c r="Z110" s="72"/>
      <c r="AA110" s="41"/>
      <c r="AB110" s="70">
        <f t="shared" ca="1" si="20"/>
        <v>0</v>
      </c>
      <c r="AC110" s="70">
        <f t="shared" ca="1" si="19"/>
        <v>0.01</v>
      </c>
      <c r="AD110" s="186">
        <f t="shared" si="11"/>
        <v>5</v>
      </c>
      <c r="AE110" s="187">
        <f t="shared" si="12"/>
        <v>30</v>
      </c>
      <c r="AF110" s="187">
        <f t="shared" si="13"/>
        <v>-44</v>
      </c>
      <c r="AG110" s="188">
        <f t="shared" si="14"/>
        <v>-1.4666666666666666</v>
      </c>
      <c r="AH110" s="189">
        <f t="shared" si="15"/>
        <v>-1.4666666666666666E-2</v>
      </c>
      <c r="AI110" s="188">
        <f t="shared" ca="1" si="16"/>
        <v>1.4666666666666666E-2</v>
      </c>
      <c r="AJ110" s="190"/>
    </row>
    <row r="111" spans="1:36" ht="42" customHeight="1" x14ac:dyDescent="0.25">
      <c r="A111" s="142" t="s">
        <v>50</v>
      </c>
      <c r="B111" s="143" t="s">
        <v>322</v>
      </c>
      <c r="C111" s="142" t="s">
        <v>80</v>
      </c>
      <c r="D111" s="142" t="s">
        <v>100</v>
      </c>
      <c r="E111" s="142" t="s">
        <v>165</v>
      </c>
      <c r="F111" s="144" t="s">
        <v>263</v>
      </c>
      <c r="G111" s="44" t="str">
        <f t="shared" si="18"/>
        <v>Director de Reasentamientos Humanos</v>
      </c>
      <c r="H111" s="184">
        <v>44307</v>
      </c>
      <c r="I111" s="184">
        <v>44316</v>
      </c>
      <c r="J111" s="61"/>
      <c r="K111" s="61"/>
      <c r="L111" s="61"/>
      <c r="M111" s="61"/>
      <c r="N111" s="61"/>
      <c r="O111" s="61"/>
      <c r="P111" s="61"/>
      <c r="Q111" s="61"/>
      <c r="R111" s="61"/>
      <c r="S111" s="61"/>
      <c r="T111" s="61"/>
      <c r="U111" s="61"/>
      <c r="V111" s="142" t="s">
        <v>123</v>
      </c>
      <c r="W111" s="212">
        <v>3.7499999999999999E-3</v>
      </c>
      <c r="X111" s="137"/>
      <c r="Y111" s="72"/>
      <c r="Z111" s="72"/>
      <c r="AA111" s="41"/>
      <c r="AB111" s="70">
        <f t="shared" ca="1" si="20"/>
        <v>0</v>
      </c>
      <c r="AC111" s="70">
        <f t="shared" ca="1" si="19"/>
        <v>3.7499999999999999E-3</v>
      </c>
      <c r="AD111" s="186">
        <f t="shared" si="11"/>
        <v>4</v>
      </c>
      <c r="AE111" s="187">
        <f t="shared" si="12"/>
        <v>9</v>
      </c>
      <c r="AF111" s="187">
        <f t="shared" si="13"/>
        <v>-52</v>
      </c>
      <c r="AG111" s="188">
        <f t="shared" si="14"/>
        <v>-5.7777777777777777</v>
      </c>
      <c r="AH111" s="189">
        <f t="shared" si="15"/>
        <v>-2.1666666666666664E-2</v>
      </c>
      <c r="AI111" s="188">
        <f t="shared" ca="1" si="16"/>
        <v>2.1666666666666664E-2</v>
      </c>
      <c r="AJ111" s="190"/>
    </row>
    <row r="112" spans="1:36" ht="42" customHeight="1" x14ac:dyDescent="0.25">
      <c r="A112" s="154" t="s">
        <v>51</v>
      </c>
      <c r="B112" s="143" t="s">
        <v>357</v>
      </c>
      <c r="C112" s="142" t="s">
        <v>98</v>
      </c>
      <c r="D112" s="142" t="s">
        <v>98</v>
      </c>
      <c r="E112" s="142" t="s">
        <v>165</v>
      </c>
      <c r="F112" s="144" t="s">
        <v>263</v>
      </c>
      <c r="G112" s="44" t="str">
        <f t="shared" si="18"/>
        <v>Líderes de Cada Proceso</v>
      </c>
      <c r="H112" s="137">
        <v>44312</v>
      </c>
      <c r="I112" s="137">
        <v>44330</v>
      </c>
      <c r="J112" s="61"/>
      <c r="K112" s="61"/>
      <c r="L112" s="61"/>
      <c r="M112" s="61"/>
      <c r="N112" s="61"/>
      <c r="O112" s="61"/>
      <c r="P112" s="61"/>
      <c r="Q112" s="61"/>
      <c r="R112" s="61"/>
      <c r="S112" s="61"/>
      <c r="T112" s="61"/>
      <c r="U112" s="61"/>
      <c r="V112" s="142" t="s">
        <v>123</v>
      </c>
      <c r="W112" s="212">
        <v>1.6E-2</v>
      </c>
      <c r="X112" s="137"/>
      <c r="Y112" s="143"/>
      <c r="Z112" s="72"/>
      <c r="AA112" s="41"/>
      <c r="AB112" s="70">
        <f t="shared" ca="1" si="20"/>
        <v>0</v>
      </c>
      <c r="AC112" s="70">
        <f t="shared" ca="1" si="19"/>
        <v>1.6E-2</v>
      </c>
      <c r="AD112" s="186">
        <f t="shared" si="11"/>
        <v>5</v>
      </c>
      <c r="AE112" s="187">
        <f t="shared" si="12"/>
        <v>18</v>
      </c>
      <c r="AF112" s="187">
        <f t="shared" si="13"/>
        <v>-57</v>
      </c>
      <c r="AG112" s="188">
        <f t="shared" si="14"/>
        <v>-3.1666666666666665</v>
      </c>
      <c r="AH112" s="189">
        <f t="shared" si="15"/>
        <v>-5.0666666666666665E-2</v>
      </c>
      <c r="AI112" s="188">
        <f t="shared" ca="1" si="16"/>
        <v>5.0666666666666665E-2</v>
      </c>
      <c r="AJ112" s="190"/>
    </row>
    <row r="113" spans="1:36" ht="42" customHeight="1" x14ac:dyDescent="0.25">
      <c r="A113" s="154" t="s">
        <v>51</v>
      </c>
      <c r="B113" s="143" t="s">
        <v>358</v>
      </c>
      <c r="C113" s="142" t="s">
        <v>98</v>
      </c>
      <c r="D113" s="142" t="s">
        <v>98</v>
      </c>
      <c r="E113" s="142" t="s">
        <v>165</v>
      </c>
      <c r="F113" s="144" t="s">
        <v>263</v>
      </c>
      <c r="G113" s="44" t="str">
        <f t="shared" si="18"/>
        <v>Líderes de Cada Proceso</v>
      </c>
      <c r="H113" s="137">
        <v>44312</v>
      </c>
      <c r="I113" s="137">
        <v>44330</v>
      </c>
      <c r="J113" s="61"/>
      <c r="K113" s="61"/>
      <c r="L113" s="61"/>
      <c r="M113" s="61"/>
      <c r="N113" s="61"/>
      <c r="O113" s="61"/>
      <c r="P113" s="61"/>
      <c r="Q113" s="61"/>
      <c r="R113" s="61"/>
      <c r="S113" s="61"/>
      <c r="T113" s="61"/>
      <c r="U113" s="61"/>
      <c r="V113" s="41" t="s">
        <v>123</v>
      </c>
      <c r="W113" s="212">
        <v>1.6E-2</v>
      </c>
      <c r="X113" s="137"/>
      <c r="Y113" s="143"/>
      <c r="Z113" s="72"/>
      <c r="AA113" s="41"/>
      <c r="AB113" s="70">
        <f t="shared" ca="1" si="20"/>
        <v>0</v>
      </c>
      <c r="AC113" s="70">
        <f t="shared" ca="1" si="19"/>
        <v>1.6E-2</v>
      </c>
      <c r="AD113" s="186">
        <f t="shared" si="11"/>
        <v>5</v>
      </c>
      <c r="AE113" s="187">
        <f t="shared" si="12"/>
        <v>18</v>
      </c>
      <c r="AF113" s="187">
        <f t="shared" si="13"/>
        <v>-57</v>
      </c>
      <c r="AG113" s="188">
        <f t="shared" si="14"/>
        <v>-3.1666666666666665</v>
      </c>
      <c r="AH113" s="189">
        <f t="shared" si="15"/>
        <v>-5.0666666666666665E-2</v>
      </c>
      <c r="AI113" s="188">
        <f t="shared" ca="1" si="16"/>
        <v>5.0666666666666665E-2</v>
      </c>
      <c r="AJ113" s="190"/>
    </row>
    <row r="114" spans="1:36" ht="42" customHeight="1" x14ac:dyDescent="0.25">
      <c r="A114" s="142" t="s">
        <v>45</v>
      </c>
      <c r="B114" s="143" t="s">
        <v>289</v>
      </c>
      <c r="C114" s="142" t="s">
        <v>90</v>
      </c>
      <c r="D114" s="142" t="s">
        <v>97</v>
      </c>
      <c r="E114" s="142" t="s">
        <v>165</v>
      </c>
      <c r="F114" s="145" t="s">
        <v>239</v>
      </c>
      <c r="G114" s="44" t="str">
        <f t="shared" si="18"/>
        <v>Asesor de Control Interno</v>
      </c>
      <c r="H114" s="137">
        <v>44314</v>
      </c>
      <c r="I114" s="137">
        <v>44320</v>
      </c>
      <c r="J114" s="61"/>
      <c r="K114" s="61"/>
      <c r="L114" s="61"/>
      <c r="M114" s="61"/>
      <c r="N114" s="61"/>
      <c r="O114" s="61"/>
      <c r="P114" s="61"/>
      <c r="Q114" s="61"/>
      <c r="R114" s="61"/>
      <c r="S114" s="61"/>
      <c r="T114" s="61"/>
      <c r="U114" s="61"/>
      <c r="V114" s="41" t="s">
        <v>215</v>
      </c>
      <c r="W114" s="212">
        <v>3.0000000000000001E-3</v>
      </c>
      <c r="X114" s="137"/>
      <c r="Y114" s="143"/>
      <c r="Z114" s="72"/>
      <c r="AA114" s="41"/>
      <c r="AB114" s="70">
        <f t="shared" ca="1" si="20"/>
        <v>0</v>
      </c>
      <c r="AC114" s="70">
        <f t="shared" ca="1" si="19"/>
        <v>3.0000000000000001E-3</v>
      </c>
      <c r="AD114" s="186">
        <f t="shared" si="11"/>
        <v>5</v>
      </c>
      <c r="AE114" s="187">
        <f t="shared" si="12"/>
        <v>6</v>
      </c>
      <c r="AF114" s="187">
        <f t="shared" si="13"/>
        <v>-59</v>
      </c>
      <c r="AG114" s="188">
        <f t="shared" si="14"/>
        <v>-9.8333333333333339</v>
      </c>
      <c r="AH114" s="189">
        <f t="shared" si="15"/>
        <v>-2.9500000000000002E-2</v>
      </c>
      <c r="AI114" s="188">
        <f t="shared" ca="1" si="16"/>
        <v>2.9500000000000002E-2</v>
      </c>
      <c r="AJ114" s="190"/>
    </row>
    <row r="115" spans="1:36" ht="42" customHeight="1" x14ac:dyDescent="0.25">
      <c r="A115" s="154" t="s">
        <v>46</v>
      </c>
      <c r="B115" s="143" t="s">
        <v>314</v>
      </c>
      <c r="C115" s="142" t="s">
        <v>82</v>
      </c>
      <c r="D115" s="142" t="s">
        <v>100</v>
      </c>
      <c r="E115" s="142" t="s">
        <v>165</v>
      </c>
      <c r="F115" s="145" t="s">
        <v>239</v>
      </c>
      <c r="G115" s="44" t="str">
        <f t="shared" si="18"/>
        <v>Director de Mejoramiento de Barrios</v>
      </c>
      <c r="H115" s="137">
        <v>44315</v>
      </c>
      <c r="I115" s="137">
        <v>44320</v>
      </c>
      <c r="J115" s="61"/>
      <c r="K115" s="61"/>
      <c r="L115" s="61"/>
      <c r="M115" s="61"/>
      <c r="N115" s="61"/>
      <c r="O115" s="61"/>
      <c r="P115" s="61"/>
      <c r="Q115" s="61"/>
      <c r="R115" s="61"/>
      <c r="S115" s="61"/>
      <c r="T115" s="61"/>
      <c r="U115" s="61"/>
      <c r="V115" s="140" t="s">
        <v>317</v>
      </c>
      <c r="W115" s="212">
        <v>1E-3</v>
      </c>
      <c r="X115" s="137"/>
      <c r="Y115" s="72"/>
      <c r="Z115" s="72"/>
      <c r="AA115" s="41"/>
      <c r="AB115" s="70">
        <f t="shared" ca="1" si="20"/>
        <v>0</v>
      </c>
      <c r="AC115" s="70">
        <f t="shared" ca="1" si="19"/>
        <v>1E-3</v>
      </c>
      <c r="AD115" s="186">
        <f t="shared" si="11"/>
        <v>5</v>
      </c>
      <c r="AE115" s="187">
        <f t="shared" si="12"/>
        <v>5</v>
      </c>
      <c r="AF115" s="187">
        <f t="shared" si="13"/>
        <v>-60</v>
      </c>
      <c r="AG115" s="188">
        <f t="shared" si="14"/>
        <v>-12</v>
      </c>
      <c r="AH115" s="189">
        <f t="shared" si="15"/>
        <v>-1.2E-2</v>
      </c>
      <c r="AI115" s="188">
        <f t="shared" ca="1" si="16"/>
        <v>1.2E-2</v>
      </c>
      <c r="AJ115" s="190"/>
    </row>
    <row r="116" spans="1:36" ht="42" customHeight="1" x14ac:dyDescent="0.25">
      <c r="A116" s="142" t="s">
        <v>45</v>
      </c>
      <c r="B116" s="143" t="s">
        <v>114</v>
      </c>
      <c r="C116" s="142" t="s">
        <v>90</v>
      </c>
      <c r="D116" s="142" t="s">
        <v>97</v>
      </c>
      <c r="E116" s="142" t="s">
        <v>165</v>
      </c>
      <c r="F116" s="145" t="s">
        <v>239</v>
      </c>
      <c r="G116" s="44" t="str">
        <f t="shared" si="18"/>
        <v>Asesor de Control Interno</v>
      </c>
      <c r="H116" s="137">
        <v>44319</v>
      </c>
      <c r="I116" s="137">
        <v>44322</v>
      </c>
      <c r="J116" s="61"/>
      <c r="K116" s="61"/>
      <c r="L116" s="61"/>
      <c r="M116" s="61"/>
      <c r="N116" s="61"/>
      <c r="O116" s="61"/>
      <c r="P116" s="61"/>
      <c r="Q116" s="61"/>
      <c r="R116" s="61"/>
      <c r="S116" s="61"/>
      <c r="T116" s="61"/>
      <c r="U116" s="61"/>
      <c r="V116" s="142" t="s">
        <v>202</v>
      </c>
      <c r="W116" s="212">
        <v>3.0000000000000001E-3</v>
      </c>
      <c r="X116" s="137"/>
      <c r="Y116" s="143"/>
      <c r="Z116" s="72"/>
      <c r="AA116" s="41"/>
      <c r="AB116" s="70">
        <f t="shared" ca="1" si="20"/>
        <v>0</v>
      </c>
      <c r="AC116" s="70">
        <f t="shared" ca="1" si="19"/>
        <v>3.0000000000000001E-3</v>
      </c>
      <c r="AD116" s="186">
        <f t="shared" si="11"/>
        <v>5</v>
      </c>
      <c r="AE116" s="187">
        <f t="shared" si="12"/>
        <v>3</v>
      </c>
      <c r="AF116" s="187">
        <f t="shared" si="13"/>
        <v>-64</v>
      </c>
      <c r="AG116" s="188">
        <f t="shared" si="14"/>
        <v>-21.333333333333332</v>
      </c>
      <c r="AH116" s="189">
        <f t="shared" si="15"/>
        <v>-6.4000000000000001E-2</v>
      </c>
      <c r="AI116" s="188">
        <f t="shared" ca="1" si="16"/>
        <v>6.4000000000000001E-2</v>
      </c>
      <c r="AJ116" s="190"/>
    </row>
    <row r="117" spans="1:36" ht="42" customHeight="1" x14ac:dyDescent="0.25">
      <c r="A117" s="154" t="s">
        <v>46</v>
      </c>
      <c r="B117" s="143" t="s">
        <v>93</v>
      </c>
      <c r="C117" s="142" t="s">
        <v>89</v>
      </c>
      <c r="D117" s="142" t="s">
        <v>96</v>
      </c>
      <c r="E117" s="142" t="s">
        <v>165</v>
      </c>
      <c r="F117" s="144" t="s">
        <v>240</v>
      </c>
      <c r="G117" s="44" t="str">
        <f t="shared" si="18"/>
        <v>Subdirector Financiero</v>
      </c>
      <c r="H117" s="137">
        <v>44319</v>
      </c>
      <c r="I117" s="137">
        <v>44327</v>
      </c>
      <c r="J117" s="61"/>
      <c r="K117" s="61"/>
      <c r="L117" s="61"/>
      <c r="M117" s="61"/>
      <c r="N117" s="61"/>
      <c r="O117" s="61"/>
      <c r="P117" s="61"/>
      <c r="Q117" s="61"/>
      <c r="R117" s="61"/>
      <c r="S117" s="61"/>
      <c r="T117" s="61"/>
      <c r="U117" s="61"/>
      <c r="V117" s="142" t="s">
        <v>332</v>
      </c>
      <c r="W117" s="212">
        <v>1E-3</v>
      </c>
      <c r="X117" s="137"/>
      <c r="Y117" s="72"/>
      <c r="Z117" s="72"/>
      <c r="AA117" s="41"/>
      <c r="AB117" s="70">
        <f t="shared" ca="1" si="20"/>
        <v>0</v>
      </c>
      <c r="AC117" s="70">
        <f t="shared" ca="1" si="19"/>
        <v>1E-3</v>
      </c>
      <c r="AD117" s="186">
        <f t="shared" si="11"/>
        <v>5</v>
      </c>
      <c r="AE117" s="187">
        <f t="shared" si="12"/>
        <v>8</v>
      </c>
      <c r="AF117" s="187">
        <f t="shared" si="13"/>
        <v>-64</v>
      </c>
      <c r="AG117" s="188">
        <f t="shared" si="14"/>
        <v>-8</v>
      </c>
      <c r="AH117" s="189">
        <f t="shared" si="15"/>
        <v>-8.0000000000000002E-3</v>
      </c>
      <c r="AI117" s="188">
        <f t="shared" ca="1" si="16"/>
        <v>8.0000000000000002E-3</v>
      </c>
      <c r="AJ117" s="190"/>
    </row>
    <row r="118" spans="1:36" ht="42" customHeight="1" x14ac:dyDescent="0.25">
      <c r="A118" s="154" t="s">
        <v>44</v>
      </c>
      <c r="B118" s="143" t="s">
        <v>92</v>
      </c>
      <c r="C118" s="142" t="s">
        <v>89</v>
      </c>
      <c r="D118" s="142" t="s">
        <v>96</v>
      </c>
      <c r="E118" s="142" t="s">
        <v>165</v>
      </c>
      <c r="F118" s="144" t="s">
        <v>203</v>
      </c>
      <c r="G118" s="44" t="str">
        <f t="shared" si="18"/>
        <v>Subdirector Financiero</v>
      </c>
      <c r="H118" s="137">
        <v>44319</v>
      </c>
      <c r="I118" s="137">
        <v>44327</v>
      </c>
      <c r="J118" s="61"/>
      <c r="K118" s="61"/>
      <c r="L118" s="61"/>
      <c r="M118" s="61"/>
      <c r="N118" s="61"/>
      <c r="O118" s="61"/>
      <c r="P118" s="61"/>
      <c r="Q118" s="61"/>
      <c r="R118" s="61"/>
      <c r="S118" s="61"/>
      <c r="T118" s="61"/>
      <c r="U118" s="61"/>
      <c r="V118" s="142" t="s">
        <v>123</v>
      </c>
      <c r="W118" s="212">
        <v>1E-3</v>
      </c>
      <c r="X118" s="137"/>
      <c r="Y118" s="143"/>
      <c r="Z118" s="143"/>
      <c r="AA118" s="41"/>
      <c r="AB118" s="70">
        <f t="shared" ca="1" si="20"/>
        <v>0</v>
      </c>
      <c r="AC118" s="70">
        <f t="shared" ca="1" si="19"/>
        <v>1E-3</v>
      </c>
      <c r="AD118" s="186">
        <f t="shared" si="11"/>
        <v>5</v>
      </c>
      <c r="AE118" s="187">
        <f t="shared" si="12"/>
        <v>8</v>
      </c>
      <c r="AF118" s="187">
        <f t="shared" si="13"/>
        <v>-64</v>
      </c>
      <c r="AG118" s="188">
        <f t="shared" si="14"/>
        <v>-8</v>
      </c>
      <c r="AH118" s="189">
        <f t="shared" si="15"/>
        <v>-8.0000000000000002E-3</v>
      </c>
      <c r="AI118" s="188">
        <f t="shared" ca="1" si="16"/>
        <v>8.0000000000000002E-3</v>
      </c>
      <c r="AJ118" s="190"/>
    </row>
    <row r="119" spans="1:36" ht="42" customHeight="1" x14ac:dyDescent="0.25">
      <c r="A119" s="142" t="s">
        <v>50</v>
      </c>
      <c r="B119" s="143" t="s">
        <v>468</v>
      </c>
      <c r="C119" s="142" t="s">
        <v>81</v>
      </c>
      <c r="D119" s="142" t="s">
        <v>100</v>
      </c>
      <c r="E119" s="142" t="s">
        <v>165</v>
      </c>
      <c r="F119" s="144" t="s">
        <v>240</v>
      </c>
      <c r="G119" s="44" t="str">
        <f t="shared" si="18"/>
        <v>Director de Urbanizaciones y Titulación</v>
      </c>
      <c r="H119" s="137">
        <v>44319</v>
      </c>
      <c r="I119" s="137">
        <v>44377</v>
      </c>
      <c r="J119" s="61"/>
      <c r="K119" s="61"/>
      <c r="L119" s="61"/>
      <c r="M119" s="61"/>
      <c r="N119" s="61"/>
      <c r="O119" s="61"/>
      <c r="P119" s="61"/>
      <c r="Q119" s="61"/>
      <c r="R119" s="61"/>
      <c r="S119" s="61"/>
      <c r="T119" s="61"/>
      <c r="U119" s="61"/>
      <c r="V119" s="142" t="s">
        <v>123</v>
      </c>
      <c r="W119" s="212">
        <v>1.25E-3</v>
      </c>
      <c r="X119" s="137"/>
      <c r="Y119" s="72"/>
      <c r="Z119" s="72"/>
      <c r="AA119" s="41"/>
      <c r="AB119" s="70">
        <f t="shared" ca="1" si="20"/>
        <v>0</v>
      </c>
      <c r="AC119" s="70">
        <f t="shared" ca="1" si="19"/>
        <v>1.25E-3</v>
      </c>
      <c r="AD119" s="186">
        <f t="shared" si="11"/>
        <v>6</v>
      </c>
      <c r="AE119" s="187">
        <f t="shared" si="12"/>
        <v>58</v>
      </c>
      <c r="AF119" s="187">
        <f t="shared" si="13"/>
        <v>-64</v>
      </c>
      <c r="AG119" s="188">
        <f t="shared" si="14"/>
        <v>-1.103448275862069</v>
      </c>
      <c r="AH119" s="189">
        <f t="shared" si="15"/>
        <v>-1.3793103448275863E-3</v>
      </c>
      <c r="AI119" s="188">
        <f t="shared" ca="1" si="16"/>
        <v>1.3793103448275863E-3</v>
      </c>
      <c r="AJ119" s="190"/>
    </row>
    <row r="120" spans="1:36" ht="42" customHeight="1" x14ac:dyDescent="0.25">
      <c r="A120" s="142" t="s">
        <v>50</v>
      </c>
      <c r="B120" s="143" t="s">
        <v>468</v>
      </c>
      <c r="C120" s="142" t="s">
        <v>89</v>
      </c>
      <c r="D120" s="142" t="s">
        <v>96</v>
      </c>
      <c r="E120" s="142" t="s">
        <v>165</v>
      </c>
      <c r="F120" s="144" t="s">
        <v>240</v>
      </c>
      <c r="G120" s="44" t="str">
        <f t="shared" si="18"/>
        <v>Subdirector Financiero</v>
      </c>
      <c r="H120" s="137">
        <v>44319</v>
      </c>
      <c r="I120" s="137">
        <v>44377</v>
      </c>
      <c r="J120" s="61"/>
      <c r="K120" s="61"/>
      <c r="L120" s="61"/>
      <c r="M120" s="61"/>
      <c r="N120" s="61"/>
      <c r="O120" s="61"/>
      <c r="P120" s="61"/>
      <c r="Q120" s="61"/>
      <c r="R120" s="61"/>
      <c r="S120" s="61"/>
      <c r="T120" s="61"/>
      <c r="U120" s="61"/>
      <c r="V120" s="142" t="s">
        <v>123</v>
      </c>
      <c r="W120" s="212">
        <v>1.25E-3</v>
      </c>
      <c r="X120" s="137"/>
      <c r="Y120" s="80"/>
      <c r="Z120" s="72"/>
      <c r="AA120" s="41"/>
      <c r="AB120" s="70">
        <f t="shared" ca="1" si="20"/>
        <v>0</v>
      </c>
      <c r="AC120" s="70">
        <f t="shared" ca="1" si="19"/>
        <v>1.25E-3</v>
      </c>
      <c r="AD120" s="186">
        <f t="shared" si="11"/>
        <v>6</v>
      </c>
      <c r="AE120" s="187">
        <f t="shared" si="12"/>
        <v>58</v>
      </c>
      <c r="AF120" s="187">
        <f t="shared" si="13"/>
        <v>-64</v>
      </c>
      <c r="AG120" s="188">
        <f t="shared" si="14"/>
        <v>-1.103448275862069</v>
      </c>
      <c r="AH120" s="189">
        <f t="shared" si="15"/>
        <v>-1.3793103448275863E-3</v>
      </c>
      <c r="AI120" s="188">
        <f t="shared" ca="1" si="16"/>
        <v>1.3793103448275863E-3</v>
      </c>
      <c r="AJ120" s="190"/>
    </row>
    <row r="121" spans="1:36" ht="25.8" customHeight="1" x14ac:dyDescent="0.25">
      <c r="A121" s="142" t="s">
        <v>50</v>
      </c>
      <c r="B121" s="143" t="s">
        <v>465</v>
      </c>
      <c r="C121" s="142" t="s">
        <v>89</v>
      </c>
      <c r="D121" s="142" t="s">
        <v>96</v>
      </c>
      <c r="E121" s="142" t="s">
        <v>165</v>
      </c>
      <c r="F121" s="144" t="s">
        <v>240</v>
      </c>
      <c r="G121" s="44" t="str">
        <f t="shared" si="18"/>
        <v>Subdirector Financiero</v>
      </c>
      <c r="H121" s="137">
        <v>44319</v>
      </c>
      <c r="I121" s="137">
        <v>44377</v>
      </c>
      <c r="J121" s="61"/>
      <c r="K121" s="61"/>
      <c r="L121" s="61"/>
      <c r="M121" s="61"/>
      <c r="N121" s="61"/>
      <c r="O121" s="61"/>
      <c r="P121" s="61"/>
      <c r="Q121" s="61"/>
      <c r="R121" s="61"/>
      <c r="S121" s="61"/>
      <c r="T121" s="61"/>
      <c r="U121" s="61"/>
      <c r="V121" s="142" t="s">
        <v>123</v>
      </c>
      <c r="W121" s="212">
        <v>1.25E-3</v>
      </c>
      <c r="X121" s="137"/>
      <c r="Y121" s="72"/>
      <c r="Z121" s="72"/>
      <c r="AA121" s="142"/>
      <c r="AB121" s="70">
        <f t="shared" ca="1" si="20"/>
        <v>0</v>
      </c>
      <c r="AC121" s="70">
        <f t="shared" ca="1" si="19"/>
        <v>1.25E-3</v>
      </c>
      <c r="AD121" s="186">
        <f t="shared" si="11"/>
        <v>6</v>
      </c>
      <c r="AE121" s="187">
        <f t="shared" si="12"/>
        <v>58</v>
      </c>
      <c r="AF121" s="187">
        <f t="shared" si="13"/>
        <v>-64</v>
      </c>
      <c r="AG121" s="188">
        <f t="shared" si="14"/>
        <v>-1.103448275862069</v>
      </c>
      <c r="AH121" s="189">
        <f t="shared" si="15"/>
        <v>-1.3793103448275863E-3</v>
      </c>
      <c r="AI121" s="188">
        <f t="shared" ca="1" si="16"/>
        <v>1.3793103448275863E-3</v>
      </c>
      <c r="AJ121" s="190"/>
    </row>
    <row r="122" spans="1:36" ht="25.8" customHeight="1" x14ac:dyDescent="0.25">
      <c r="A122" s="142" t="s">
        <v>50</v>
      </c>
      <c r="B122" s="143" t="s">
        <v>465</v>
      </c>
      <c r="C122" s="142" t="s">
        <v>81</v>
      </c>
      <c r="D122" s="142" t="s">
        <v>100</v>
      </c>
      <c r="E122" s="142" t="s">
        <v>165</v>
      </c>
      <c r="F122" s="144" t="s">
        <v>240</v>
      </c>
      <c r="G122" s="44" t="str">
        <f t="shared" si="18"/>
        <v>Director de Urbanizaciones y Titulación</v>
      </c>
      <c r="H122" s="137">
        <v>44319</v>
      </c>
      <c r="I122" s="137">
        <v>44377</v>
      </c>
      <c r="J122" s="61"/>
      <c r="K122" s="61"/>
      <c r="L122" s="61"/>
      <c r="M122" s="61"/>
      <c r="N122" s="61"/>
      <c r="O122" s="61"/>
      <c r="P122" s="61"/>
      <c r="Q122" s="61"/>
      <c r="R122" s="61"/>
      <c r="S122" s="61"/>
      <c r="T122" s="61"/>
      <c r="U122" s="61"/>
      <c r="V122" s="142" t="s">
        <v>123</v>
      </c>
      <c r="W122" s="212">
        <v>1.25E-3</v>
      </c>
      <c r="X122" s="137"/>
      <c r="Y122" s="72"/>
      <c r="Z122" s="72"/>
      <c r="AA122" s="142"/>
      <c r="AB122" s="70">
        <f t="shared" ca="1" si="20"/>
        <v>0</v>
      </c>
      <c r="AC122" s="70">
        <f t="shared" ca="1" si="19"/>
        <v>1.25E-3</v>
      </c>
      <c r="AD122" s="186">
        <f t="shared" si="11"/>
        <v>6</v>
      </c>
      <c r="AE122" s="187">
        <f t="shared" si="12"/>
        <v>58</v>
      </c>
      <c r="AF122" s="187">
        <f t="shared" si="13"/>
        <v>-64</v>
      </c>
      <c r="AG122" s="188">
        <f t="shared" si="14"/>
        <v>-1.103448275862069</v>
      </c>
      <c r="AH122" s="189">
        <f t="shared" si="15"/>
        <v>-1.3793103448275863E-3</v>
      </c>
      <c r="AI122" s="188">
        <f t="shared" ca="1" si="16"/>
        <v>1.3793103448275863E-3</v>
      </c>
      <c r="AJ122" s="190"/>
    </row>
    <row r="123" spans="1:36" ht="25.8" customHeight="1" x14ac:dyDescent="0.25">
      <c r="A123" s="142" t="s">
        <v>50</v>
      </c>
      <c r="B123" s="143" t="s">
        <v>467</v>
      </c>
      <c r="C123" s="142" t="s">
        <v>81</v>
      </c>
      <c r="D123" s="142" t="s">
        <v>100</v>
      </c>
      <c r="E123" s="142" t="s">
        <v>165</v>
      </c>
      <c r="F123" s="144" t="s">
        <v>240</v>
      </c>
      <c r="G123" s="44" t="str">
        <f t="shared" si="18"/>
        <v>Director de Urbanizaciones y Titulación</v>
      </c>
      <c r="H123" s="137">
        <v>44319</v>
      </c>
      <c r="I123" s="137">
        <v>44377</v>
      </c>
      <c r="J123" s="61"/>
      <c r="K123" s="61"/>
      <c r="L123" s="61"/>
      <c r="M123" s="61"/>
      <c r="N123" s="61"/>
      <c r="O123" s="61"/>
      <c r="P123" s="61"/>
      <c r="Q123" s="61"/>
      <c r="R123" s="61"/>
      <c r="S123" s="61"/>
      <c r="T123" s="61"/>
      <c r="U123" s="61"/>
      <c r="V123" s="142" t="s">
        <v>123</v>
      </c>
      <c r="W123" s="212">
        <v>1.25E-3</v>
      </c>
      <c r="X123" s="137"/>
      <c r="Y123" s="72"/>
      <c r="Z123" s="72"/>
      <c r="AA123" s="142"/>
      <c r="AB123" s="70">
        <f t="shared" ca="1" si="20"/>
        <v>0</v>
      </c>
      <c r="AC123" s="70">
        <f t="shared" ca="1" si="19"/>
        <v>1.25E-3</v>
      </c>
      <c r="AD123" s="186">
        <f t="shared" si="11"/>
        <v>6</v>
      </c>
      <c r="AE123" s="187">
        <f t="shared" si="12"/>
        <v>58</v>
      </c>
      <c r="AF123" s="187">
        <f t="shared" si="13"/>
        <v>-64</v>
      </c>
      <c r="AG123" s="188">
        <f t="shared" si="14"/>
        <v>-1.103448275862069</v>
      </c>
      <c r="AH123" s="189">
        <f t="shared" si="15"/>
        <v>-1.3793103448275863E-3</v>
      </c>
      <c r="AI123" s="188">
        <f t="shared" ca="1" si="16"/>
        <v>1.3793103448275863E-3</v>
      </c>
      <c r="AJ123" s="190"/>
    </row>
    <row r="124" spans="1:36" ht="25.8" customHeight="1" x14ac:dyDescent="0.25">
      <c r="A124" s="142" t="s">
        <v>50</v>
      </c>
      <c r="B124" s="143" t="s">
        <v>467</v>
      </c>
      <c r="C124" s="142" t="s">
        <v>87</v>
      </c>
      <c r="D124" s="142" t="s">
        <v>96</v>
      </c>
      <c r="E124" s="142" t="s">
        <v>165</v>
      </c>
      <c r="F124" s="144" t="s">
        <v>240</v>
      </c>
      <c r="G124" s="44" t="str">
        <f t="shared" si="18"/>
        <v>Subdirector Administrativo</v>
      </c>
      <c r="H124" s="137">
        <v>44319</v>
      </c>
      <c r="I124" s="137">
        <v>44377</v>
      </c>
      <c r="J124" s="61"/>
      <c r="K124" s="61"/>
      <c r="L124" s="61"/>
      <c r="M124" s="61"/>
      <c r="N124" s="61"/>
      <c r="O124" s="61"/>
      <c r="P124" s="61"/>
      <c r="Q124" s="61"/>
      <c r="R124" s="61"/>
      <c r="S124" s="61"/>
      <c r="T124" s="61"/>
      <c r="U124" s="61"/>
      <c r="V124" s="142" t="s">
        <v>123</v>
      </c>
      <c r="W124" s="212">
        <v>1.25E-3</v>
      </c>
      <c r="X124" s="137"/>
      <c r="Y124" s="72"/>
      <c r="Z124" s="72"/>
      <c r="AA124" s="142"/>
      <c r="AB124" s="70">
        <f t="shared" ca="1" si="20"/>
        <v>0</v>
      </c>
      <c r="AC124" s="70">
        <f t="shared" ca="1" si="19"/>
        <v>1.25E-3</v>
      </c>
      <c r="AD124" s="186">
        <f t="shared" si="11"/>
        <v>6</v>
      </c>
      <c r="AE124" s="187">
        <f t="shared" si="12"/>
        <v>58</v>
      </c>
      <c r="AF124" s="187">
        <f t="shared" si="13"/>
        <v>-64</v>
      </c>
      <c r="AG124" s="188">
        <f t="shared" si="14"/>
        <v>-1.103448275862069</v>
      </c>
      <c r="AH124" s="189">
        <f t="shared" si="15"/>
        <v>-1.3793103448275863E-3</v>
      </c>
      <c r="AI124" s="188">
        <f t="shared" ca="1" si="16"/>
        <v>1.3793103448275863E-3</v>
      </c>
      <c r="AJ124" s="190"/>
    </row>
    <row r="125" spans="1:36" ht="42" customHeight="1" x14ac:dyDescent="0.25">
      <c r="A125" s="142" t="s">
        <v>50</v>
      </c>
      <c r="B125" s="143" t="s">
        <v>466</v>
      </c>
      <c r="C125" s="142" t="s">
        <v>76</v>
      </c>
      <c r="D125" s="142" t="s">
        <v>96</v>
      </c>
      <c r="E125" s="142" t="s">
        <v>165</v>
      </c>
      <c r="F125" s="144" t="s">
        <v>240</v>
      </c>
      <c r="G125" s="44" t="str">
        <f t="shared" si="18"/>
        <v>Subdirector Administrativo</v>
      </c>
      <c r="H125" s="137">
        <v>44319</v>
      </c>
      <c r="I125" s="137">
        <v>44377</v>
      </c>
      <c r="J125" s="61"/>
      <c r="K125" s="61"/>
      <c r="L125" s="61"/>
      <c r="M125" s="61"/>
      <c r="N125" s="61"/>
      <c r="O125" s="61"/>
      <c r="P125" s="61"/>
      <c r="Q125" s="61"/>
      <c r="R125" s="61"/>
      <c r="S125" s="61"/>
      <c r="T125" s="61"/>
      <c r="U125" s="61"/>
      <c r="V125" s="142" t="s">
        <v>123</v>
      </c>
      <c r="W125" s="212">
        <v>1.25E-3</v>
      </c>
      <c r="X125" s="137"/>
      <c r="Y125" s="72"/>
      <c r="Z125" s="72"/>
      <c r="AA125" s="142"/>
      <c r="AB125" s="70">
        <f t="shared" ca="1" si="20"/>
        <v>0</v>
      </c>
      <c r="AC125" s="70">
        <f t="shared" ca="1" si="19"/>
        <v>1.25E-3</v>
      </c>
      <c r="AD125" s="186">
        <f t="shared" si="11"/>
        <v>6</v>
      </c>
      <c r="AE125" s="187">
        <f t="shared" si="12"/>
        <v>58</v>
      </c>
      <c r="AF125" s="187">
        <f t="shared" si="13"/>
        <v>-64</v>
      </c>
      <c r="AG125" s="188">
        <f t="shared" si="14"/>
        <v>-1.103448275862069</v>
      </c>
      <c r="AH125" s="189">
        <f t="shared" si="15"/>
        <v>-1.3793103448275863E-3</v>
      </c>
      <c r="AI125" s="188">
        <f t="shared" ca="1" si="16"/>
        <v>1.3793103448275863E-3</v>
      </c>
      <c r="AJ125" s="190"/>
    </row>
    <row r="126" spans="1:36" ht="42" customHeight="1" x14ac:dyDescent="0.25">
      <c r="A126" s="142" t="s">
        <v>50</v>
      </c>
      <c r="B126" s="143" t="s">
        <v>340</v>
      </c>
      <c r="C126" s="142" t="s">
        <v>82</v>
      </c>
      <c r="D126" s="142" t="s">
        <v>100</v>
      </c>
      <c r="E126" s="142" t="s">
        <v>165</v>
      </c>
      <c r="F126" s="145" t="s">
        <v>240</v>
      </c>
      <c r="G126" s="44" t="str">
        <f t="shared" si="18"/>
        <v>Director de Mejoramiento de Barrios</v>
      </c>
      <c r="H126" s="137">
        <v>44319</v>
      </c>
      <c r="I126" s="137">
        <v>44377</v>
      </c>
      <c r="J126" s="61"/>
      <c r="K126" s="61"/>
      <c r="L126" s="61"/>
      <c r="M126" s="61"/>
      <c r="N126" s="61"/>
      <c r="O126" s="61"/>
      <c r="P126" s="61"/>
      <c r="Q126" s="61"/>
      <c r="R126" s="61"/>
      <c r="S126" s="61"/>
      <c r="T126" s="61"/>
      <c r="U126" s="61"/>
      <c r="V126" s="142" t="s">
        <v>123</v>
      </c>
      <c r="W126" s="212">
        <v>5.0000000000000001E-3</v>
      </c>
      <c r="X126" s="137"/>
      <c r="Y126" s="80"/>
      <c r="Z126" s="72"/>
      <c r="AA126" s="41"/>
      <c r="AB126" s="70">
        <f t="shared" ca="1" si="20"/>
        <v>0</v>
      </c>
      <c r="AC126" s="70">
        <f t="shared" ca="1" si="19"/>
        <v>5.0000000000000001E-3</v>
      </c>
      <c r="AD126" s="186">
        <f t="shared" si="11"/>
        <v>6</v>
      </c>
      <c r="AE126" s="187">
        <f t="shared" si="12"/>
        <v>58</v>
      </c>
      <c r="AF126" s="187">
        <f t="shared" si="13"/>
        <v>-64</v>
      </c>
      <c r="AG126" s="188">
        <f t="shared" si="14"/>
        <v>-1.103448275862069</v>
      </c>
      <c r="AH126" s="189">
        <f t="shared" si="15"/>
        <v>-5.5172413793103453E-3</v>
      </c>
      <c r="AI126" s="188">
        <f t="shared" ca="1" si="16"/>
        <v>5.5172413793103453E-3</v>
      </c>
      <c r="AJ126" s="190"/>
    </row>
    <row r="127" spans="1:36" ht="42" customHeight="1" x14ac:dyDescent="0.25">
      <c r="A127" s="142" t="s">
        <v>50</v>
      </c>
      <c r="B127" s="143" t="s">
        <v>216</v>
      </c>
      <c r="C127" s="67" t="s">
        <v>141</v>
      </c>
      <c r="D127" s="45" t="s">
        <v>96</v>
      </c>
      <c r="E127" s="142" t="s">
        <v>165</v>
      </c>
      <c r="F127" s="144" t="s">
        <v>160</v>
      </c>
      <c r="G127" s="44" t="str">
        <f t="shared" si="18"/>
        <v>Director de Gestión Corporativa y CID</v>
      </c>
      <c r="H127" s="184">
        <v>44320</v>
      </c>
      <c r="I127" s="184">
        <v>44356</v>
      </c>
      <c r="J127" s="61"/>
      <c r="K127" s="61"/>
      <c r="L127" s="61"/>
      <c r="M127" s="61"/>
      <c r="N127" s="61"/>
      <c r="O127" s="61"/>
      <c r="P127" s="61"/>
      <c r="Q127" s="61"/>
      <c r="R127" s="61"/>
      <c r="S127" s="61"/>
      <c r="T127" s="61"/>
      <c r="U127" s="61"/>
      <c r="V127" s="142" t="s">
        <v>123</v>
      </c>
      <c r="W127" s="212">
        <v>5.0000000000000001E-3</v>
      </c>
      <c r="X127" s="137"/>
      <c r="Y127" s="72"/>
      <c r="Z127" s="72"/>
      <c r="AA127" s="41"/>
      <c r="AB127" s="70">
        <f t="shared" ca="1" si="20"/>
        <v>0</v>
      </c>
      <c r="AC127" s="70">
        <f t="shared" ca="1" si="19"/>
        <v>5.0000000000000001E-3</v>
      </c>
      <c r="AD127" s="186">
        <f t="shared" si="11"/>
        <v>6</v>
      </c>
      <c r="AE127" s="187">
        <f t="shared" si="12"/>
        <v>36</v>
      </c>
      <c r="AF127" s="187">
        <f t="shared" si="13"/>
        <v>-65</v>
      </c>
      <c r="AG127" s="188">
        <f t="shared" si="14"/>
        <v>-1.8055555555555556</v>
      </c>
      <c r="AH127" s="189">
        <f t="shared" si="15"/>
        <v>-9.0277777777777787E-3</v>
      </c>
      <c r="AI127" s="188">
        <f t="shared" ca="1" si="16"/>
        <v>9.0277777777777787E-3</v>
      </c>
      <c r="AJ127" s="190"/>
    </row>
    <row r="128" spans="1:36" ht="42" customHeight="1" x14ac:dyDescent="0.25">
      <c r="A128" s="142" t="s">
        <v>51</v>
      </c>
      <c r="B128" s="143" t="s">
        <v>278</v>
      </c>
      <c r="C128" s="142" t="s">
        <v>98</v>
      </c>
      <c r="D128" s="142" t="s">
        <v>98</v>
      </c>
      <c r="E128" s="142" t="s">
        <v>165</v>
      </c>
      <c r="F128" s="145" t="s">
        <v>239</v>
      </c>
      <c r="G128" s="44" t="str">
        <f t="shared" si="18"/>
        <v>Líderes de Cada Proceso</v>
      </c>
      <c r="H128" s="137">
        <v>44327</v>
      </c>
      <c r="I128" s="137">
        <v>44331</v>
      </c>
      <c r="J128" s="61"/>
      <c r="K128" s="61"/>
      <c r="L128" s="61"/>
      <c r="M128" s="61"/>
      <c r="N128" s="61"/>
      <c r="O128" s="61"/>
      <c r="P128" s="61"/>
      <c r="Q128" s="61"/>
      <c r="R128" s="61"/>
      <c r="S128" s="61"/>
      <c r="T128" s="61"/>
      <c r="U128" s="61"/>
      <c r="V128" s="142" t="s">
        <v>202</v>
      </c>
      <c r="W128" s="215">
        <v>5.0000000000000001E-3</v>
      </c>
      <c r="X128" s="137"/>
      <c r="Y128" s="143"/>
      <c r="Z128" s="72"/>
      <c r="AA128" s="41"/>
      <c r="AB128" s="70">
        <f t="shared" ca="1" si="20"/>
        <v>0</v>
      </c>
      <c r="AC128" s="70">
        <f t="shared" ca="1" si="19"/>
        <v>5.0000000000000001E-3</v>
      </c>
      <c r="AD128" s="186">
        <f t="shared" si="11"/>
        <v>5</v>
      </c>
      <c r="AE128" s="187">
        <f t="shared" si="12"/>
        <v>4</v>
      </c>
      <c r="AF128" s="187">
        <f t="shared" si="13"/>
        <v>-72</v>
      </c>
      <c r="AG128" s="188">
        <f t="shared" si="14"/>
        <v>-18</v>
      </c>
      <c r="AH128" s="189">
        <f t="shared" si="15"/>
        <v>-0.09</v>
      </c>
      <c r="AI128" s="188">
        <f t="shared" ca="1" si="16"/>
        <v>0.09</v>
      </c>
      <c r="AJ128" s="190"/>
    </row>
    <row r="129" spans="1:173" ht="42" customHeight="1" x14ac:dyDescent="0.25">
      <c r="A129" s="142" t="s">
        <v>50</v>
      </c>
      <c r="B129" s="143" t="s">
        <v>339</v>
      </c>
      <c r="C129" s="142" t="s">
        <v>140</v>
      </c>
      <c r="D129" s="142" t="s">
        <v>100</v>
      </c>
      <c r="E129" s="142" t="s">
        <v>165</v>
      </c>
      <c r="F129" s="145" t="s">
        <v>159</v>
      </c>
      <c r="G129" s="44" t="str">
        <f t="shared" si="18"/>
        <v>Director de Gestión Corporativa y CID</v>
      </c>
      <c r="H129" s="137">
        <v>44330</v>
      </c>
      <c r="I129" s="137">
        <v>44362</v>
      </c>
      <c r="J129" s="61"/>
      <c r="K129" s="61"/>
      <c r="L129" s="61"/>
      <c r="M129" s="61"/>
      <c r="N129" s="61"/>
      <c r="O129" s="61"/>
      <c r="P129" s="61"/>
      <c r="Q129" s="61"/>
      <c r="R129" s="61"/>
      <c r="S129" s="61"/>
      <c r="T129" s="61"/>
      <c r="U129" s="61"/>
      <c r="V129" s="142" t="s">
        <v>123</v>
      </c>
      <c r="W129" s="212">
        <v>5.0000000000000001E-3</v>
      </c>
      <c r="X129" s="137"/>
      <c r="Y129" s="80"/>
      <c r="Z129" s="72"/>
      <c r="AA129" s="41"/>
      <c r="AB129" s="70">
        <f t="shared" ca="1" si="20"/>
        <v>0</v>
      </c>
      <c r="AC129" s="70">
        <f t="shared" ca="1" si="19"/>
        <v>5.0000000000000001E-3</v>
      </c>
      <c r="AD129" s="186">
        <f t="shared" si="11"/>
        <v>6</v>
      </c>
      <c r="AE129" s="187">
        <f t="shared" si="12"/>
        <v>32</v>
      </c>
      <c r="AF129" s="187">
        <f t="shared" si="13"/>
        <v>-75</v>
      </c>
      <c r="AG129" s="188">
        <f t="shared" si="14"/>
        <v>-2.34375</v>
      </c>
      <c r="AH129" s="189">
        <f t="shared" si="15"/>
        <v>-1.171875E-2</v>
      </c>
      <c r="AI129" s="188">
        <f t="shared" ca="1" si="16"/>
        <v>1.171875E-2</v>
      </c>
      <c r="AJ129" s="190"/>
    </row>
    <row r="130" spans="1:173" ht="42" customHeight="1" x14ac:dyDescent="0.25">
      <c r="A130" s="142" t="s">
        <v>50</v>
      </c>
      <c r="B130" s="143" t="s">
        <v>351</v>
      </c>
      <c r="C130" s="142" t="s">
        <v>82</v>
      </c>
      <c r="D130" s="142" t="s">
        <v>100</v>
      </c>
      <c r="E130" s="142" t="s">
        <v>165</v>
      </c>
      <c r="F130" s="145" t="s">
        <v>159</v>
      </c>
      <c r="G130" s="44" t="str">
        <f t="shared" si="18"/>
        <v>Director de Mejoramiento de Barrios</v>
      </c>
      <c r="H130" s="137">
        <v>44330</v>
      </c>
      <c r="I130" s="137">
        <v>44362</v>
      </c>
      <c r="J130" s="61"/>
      <c r="K130" s="61"/>
      <c r="L130" s="61"/>
      <c r="M130" s="61"/>
      <c r="N130" s="61"/>
      <c r="O130" s="61"/>
      <c r="P130" s="61"/>
      <c r="Q130" s="61"/>
      <c r="R130" s="61"/>
      <c r="S130" s="61"/>
      <c r="T130" s="61"/>
      <c r="U130" s="61"/>
      <c r="V130" s="41" t="s">
        <v>123</v>
      </c>
      <c r="W130" s="212">
        <v>5.0000000000000001E-3</v>
      </c>
      <c r="X130" s="137"/>
      <c r="Y130" s="80"/>
      <c r="Z130" s="72"/>
      <c r="AA130" s="41"/>
      <c r="AB130" s="70">
        <f t="shared" ca="1" si="20"/>
        <v>0</v>
      </c>
      <c r="AC130" s="70">
        <f t="shared" ca="1" si="19"/>
        <v>5.0000000000000001E-3</v>
      </c>
      <c r="AD130" s="186">
        <f t="shared" si="11"/>
        <v>6</v>
      </c>
      <c r="AE130" s="187">
        <f t="shared" si="12"/>
        <v>32</v>
      </c>
      <c r="AF130" s="187">
        <f t="shared" si="13"/>
        <v>-75</v>
      </c>
      <c r="AG130" s="188">
        <f t="shared" si="14"/>
        <v>-2.34375</v>
      </c>
      <c r="AH130" s="189">
        <f t="shared" si="15"/>
        <v>-1.171875E-2</v>
      </c>
      <c r="AI130" s="188">
        <f t="shared" ca="1" si="16"/>
        <v>1.171875E-2</v>
      </c>
      <c r="AJ130" s="190"/>
    </row>
    <row r="131" spans="1:173" ht="42" customHeight="1" x14ac:dyDescent="0.25">
      <c r="A131" s="142" t="s">
        <v>50</v>
      </c>
      <c r="B131" s="143" t="s">
        <v>338</v>
      </c>
      <c r="C131" s="142" t="s">
        <v>81</v>
      </c>
      <c r="D131" s="142" t="s">
        <v>100</v>
      </c>
      <c r="E131" s="142" t="s">
        <v>165</v>
      </c>
      <c r="F131" s="144" t="s">
        <v>263</v>
      </c>
      <c r="G131" s="44" t="str">
        <f t="shared" si="18"/>
        <v>Director de Urbanizaciones y Titulación</v>
      </c>
      <c r="H131" s="137">
        <v>44334</v>
      </c>
      <c r="I131" s="137">
        <v>44358</v>
      </c>
      <c r="J131" s="61"/>
      <c r="K131" s="61"/>
      <c r="L131" s="61"/>
      <c r="M131" s="61"/>
      <c r="N131" s="61"/>
      <c r="O131" s="61"/>
      <c r="P131" s="61"/>
      <c r="Q131" s="61"/>
      <c r="R131" s="61"/>
      <c r="S131" s="61"/>
      <c r="T131" s="61"/>
      <c r="U131" s="61"/>
      <c r="V131" s="142" t="s">
        <v>123</v>
      </c>
      <c r="W131" s="212">
        <v>5.0000000000000001E-3</v>
      </c>
      <c r="X131" s="137"/>
      <c r="Y131" s="72"/>
      <c r="Z131" s="72"/>
      <c r="AA131" s="41"/>
      <c r="AB131" s="70">
        <f t="shared" ca="1" si="20"/>
        <v>0</v>
      </c>
      <c r="AC131" s="70">
        <f t="shared" ca="1" si="19"/>
        <v>5.0000000000000001E-3</v>
      </c>
      <c r="AD131" s="186">
        <f t="shared" si="11"/>
        <v>6</v>
      </c>
      <c r="AE131" s="187">
        <f t="shared" si="12"/>
        <v>24</v>
      </c>
      <c r="AF131" s="187">
        <f t="shared" si="13"/>
        <v>-79</v>
      </c>
      <c r="AG131" s="188">
        <f t="shared" si="14"/>
        <v>-3.2916666666666665</v>
      </c>
      <c r="AH131" s="189">
        <f t="shared" si="15"/>
        <v>-1.6458333333333332E-2</v>
      </c>
      <c r="AI131" s="188">
        <f t="shared" ca="1" si="16"/>
        <v>1.6458333333333332E-2</v>
      </c>
      <c r="AJ131" s="190"/>
    </row>
    <row r="132" spans="1:173" ht="42" customHeight="1" x14ac:dyDescent="0.25">
      <c r="A132" s="142" t="s">
        <v>45</v>
      </c>
      <c r="B132" s="143" t="s">
        <v>124</v>
      </c>
      <c r="C132" s="142" t="s">
        <v>98</v>
      </c>
      <c r="D132" s="142" t="s">
        <v>98</v>
      </c>
      <c r="E132" s="142" t="s">
        <v>165</v>
      </c>
      <c r="F132" s="144" t="s">
        <v>263</v>
      </c>
      <c r="G132" s="44" t="str">
        <f t="shared" si="18"/>
        <v>Líderes de Cada Proceso</v>
      </c>
      <c r="H132" s="137">
        <v>44334</v>
      </c>
      <c r="I132" s="137">
        <v>44469</v>
      </c>
      <c r="J132" s="61"/>
      <c r="K132" s="61"/>
      <c r="L132" s="61"/>
      <c r="M132" s="61"/>
      <c r="N132" s="61"/>
      <c r="O132" s="61"/>
      <c r="P132" s="61"/>
      <c r="Q132" s="61"/>
      <c r="R132" s="61"/>
      <c r="S132" s="61"/>
      <c r="T132" s="61"/>
      <c r="U132" s="61"/>
      <c r="V132" s="142" t="s">
        <v>335</v>
      </c>
      <c r="W132" s="212">
        <v>1.2E-2</v>
      </c>
      <c r="X132" s="137"/>
      <c r="Y132" s="72"/>
      <c r="Z132" s="72"/>
      <c r="AA132" s="41"/>
      <c r="AB132" s="70">
        <f t="shared" ca="1" si="20"/>
        <v>0</v>
      </c>
      <c r="AC132" s="70">
        <f t="shared" ca="1" si="19"/>
        <v>1.2E-2</v>
      </c>
      <c r="AD132" s="186">
        <f t="shared" si="11"/>
        <v>9</v>
      </c>
      <c r="AE132" s="187">
        <f t="shared" si="12"/>
        <v>135</v>
      </c>
      <c r="AF132" s="187">
        <f t="shared" si="13"/>
        <v>-79</v>
      </c>
      <c r="AG132" s="188">
        <f t="shared" si="14"/>
        <v>-0.58518518518518514</v>
      </c>
      <c r="AH132" s="189">
        <f t="shared" si="15"/>
        <v>-7.0222222222222222E-3</v>
      </c>
      <c r="AI132" s="188">
        <f t="shared" ca="1" si="16"/>
        <v>7.0222222222222222E-3</v>
      </c>
      <c r="AJ132" s="190"/>
    </row>
    <row r="133" spans="1:173" ht="42" customHeight="1" x14ac:dyDescent="0.25">
      <c r="A133" s="142" t="s">
        <v>45</v>
      </c>
      <c r="B133" s="143" t="s">
        <v>289</v>
      </c>
      <c r="C133" s="142" t="s">
        <v>90</v>
      </c>
      <c r="D133" s="142" t="s">
        <v>97</v>
      </c>
      <c r="E133" s="142" t="s">
        <v>165</v>
      </c>
      <c r="F133" s="145" t="s">
        <v>239</v>
      </c>
      <c r="G133" s="44" t="str">
        <f t="shared" si="18"/>
        <v>Asesor de Control Interno</v>
      </c>
      <c r="H133" s="137">
        <v>44342</v>
      </c>
      <c r="I133" s="137">
        <v>44349</v>
      </c>
      <c r="J133" s="61"/>
      <c r="K133" s="61"/>
      <c r="L133" s="61"/>
      <c r="M133" s="61"/>
      <c r="N133" s="61"/>
      <c r="O133" s="61"/>
      <c r="P133" s="61"/>
      <c r="Q133" s="61"/>
      <c r="R133" s="61"/>
      <c r="S133" s="61"/>
      <c r="T133" s="61"/>
      <c r="U133" s="61"/>
      <c r="V133" s="142" t="s">
        <v>215</v>
      </c>
      <c r="W133" s="212">
        <v>3.0000000000000001E-3</v>
      </c>
      <c r="X133" s="137"/>
      <c r="Y133" s="143"/>
      <c r="Z133" s="72"/>
      <c r="AA133" s="41"/>
      <c r="AB133" s="70">
        <f t="shared" ca="1" si="20"/>
        <v>0</v>
      </c>
      <c r="AC133" s="70">
        <f t="shared" ca="1" si="19"/>
        <v>3.0000000000000001E-3</v>
      </c>
      <c r="AD133" s="186">
        <f t="shared" si="11"/>
        <v>6</v>
      </c>
      <c r="AE133" s="187">
        <f t="shared" si="12"/>
        <v>7</v>
      </c>
      <c r="AF133" s="187">
        <f t="shared" si="13"/>
        <v>-87</v>
      </c>
      <c r="AG133" s="188">
        <f t="shared" si="14"/>
        <v>-12.428571428571429</v>
      </c>
      <c r="AH133" s="189">
        <f t="shared" si="15"/>
        <v>-3.728571428571429E-2</v>
      </c>
      <c r="AI133" s="188">
        <f t="shared" ca="1" si="16"/>
        <v>3.728571428571429E-2</v>
      </c>
      <c r="AJ133" s="190"/>
    </row>
    <row r="134" spans="1:173" ht="42" customHeight="1" x14ac:dyDescent="0.25">
      <c r="A134" s="154" t="s">
        <v>46</v>
      </c>
      <c r="B134" s="143" t="s">
        <v>314</v>
      </c>
      <c r="C134" s="142" t="s">
        <v>82</v>
      </c>
      <c r="D134" s="142" t="s">
        <v>100</v>
      </c>
      <c r="E134" s="142" t="s">
        <v>165</v>
      </c>
      <c r="F134" s="145" t="s">
        <v>239</v>
      </c>
      <c r="G134" s="44" t="str">
        <f t="shared" si="18"/>
        <v>Director de Mejoramiento de Barrios</v>
      </c>
      <c r="H134" s="137">
        <v>44344</v>
      </c>
      <c r="I134" s="137">
        <v>44349</v>
      </c>
      <c r="J134" s="61"/>
      <c r="K134" s="61"/>
      <c r="L134" s="61"/>
      <c r="M134" s="61"/>
      <c r="N134" s="61"/>
      <c r="O134" s="61"/>
      <c r="P134" s="61"/>
      <c r="Q134" s="61"/>
      <c r="R134" s="61"/>
      <c r="S134" s="61"/>
      <c r="T134" s="61"/>
      <c r="U134" s="61"/>
      <c r="V134" s="140" t="s">
        <v>317</v>
      </c>
      <c r="W134" s="212">
        <v>1E-3</v>
      </c>
      <c r="X134" s="137"/>
      <c r="Y134" s="72"/>
      <c r="Z134" s="72"/>
      <c r="AA134" s="41"/>
      <c r="AB134" s="70">
        <f t="shared" ca="1" si="20"/>
        <v>0</v>
      </c>
      <c r="AC134" s="70">
        <f t="shared" ca="1" si="19"/>
        <v>1E-3</v>
      </c>
      <c r="AD134" s="186">
        <f t="shared" si="11"/>
        <v>6</v>
      </c>
      <c r="AE134" s="187">
        <f t="shared" si="12"/>
        <v>5</v>
      </c>
      <c r="AF134" s="187">
        <f t="shared" si="13"/>
        <v>-89</v>
      </c>
      <c r="AG134" s="188">
        <f t="shared" si="14"/>
        <v>-17.8</v>
      </c>
      <c r="AH134" s="189">
        <f t="shared" si="15"/>
        <v>-1.78E-2</v>
      </c>
      <c r="AI134" s="188">
        <f t="shared" ca="1" si="16"/>
        <v>1.78E-2</v>
      </c>
      <c r="AJ134" s="190"/>
    </row>
    <row r="135" spans="1:173" ht="42" customHeight="1" x14ac:dyDescent="0.25">
      <c r="A135" s="142" t="s">
        <v>45</v>
      </c>
      <c r="B135" s="42" t="s">
        <v>114</v>
      </c>
      <c r="C135" s="142" t="s">
        <v>90</v>
      </c>
      <c r="D135" s="142" t="s">
        <v>97</v>
      </c>
      <c r="E135" s="142" t="s">
        <v>165</v>
      </c>
      <c r="F135" s="145" t="s">
        <v>239</v>
      </c>
      <c r="G135" s="44" t="str">
        <f t="shared" si="18"/>
        <v>Asesor de Control Interno</v>
      </c>
      <c r="H135" s="137">
        <v>44348</v>
      </c>
      <c r="I135" s="137">
        <v>44351</v>
      </c>
      <c r="J135" s="61"/>
      <c r="K135" s="61"/>
      <c r="L135" s="61"/>
      <c r="M135" s="61"/>
      <c r="N135" s="61"/>
      <c r="O135" s="61"/>
      <c r="P135" s="61"/>
      <c r="Q135" s="61"/>
      <c r="R135" s="61"/>
      <c r="S135" s="61"/>
      <c r="T135" s="61"/>
      <c r="U135" s="61"/>
      <c r="V135" s="142" t="s">
        <v>202</v>
      </c>
      <c r="W135" s="212">
        <v>3.0000000000000001E-3</v>
      </c>
      <c r="X135" s="137"/>
      <c r="Y135" s="143"/>
      <c r="Z135" s="72"/>
      <c r="AA135" s="41"/>
      <c r="AB135" s="70">
        <f t="shared" ca="1" si="20"/>
        <v>0</v>
      </c>
      <c r="AC135" s="70">
        <f t="shared" ca="1" si="19"/>
        <v>3.0000000000000001E-3</v>
      </c>
      <c r="AD135" s="186">
        <f t="shared" si="11"/>
        <v>6</v>
      </c>
      <c r="AE135" s="187">
        <f t="shared" si="12"/>
        <v>3</v>
      </c>
      <c r="AF135" s="187">
        <f t="shared" si="13"/>
        <v>-93</v>
      </c>
      <c r="AG135" s="188">
        <f t="shared" si="14"/>
        <v>-31</v>
      </c>
      <c r="AH135" s="189">
        <f t="shared" si="15"/>
        <v>-9.2999999999999999E-2</v>
      </c>
      <c r="AI135" s="188">
        <f t="shared" ca="1" si="16"/>
        <v>9.2999999999999999E-2</v>
      </c>
      <c r="AJ135" s="190"/>
    </row>
    <row r="136" spans="1:173" ht="42" customHeight="1" x14ac:dyDescent="0.25">
      <c r="A136" s="154" t="s">
        <v>46</v>
      </c>
      <c r="B136" s="143" t="s">
        <v>93</v>
      </c>
      <c r="C136" s="142" t="s">
        <v>141</v>
      </c>
      <c r="D136" s="142" t="s">
        <v>96</v>
      </c>
      <c r="E136" s="142" t="s">
        <v>165</v>
      </c>
      <c r="F136" s="144" t="s">
        <v>240</v>
      </c>
      <c r="G136" s="44" t="str">
        <f t="shared" si="18"/>
        <v>Director de Gestión Corporativa y CID</v>
      </c>
      <c r="H136" s="137">
        <v>44348</v>
      </c>
      <c r="I136" s="137">
        <v>44357</v>
      </c>
      <c r="J136" s="61"/>
      <c r="K136" s="61"/>
      <c r="L136" s="61"/>
      <c r="M136" s="61"/>
      <c r="N136" s="61"/>
      <c r="O136" s="61"/>
      <c r="P136" s="61"/>
      <c r="Q136" s="61"/>
      <c r="R136" s="61"/>
      <c r="S136" s="61"/>
      <c r="T136" s="61"/>
      <c r="U136" s="61"/>
      <c r="V136" s="142" t="s">
        <v>332</v>
      </c>
      <c r="W136" s="212">
        <v>1E-3</v>
      </c>
      <c r="X136" s="137"/>
      <c r="Y136" s="72"/>
      <c r="Z136" s="72"/>
      <c r="AA136" s="41"/>
      <c r="AB136" s="70">
        <f t="shared" ca="1" si="20"/>
        <v>0</v>
      </c>
      <c r="AC136" s="70">
        <f t="shared" ca="1" si="19"/>
        <v>1E-3</v>
      </c>
      <c r="AD136" s="186">
        <f t="shared" ref="AD136:AD199" si="21">MONTH(I136)</f>
        <v>6</v>
      </c>
      <c r="AE136" s="187">
        <f t="shared" ref="AE136:AE199" si="22">+I136-H136</f>
        <v>9</v>
      </c>
      <c r="AF136" s="187">
        <f t="shared" ref="AF136:AF199" si="23">+$AF$18-H136</f>
        <v>-93</v>
      </c>
      <c r="AG136" s="188">
        <f t="shared" ref="AG136:AG199" si="24">+AF136/AE136</f>
        <v>-10.333333333333334</v>
      </c>
      <c r="AH136" s="189">
        <f t="shared" ref="AH136:AH199" si="25">+AG136*W136</f>
        <v>-1.0333333333333335E-2</v>
      </c>
      <c r="AI136" s="188">
        <f t="shared" ref="AI136:AI199" ca="1" si="26">+AB136-AH136</f>
        <v>1.0333333333333335E-2</v>
      </c>
      <c r="AJ136" s="190"/>
    </row>
    <row r="137" spans="1:173" ht="42" customHeight="1" x14ac:dyDescent="0.25">
      <c r="A137" s="142" t="s">
        <v>45</v>
      </c>
      <c r="B137" s="143" t="s">
        <v>328</v>
      </c>
      <c r="C137" s="142" t="s">
        <v>90</v>
      </c>
      <c r="D137" s="142" t="s">
        <v>97</v>
      </c>
      <c r="E137" s="142" t="s">
        <v>165</v>
      </c>
      <c r="F137" s="144" t="s">
        <v>160</v>
      </c>
      <c r="G137" s="44" t="str">
        <f t="shared" si="18"/>
        <v>Asesor de Control Interno</v>
      </c>
      <c r="H137" s="137">
        <v>44348</v>
      </c>
      <c r="I137" s="137">
        <v>44439</v>
      </c>
      <c r="J137" s="61"/>
      <c r="K137" s="61"/>
      <c r="L137" s="61"/>
      <c r="M137" s="61"/>
      <c r="N137" s="61"/>
      <c r="O137" s="61"/>
      <c r="P137" s="61"/>
      <c r="Q137" s="61"/>
      <c r="R137" s="61"/>
      <c r="S137" s="61"/>
      <c r="T137" s="61"/>
      <c r="U137" s="61"/>
      <c r="V137" s="142" t="s">
        <v>336</v>
      </c>
      <c r="W137" s="212">
        <v>1.0999999999999999E-2</v>
      </c>
      <c r="X137" s="137"/>
      <c r="Y137" s="72"/>
      <c r="Z137" s="72"/>
      <c r="AA137" s="41"/>
      <c r="AB137" s="70">
        <f t="shared" ref="AB137:AB168" ca="1" si="27">IF(ISERROR(VLOOKUP(AA137,INDIRECT(VLOOKUP(A137,ACTA,2,0)&amp;"A"),2,0))=TRUE,0,W137*(VLOOKUP(AA137,INDIRECT(VLOOKUP(A137,ACTA,2,0)&amp;"A"),2,0)))</f>
        <v>0</v>
      </c>
      <c r="AC137" s="70">
        <f t="shared" ca="1" si="19"/>
        <v>1.0999999999999999E-2</v>
      </c>
      <c r="AD137" s="186">
        <f t="shared" si="21"/>
        <v>8</v>
      </c>
      <c r="AE137" s="187">
        <f t="shared" si="22"/>
        <v>91</v>
      </c>
      <c r="AF137" s="187">
        <f t="shared" si="23"/>
        <v>-93</v>
      </c>
      <c r="AG137" s="188">
        <f t="shared" si="24"/>
        <v>-1.0219780219780219</v>
      </c>
      <c r="AH137" s="189">
        <f t="shared" si="25"/>
        <v>-1.1241758241758239E-2</v>
      </c>
      <c r="AI137" s="188">
        <f t="shared" ca="1" si="26"/>
        <v>1.1241758241758239E-2</v>
      </c>
      <c r="AJ137" s="190"/>
    </row>
    <row r="138" spans="1:173" ht="42" customHeight="1" x14ac:dyDescent="0.25">
      <c r="A138" s="154" t="s">
        <v>44</v>
      </c>
      <c r="B138" s="42" t="s">
        <v>92</v>
      </c>
      <c r="C138" s="142" t="s">
        <v>89</v>
      </c>
      <c r="D138" s="142" t="s">
        <v>96</v>
      </c>
      <c r="E138" s="142" t="s">
        <v>165</v>
      </c>
      <c r="F138" s="144" t="s">
        <v>203</v>
      </c>
      <c r="G138" s="44" t="str">
        <f t="shared" si="18"/>
        <v>Subdirector Financiero</v>
      </c>
      <c r="H138" s="137">
        <v>44351</v>
      </c>
      <c r="I138" s="137">
        <v>44357</v>
      </c>
      <c r="J138" s="61"/>
      <c r="K138" s="61"/>
      <c r="L138" s="61"/>
      <c r="M138" s="61"/>
      <c r="N138" s="61"/>
      <c r="O138" s="61"/>
      <c r="P138" s="61"/>
      <c r="Q138" s="61"/>
      <c r="R138" s="61"/>
      <c r="S138" s="61"/>
      <c r="T138" s="61"/>
      <c r="U138" s="61"/>
      <c r="V138" s="41" t="s">
        <v>123</v>
      </c>
      <c r="W138" s="212">
        <v>1E-3</v>
      </c>
      <c r="X138" s="137"/>
      <c r="Y138" s="143"/>
      <c r="Z138" s="143"/>
      <c r="AA138" s="41"/>
      <c r="AB138" s="70">
        <f t="shared" ca="1" si="27"/>
        <v>0</v>
      </c>
      <c r="AC138" s="70">
        <f t="shared" ca="1" si="19"/>
        <v>1E-3</v>
      </c>
      <c r="AD138" s="186">
        <f t="shared" si="21"/>
        <v>6</v>
      </c>
      <c r="AE138" s="187">
        <f t="shared" si="22"/>
        <v>6</v>
      </c>
      <c r="AF138" s="187">
        <f t="shared" si="23"/>
        <v>-96</v>
      </c>
      <c r="AG138" s="188">
        <f t="shared" si="24"/>
        <v>-16</v>
      </c>
      <c r="AH138" s="189">
        <f t="shared" si="25"/>
        <v>-1.6E-2</v>
      </c>
      <c r="AI138" s="188">
        <f t="shared" ca="1" si="26"/>
        <v>1.6E-2</v>
      </c>
      <c r="AJ138" s="190"/>
    </row>
    <row r="139" spans="1:173" ht="42" customHeight="1" x14ac:dyDescent="0.25">
      <c r="A139" s="142" t="s">
        <v>44</v>
      </c>
      <c r="B139" s="143" t="s">
        <v>212</v>
      </c>
      <c r="C139" s="142" t="s">
        <v>73</v>
      </c>
      <c r="D139" s="142" t="s">
        <v>95</v>
      </c>
      <c r="E139" s="142" t="s">
        <v>165</v>
      </c>
      <c r="F139" s="145" t="s">
        <v>239</v>
      </c>
      <c r="G139" s="44" t="str">
        <f t="shared" si="18"/>
        <v xml:space="preserve">Jefe Oficina Asesora de Planeación </v>
      </c>
      <c r="H139" s="137">
        <v>44355</v>
      </c>
      <c r="I139" s="137">
        <v>44372</v>
      </c>
      <c r="J139" s="61"/>
      <c r="K139" s="61"/>
      <c r="L139" s="61"/>
      <c r="M139" s="61"/>
      <c r="N139" s="61"/>
      <c r="O139" s="61"/>
      <c r="P139" s="61"/>
      <c r="Q139" s="61"/>
      <c r="R139" s="61"/>
      <c r="S139" s="61"/>
      <c r="T139" s="61"/>
      <c r="U139" s="61"/>
      <c r="V139" s="142" t="s">
        <v>123</v>
      </c>
      <c r="W139" s="212">
        <v>0.01</v>
      </c>
      <c r="X139" s="137"/>
      <c r="Y139" s="72"/>
      <c r="Z139" s="72"/>
      <c r="AA139" s="41"/>
      <c r="AB139" s="70">
        <f t="shared" ca="1" si="27"/>
        <v>0</v>
      </c>
      <c r="AC139" s="70">
        <f t="shared" ca="1" si="19"/>
        <v>0.01</v>
      </c>
      <c r="AD139" s="186">
        <f t="shared" si="21"/>
        <v>6</v>
      </c>
      <c r="AE139" s="187">
        <f t="shared" si="22"/>
        <v>17</v>
      </c>
      <c r="AF139" s="187">
        <f t="shared" si="23"/>
        <v>-100</v>
      </c>
      <c r="AG139" s="188">
        <f t="shared" si="24"/>
        <v>-5.882352941176471</v>
      </c>
      <c r="AH139" s="189">
        <f t="shared" si="25"/>
        <v>-5.8823529411764712E-2</v>
      </c>
      <c r="AI139" s="188">
        <f t="shared" ca="1" si="26"/>
        <v>5.8823529411764712E-2</v>
      </c>
      <c r="AJ139" s="190"/>
    </row>
    <row r="140" spans="1:173" ht="42" customHeight="1" x14ac:dyDescent="0.25">
      <c r="A140" s="142" t="s">
        <v>50</v>
      </c>
      <c r="B140" s="143" t="s">
        <v>325</v>
      </c>
      <c r="C140" s="67" t="s">
        <v>141</v>
      </c>
      <c r="D140" s="45" t="s">
        <v>96</v>
      </c>
      <c r="E140" s="142" t="s">
        <v>165</v>
      </c>
      <c r="F140" s="144" t="s">
        <v>160</v>
      </c>
      <c r="G140" s="44" t="str">
        <f t="shared" si="18"/>
        <v>Director de Gestión Corporativa y CID</v>
      </c>
      <c r="H140" s="184">
        <v>44357</v>
      </c>
      <c r="I140" s="184">
        <v>44393</v>
      </c>
      <c r="J140" s="61"/>
      <c r="K140" s="61"/>
      <c r="L140" s="61"/>
      <c r="M140" s="61"/>
      <c r="N140" s="61"/>
      <c r="O140" s="61"/>
      <c r="P140" s="61"/>
      <c r="Q140" s="61"/>
      <c r="R140" s="61"/>
      <c r="S140" s="61"/>
      <c r="T140" s="61"/>
      <c r="U140" s="61"/>
      <c r="V140" s="142" t="s">
        <v>123</v>
      </c>
      <c r="W140" s="212">
        <v>5.0000000000000001E-3</v>
      </c>
      <c r="X140" s="137"/>
      <c r="Y140" s="72"/>
      <c r="Z140" s="72"/>
      <c r="AA140" s="41"/>
      <c r="AB140" s="70">
        <f t="shared" ca="1" si="27"/>
        <v>0</v>
      </c>
      <c r="AC140" s="70">
        <f t="shared" ca="1" si="19"/>
        <v>5.0000000000000001E-3</v>
      </c>
      <c r="AD140" s="186">
        <f t="shared" si="21"/>
        <v>7</v>
      </c>
      <c r="AE140" s="187">
        <f t="shared" si="22"/>
        <v>36</v>
      </c>
      <c r="AF140" s="187">
        <f t="shared" si="23"/>
        <v>-102</v>
      </c>
      <c r="AG140" s="188">
        <f t="shared" si="24"/>
        <v>-2.8333333333333335</v>
      </c>
      <c r="AH140" s="189">
        <f t="shared" si="25"/>
        <v>-1.4166666666666668E-2</v>
      </c>
      <c r="AI140" s="188">
        <f t="shared" ca="1" si="26"/>
        <v>1.4166666666666668E-2</v>
      </c>
      <c r="AJ140" s="190"/>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c r="BI140" s="23"/>
      <c r="BJ140" s="23"/>
      <c r="BK140" s="23"/>
      <c r="BL140" s="23"/>
      <c r="BM140" s="23"/>
      <c r="BN140" s="23"/>
      <c r="BO140" s="23"/>
      <c r="BP140" s="23"/>
      <c r="BQ140" s="23"/>
      <c r="BR140" s="23"/>
      <c r="BS140" s="23"/>
      <c r="BT140" s="23"/>
      <c r="BU140" s="23"/>
      <c r="BV140" s="23"/>
      <c r="BW140" s="23"/>
      <c r="BX140" s="23"/>
      <c r="BY140" s="23"/>
      <c r="BZ140" s="23"/>
      <c r="CA140" s="23"/>
      <c r="CB140" s="23"/>
      <c r="CC140" s="23"/>
      <c r="CD140" s="23"/>
      <c r="CE140" s="23"/>
      <c r="CF140" s="23"/>
      <c r="CG140" s="23"/>
      <c r="CH140" s="23"/>
      <c r="CI140" s="23"/>
      <c r="CJ140" s="23"/>
      <c r="CK140" s="23"/>
      <c r="CL140" s="23"/>
      <c r="CM140" s="23"/>
      <c r="CN140" s="23"/>
      <c r="CO140" s="23"/>
      <c r="CP140" s="23"/>
      <c r="CQ140" s="23"/>
      <c r="CR140" s="23"/>
      <c r="CS140" s="23"/>
      <c r="CT140" s="23"/>
      <c r="CU140" s="23"/>
      <c r="CV140" s="23"/>
      <c r="CW140" s="23"/>
      <c r="CX140" s="23"/>
      <c r="CY140" s="23"/>
      <c r="CZ140" s="23"/>
      <c r="DA140" s="23"/>
      <c r="DB140" s="23"/>
      <c r="DC140" s="23"/>
      <c r="DD140" s="23"/>
      <c r="DE140" s="23"/>
      <c r="DF140" s="23"/>
      <c r="DG140" s="23"/>
      <c r="DH140" s="23"/>
      <c r="DI140" s="23"/>
      <c r="DJ140" s="23"/>
      <c r="DK140" s="23"/>
      <c r="DL140" s="23"/>
      <c r="DM140" s="23"/>
      <c r="DN140" s="23"/>
      <c r="DO140" s="23"/>
      <c r="DP140" s="23"/>
      <c r="DQ140" s="23"/>
      <c r="DR140" s="23"/>
      <c r="DS140" s="23"/>
      <c r="DT140" s="23"/>
      <c r="DU140" s="23"/>
      <c r="DV140" s="23"/>
      <c r="DW140" s="23"/>
      <c r="DX140" s="23"/>
      <c r="DY140" s="23"/>
      <c r="DZ140" s="23"/>
      <c r="EA140" s="23"/>
      <c r="EB140" s="23"/>
      <c r="EC140" s="23"/>
      <c r="ED140" s="23"/>
      <c r="EE140" s="23"/>
      <c r="EF140" s="23"/>
      <c r="EG140" s="23"/>
      <c r="EH140" s="23"/>
      <c r="EI140" s="23"/>
      <c r="EJ140" s="23"/>
      <c r="EK140" s="23"/>
      <c r="EL140" s="23"/>
      <c r="EM140" s="23"/>
      <c r="EN140" s="23"/>
      <c r="EO140" s="23"/>
      <c r="EP140" s="23"/>
      <c r="EQ140" s="23"/>
      <c r="ER140" s="23"/>
      <c r="ES140" s="23"/>
      <c r="ET140" s="23"/>
      <c r="EU140" s="23"/>
      <c r="EV140" s="23"/>
      <c r="EW140" s="23"/>
      <c r="EX140" s="23"/>
      <c r="EY140" s="23"/>
      <c r="EZ140" s="23"/>
      <c r="FA140" s="23"/>
      <c r="FB140" s="23"/>
      <c r="FC140" s="23"/>
      <c r="FD140" s="23"/>
      <c r="FE140" s="23"/>
      <c r="FF140" s="23"/>
      <c r="FG140" s="23"/>
      <c r="FH140" s="23"/>
      <c r="FI140" s="23"/>
      <c r="FJ140" s="23"/>
      <c r="FK140" s="23"/>
      <c r="FL140" s="23"/>
      <c r="FM140" s="23"/>
      <c r="FN140" s="23"/>
      <c r="FO140" s="23"/>
      <c r="FP140" s="23"/>
      <c r="FQ140" s="23"/>
    </row>
    <row r="141" spans="1:173" ht="42" customHeight="1" x14ac:dyDescent="0.25">
      <c r="A141" s="142" t="s">
        <v>47</v>
      </c>
      <c r="B141" s="146" t="s">
        <v>308</v>
      </c>
      <c r="C141" s="142" t="s">
        <v>98</v>
      </c>
      <c r="D141" s="142" t="s">
        <v>98</v>
      </c>
      <c r="E141" s="142" t="s">
        <v>165</v>
      </c>
      <c r="F141" s="144" t="s">
        <v>263</v>
      </c>
      <c r="G141" s="44" t="str">
        <f t="shared" si="18"/>
        <v>Líderes de Cada Proceso</v>
      </c>
      <c r="H141" s="137">
        <v>44362</v>
      </c>
      <c r="I141" s="137">
        <v>44379</v>
      </c>
      <c r="J141" s="61"/>
      <c r="K141" s="61"/>
      <c r="L141" s="61"/>
      <c r="M141" s="61"/>
      <c r="N141" s="61"/>
      <c r="O141" s="61"/>
      <c r="P141" s="61"/>
      <c r="Q141" s="61"/>
      <c r="R141" s="61"/>
      <c r="S141" s="61"/>
      <c r="T141" s="61"/>
      <c r="U141" s="61"/>
      <c r="V141" s="142" t="s">
        <v>215</v>
      </c>
      <c r="W141" s="215">
        <v>0.02</v>
      </c>
      <c r="X141" s="137"/>
      <c r="Y141" s="73"/>
      <c r="Z141" s="72"/>
      <c r="AA141" s="41"/>
      <c r="AB141" s="70">
        <f t="shared" ca="1" si="27"/>
        <v>0</v>
      </c>
      <c r="AC141" s="70">
        <f t="shared" ca="1" si="19"/>
        <v>0.02</v>
      </c>
      <c r="AD141" s="186">
        <f t="shared" si="21"/>
        <v>7</v>
      </c>
      <c r="AE141" s="187">
        <f t="shared" si="22"/>
        <v>17</v>
      </c>
      <c r="AF141" s="187">
        <f t="shared" si="23"/>
        <v>-107</v>
      </c>
      <c r="AG141" s="188">
        <f t="shared" si="24"/>
        <v>-6.2941176470588234</v>
      </c>
      <c r="AH141" s="189">
        <f t="shared" si="25"/>
        <v>-0.12588235294117647</v>
      </c>
      <c r="AI141" s="188">
        <f t="shared" ca="1" si="26"/>
        <v>0.12588235294117647</v>
      </c>
      <c r="AJ141" s="190"/>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c r="BJ141" s="23"/>
      <c r="BK141" s="23"/>
      <c r="BL141" s="23"/>
      <c r="BM141" s="23"/>
      <c r="BN141" s="23"/>
      <c r="BO141" s="23"/>
      <c r="BP141" s="23"/>
      <c r="BQ141" s="23"/>
      <c r="BR141" s="23"/>
      <c r="BS141" s="23"/>
      <c r="BT141" s="23"/>
      <c r="BU141" s="23"/>
      <c r="BV141" s="23"/>
      <c r="BW141" s="23"/>
      <c r="BX141" s="23"/>
      <c r="BY141" s="23"/>
      <c r="BZ141" s="23"/>
      <c r="CA141" s="23"/>
      <c r="CB141" s="23"/>
      <c r="CC141" s="23"/>
      <c r="CD141" s="23"/>
      <c r="CE141" s="23"/>
      <c r="CF141" s="23"/>
      <c r="CG141" s="23"/>
      <c r="CH141" s="23"/>
      <c r="CI141" s="23"/>
      <c r="CJ141" s="23"/>
      <c r="CK141" s="23"/>
      <c r="CL141" s="23"/>
      <c r="CM141" s="23"/>
      <c r="CN141" s="23"/>
      <c r="CO141" s="23"/>
      <c r="CP141" s="23"/>
      <c r="CQ141" s="23"/>
      <c r="CR141" s="23"/>
      <c r="CS141" s="23"/>
      <c r="CT141" s="23"/>
      <c r="CU141" s="23"/>
      <c r="CV141" s="23"/>
      <c r="CW141" s="23"/>
      <c r="CX141" s="23"/>
      <c r="CY141" s="23"/>
      <c r="CZ141" s="23"/>
      <c r="DA141" s="23"/>
      <c r="DB141" s="23"/>
      <c r="DC141" s="23"/>
      <c r="DD141" s="23"/>
      <c r="DE141" s="23"/>
      <c r="DF141" s="23"/>
      <c r="DG141" s="23"/>
      <c r="DH141" s="23"/>
      <c r="DI141" s="23"/>
      <c r="DJ141" s="23"/>
      <c r="DK141" s="23"/>
      <c r="DL141" s="23"/>
      <c r="DM141" s="23"/>
      <c r="DN141" s="23"/>
      <c r="DO141" s="23"/>
      <c r="DP141" s="23"/>
      <c r="DQ141" s="23"/>
      <c r="DR141" s="23"/>
      <c r="DS141" s="23"/>
      <c r="DT141" s="23"/>
      <c r="DU141" s="23"/>
      <c r="DV141" s="23"/>
      <c r="DW141" s="23"/>
      <c r="DX141" s="23"/>
      <c r="DY141" s="23"/>
      <c r="DZ141" s="23"/>
      <c r="EA141" s="23"/>
      <c r="EB141" s="23"/>
      <c r="EC141" s="23"/>
      <c r="ED141" s="23"/>
      <c r="EE141" s="23"/>
      <c r="EF141" s="23"/>
      <c r="EG141" s="23"/>
      <c r="EH141" s="23"/>
      <c r="EI141" s="23"/>
      <c r="EJ141" s="23"/>
      <c r="EK141" s="23"/>
      <c r="EL141" s="23"/>
      <c r="EM141" s="23"/>
      <c r="EN141" s="23"/>
      <c r="EO141" s="23"/>
      <c r="EP141" s="23"/>
      <c r="EQ141" s="23"/>
      <c r="ER141" s="23"/>
      <c r="ES141" s="23"/>
      <c r="ET141" s="23"/>
      <c r="EU141" s="23"/>
      <c r="EV141" s="23"/>
      <c r="EW141" s="23"/>
      <c r="EX141" s="23"/>
      <c r="EY141" s="23"/>
      <c r="EZ141" s="23"/>
      <c r="FA141" s="23"/>
      <c r="FB141" s="23"/>
      <c r="FC141" s="23"/>
      <c r="FD141" s="23"/>
      <c r="FE141" s="23"/>
      <c r="FF141" s="23"/>
      <c r="FG141" s="23"/>
      <c r="FH141" s="23"/>
      <c r="FI141" s="23"/>
      <c r="FJ141" s="23"/>
      <c r="FK141" s="23"/>
      <c r="FL141" s="23"/>
      <c r="FM141" s="23"/>
      <c r="FN141" s="23"/>
      <c r="FO141" s="23"/>
      <c r="FP141" s="23"/>
      <c r="FQ141" s="23"/>
    </row>
    <row r="142" spans="1:173" ht="42" customHeight="1" x14ac:dyDescent="0.25">
      <c r="A142" s="142" t="s">
        <v>47</v>
      </c>
      <c r="B142" s="146" t="s">
        <v>309</v>
      </c>
      <c r="C142" s="142" t="s">
        <v>98</v>
      </c>
      <c r="D142" s="142" t="s">
        <v>98</v>
      </c>
      <c r="E142" s="142" t="s">
        <v>165</v>
      </c>
      <c r="F142" s="144" t="s">
        <v>263</v>
      </c>
      <c r="G142" s="44" t="str">
        <f t="shared" si="18"/>
        <v>Líderes de Cada Proceso</v>
      </c>
      <c r="H142" s="137">
        <v>44362</v>
      </c>
      <c r="I142" s="137">
        <v>44379</v>
      </c>
      <c r="J142" s="61"/>
      <c r="K142" s="61"/>
      <c r="L142" s="61"/>
      <c r="M142" s="61"/>
      <c r="N142" s="61"/>
      <c r="O142" s="61"/>
      <c r="P142" s="61"/>
      <c r="Q142" s="61"/>
      <c r="R142" s="61"/>
      <c r="S142" s="61"/>
      <c r="T142" s="61"/>
      <c r="U142" s="61"/>
      <c r="V142" s="142" t="s">
        <v>215</v>
      </c>
      <c r="W142" s="215">
        <v>0.02</v>
      </c>
      <c r="X142" s="137"/>
      <c r="Y142" s="143"/>
      <c r="Z142" s="72"/>
      <c r="AA142" s="41"/>
      <c r="AB142" s="70">
        <f t="shared" ca="1" si="27"/>
        <v>0</v>
      </c>
      <c r="AC142" s="70">
        <f t="shared" ca="1" si="19"/>
        <v>0.02</v>
      </c>
      <c r="AD142" s="186">
        <f t="shared" si="21"/>
        <v>7</v>
      </c>
      <c r="AE142" s="187">
        <f t="shared" si="22"/>
        <v>17</v>
      </c>
      <c r="AF142" s="187">
        <f t="shared" si="23"/>
        <v>-107</v>
      </c>
      <c r="AG142" s="188">
        <f t="shared" si="24"/>
        <v>-6.2941176470588234</v>
      </c>
      <c r="AH142" s="189">
        <f t="shared" si="25"/>
        <v>-0.12588235294117647</v>
      </c>
      <c r="AI142" s="188">
        <f t="shared" ca="1" si="26"/>
        <v>0.12588235294117647</v>
      </c>
      <c r="AJ142" s="190"/>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c r="BJ142" s="23"/>
      <c r="BK142" s="23"/>
      <c r="BL142" s="23"/>
      <c r="BM142" s="23"/>
      <c r="BN142" s="23"/>
      <c r="BO142" s="23"/>
      <c r="BP142" s="23"/>
      <c r="BQ142" s="23"/>
      <c r="BR142" s="23"/>
      <c r="BS142" s="23"/>
      <c r="BT142" s="23"/>
      <c r="BU142" s="23"/>
      <c r="BV142" s="23"/>
      <c r="BW142" s="23"/>
      <c r="BX142" s="23"/>
      <c r="BY142" s="23"/>
      <c r="BZ142" s="23"/>
      <c r="CA142" s="23"/>
      <c r="CB142" s="23"/>
      <c r="CC142" s="23"/>
      <c r="CD142" s="23"/>
      <c r="CE142" s="23"/>
      <c r="CF142" s="23"/>
      <c r="CG142" s="23"/>
      <c r="CH142" s="23"/>
      <c r="CI142" s="23"/>
      <c r="CJ142" s="23"/>
      <c r="CK142" s="23"/>
      <c r="CL142" s="23"/>
      <c r="CM142" s="23"/>
      <c r="CN142" s="23"/>
      <c r="CO142" s="23"/>
      <c r="CP142" s="23"/>
      <c r="CQ142" s="23"/>
      <c r="CR142" s="23"/>
      <c r="CS142" s="23"/>
      <c r="CT142" s="23"/>
      <c r="CU142" s="23"/>
      <c r="CV142" s="23"/>
      <c r="CW142" s="23"/>
      <c r="CX142" s="23"/>
      <c r="CY142" s="23"/>
      <c r="CZ142" s="23"/>
      <c r="DA142" s="23"/>
      <c r="DB142" s="23"/>
      <c r="DC142" s="23"/>
      <c r="DD142" s="23"/>
      <c r="DE142" s="23"/>
      <c r="DF142" s="23"/>
      <c r="DG142" s="23"/>
      <c r="DH142" s="23"/>
      <c r="DI142" s="23"/>
      <c r="DJ142" s="23"/>
      <c r="DK142" s="23"/>
      <c r="DL142" s="23"/>
      <c r="DM142" s="23"/>
      <c r="DN142" s="23"/>
      <c r="DO142" s="23"/>
      <c r="DP142" s="23"/>
      <c r="DQ142" s="23"/>
      <c r="DR142" s="23"/>
      <c r="DS142" s="23"/>
      <c r="DT142" s="23"/>
      <c r="DU142" s="23"/>
      <c r="DV142" s="23"/>
      <c r="DW142" s="23"/>
      <c r="DX142" s="23"/>
      <c r="DY142" s="23"/>
      <c r="DZ142" s="23"/>
      <c r="EA142" s="23"/>
      <c r="EB142" s="23"/>
      <c r="EC142" s="23"/>
      <c r="ED142" s="23"/>
      <c r="EE142" s="23"/>
      <c r="EF142" s="23"/>
      <c r="EG142" s="23"/>
      <c r="EH142" s="23"/>
      <c r="EI142" s="23"/>
      <c r="EJ142" s="23"/>
      <c r="EK142" s="23"/>
      <c r="EL142" s="23"/>
      <c r="EM142" s="23"/>
      <c r="EN142" s="23"/>
      <c r="EO142" s="23"/>
      <c r="EP142" s="23"/>
      <c r="EQ142" s="23"/>
      <c r="ER142" s="23"/>
      <c r="ES142" s="23"/>
      <c r="ET142" s="23"/>
      <c r="EU142" s="23"/>
      <c r="EV142" s="23"/>
      <c r="EW142" s="23"/>
      <c r="EX142" s="23"/>
      <c r="EY142" s="23"/>
      <c r="EZ142" s="23"/>
      <c r="FA142" s="23"/>
      <c r="FB142" s="23"/>
      <c r="FC142" s="23"/>
      <c r="FD142" s="23"/>
      <c r="FE142" s="23"/>
      <c r="FF142" s="23"/>
      <c r="FG142" s="23"/>
      <c r="FH142" s="23"/>
      <c r="FI142" s="23"/>
      <c r="FJ142" s="23"/>
      <c r="FK142" s="23"/>
      <c r="FL142" s="23"/>
      <c r="FM142" s="23"/>
      <c r="FN142" s="23"/>
      <c r="FO142" s="23"/>
      <c r="FP142" s="23"/>
      <c r="FQ142" s="23"/>
    </row>
    <row r="143" spans="1:173" s="23" customFormat="1" ht="42" customHeight="1" x14ac:dyDescent="0.25">
      <c r="A143" s="142" t="s">
        <v>45</v>
      </c>
      <c r="B143" s="143" t="s">
        <v>213</v>
      </c>
      <c r="C143" s="142" t="s">
        <v>98</v>
      </c>
      <c r="D143" s="142" t="s">
        <v>98</v>
      </c>
      <c r="E143" s="142" t="s">
        <v>165</v>
      </c>
      <c r="F143" s="145" t="s">
        <v>239</v>
      </c>
      <c r="G143" s="44" t="str">
        <f t="shared" si="18"/>
        <v>Líderes de Cada Proceso</v>
      </c>
      <c r="H143" s="137">
        <v>44362</v>
      </c>
      <c r="I143" s="137">
        <v>44392</v>
      </c>
      <c r="J143" s="61"/>
      <c r="K143" s="61"/>
      <c r="L143" s="61"/>
      <c r="M143" s="61"/>
      <c r="N143" s="61"/>
      <c r="O143" s="61"/>
      <c r="P143" s="61"/>
      <c r="Q143" s="61"/>
      <c r="R143" s="61"/>
      <c r="S143" s="61"/>
      <c r="T143" s="61"/>
      <c r="U143" s="61"/>
      <c r="V143" s="142" t="s">
        <v>123</v>
      </c>
      <c r="W143" s="212">
        <v>5.0000000000000001E-3</v>
      </c>
      <c r="X143" s="137"/>
      <c r="Y143" s="143"/>
      <c r="Z143" s="72"/>
      <c r="AA143" s="41"/>
      <c r="AB143" s="70">
        <f t="shared" ca="1" si="27"/>
        <v>0</v>
      </c>
      <c r="AC143" s="70">
        <f t="shared" ca="1" si="19"/>
        <v>5.0000000000000001E-3</v>
      </c>
      <c r="AD143" s="186">
        <f t="shared" si="21"/>
        <v>7</v>
      </c>
      <c r="AE143" s="187">
        <f t="shared" si="22"/>
        <v>30</v>
      </c>
      <c r="AF143" s="187">
        <f t="shared" si="23"/>
        <v>-107</v>
      </c>
      <c r="AG143" s="188">
        <f t="shared" si="24"/>
        <v>-3.5666666666666669</v>
      </c>
      <c r="AH143" s="189">
        <f t="shared" si="25"/>
        <v>-1.7833333333333336E-2</v>
      </c>
      <c r="AI143" s="188">
        <f t="shared" ca="1" si="26"/>
        <v>1.7833333333333336E-2</v>
      </c>
      <c r="AJ143" s="190"/>
    </row>
    <row r="144" spans="1:173" s="23" customFormat="1" ht="42" customHeight="1" x14ac:dyDescent="0.25">
      <c r="A144" s="142" t="s">
        <v>50</v>
      </c>
      <c r="B144" s="143" t="s">
        <v>341</v>
      </c>
      <c r="C144" s="142" t="s">
        <v>140</v>
      </c>
      <c r="D144" s="142" t="s">
        <v>100</v>
      </c>
      <c r="E144" s="142" t="s">
        <v>165</v>
      </c>
      <c r="F144" s="145" t="s">
        <v>159</v>
      </c>
      <c r="G144" s="44" t="str">
        <f t="shared" si="18"/>
        <v>Director de Gestión Corporativa y CID</v>
      </c>
      <c r="H144" s="137">
        <v>44363</v>
      </c>
      <c r="I144" s="137">
        <v>44393</v>
      </c>
      <c r="J144" s="61"/>
      <c r="K144" s="61"/>
      <c r="L144" s="61"/>
      <c r="M144" s="61"/>
      <c r="N144" s="61"/>
      <c r="O144" s="61"/>
      <c r="P144" s="61"/>
      <c r="Q144" s="61"/>
      <c r="R144" s="61"/>
      <c r="S144" s="61"/>
      <c r="T144" s="61"/>
      <c r="U144" s="61"/>
      <c r="V144" s="142" t="s">
        <v>123</v>
      </c>
      <c r="W144" s="212">
        <v>2.5000000000000001E-3</v>
      </c>
      <c r="X144" s="137"/>
      <c r="Y144" s="80"/>
      <c r="Z144" s="72"/>
      <c r="AA144" s="41"/>
      <c r="AB144" s="70">
        <f t="shared" ca="1" si="27"/>
        <v>0</v>
      </c>
      <c r="AC144" s="70">
        <f t="shared" ca="1" si="19"/>
        <v>2.5000000000000001E-3</v>
      </c>
      <c r="AD144" s="186">
        <f t="shared" si="21"/>
        <v>7</v>
      </c>
      <c r="AE144" s="187">
        <f t="shared" si="22"/>
        <v>30</v>
      </c>
      <c r="AF144" s="187">
        <f t="shared" si="23"/>
        <v>-108</v>
      </c>
      <c r="AG144" s="188">
        <f t="shared" si="24"/>
        <v>-3.6</v>
      </c>
      <c r="AH144" s="189">
        <f t="shared" si="25"/>
        <v>-9.0000000000000011E-3</v>
      </c>
      <c r="AI144" s="188">
        <f t="shared" ca="1" si="26"/>
        <v>9.0000000000000011E-3</v>
      </c>
      <c r="AJ144" s="190"/>
    </row>
    <row r="145" spans="1:37" s="23" customFormat="1" ht="42" customHeight="1" x14ac:dyDescent="0.25">
      <c r="A145" s="142" t="s">
        <v>50</v>
      </c>
      <c r="B145" s="143" t="s">
        <v>353</v>
      </c>
      <c r="C145" s="142" t="s">
        <v>83</v>
      </c>
      <c r="D145" s="142" t="s">
        <v>100</v>
      </c>
      <c r="E145" s="142" t="s">
        <v>165</v>
      </c>
      <c r="F145" s="145" t="s">
        <v>159</v>
      </c>
      <c r="G145" s="44" t="str">
        <f t="shared" si="18"/>
        <v>Director de Mejoramiento de Vivienda</v>
      </c>
      <c r="H145" s="137">
        <v>44363</v>
      </c>
      <c r="I145" s="137">
        <v>44393</v>
      </c>
      <c r="J145" s="61"/>
      <c r="K145" s="61"/>
      <c r="L145" s="61"/>
      <c r="M145" s="61"/>
      <c r="N145" s="61"/>
      <c r="O145" s="61"/>
      <c r="P145" s="61"/>
      <c r="Q145" s="61"/>
      <c r="R145" s="61"/>
      <c r="S145" s="61"/>
      <c r="T145" s="61"/>
      <c r="U145" s="61"/>
      <c r="V145" s="142" t="s">
        <v>123</v>
      </c>
      <c r="W145" s="212">
        <v>5.0000000000000001E-3</v>
      </c>
      <c r="X145" s="137"/>
      <c r="Y145" s="80"/>
      <c r="Z145" s="72"/>
      <c r="AA145" s="41"/>
      <c r="AB145" s="70">
        <f t="shared" ca="1" si="27"/>
        <v>0</v>
      </c>
      <c r="AC145" s="70">
        <f t="shared" ca="1" si="19"/>
        <v>5.0000000000000001E-3</v>
      </c>
      <c r="AD145" s="186">
        <f t="shared" si="21"/>
        <v>7</v>
      </c>
      <c r="AE145" s="187">
        <f t="shared" si="22"/>
        <v>30</v>
      </c>
      <c r="AF145" s="187">
        <f t="shared" si="23"/>
        <v>-108</v>
      </c>
      <c r="AG145" s="188">
        <f t="shared" si="24"/>
        <v>-3.6</v>
      </c>
      <c r="AH145" s="189">
        <f t="shared" si="25"/>
        <v>-1.8000000000000002E-2</v>
      </c>
      <c r="AI145" s="188">
        <f t="shared" ca="1" si="26"/>
        <v>1.8000000000000002E-2</v>
      </c>
      <c r="AJ145" s="190"/>
    </row>
    <row r="146" spans="1:37" s="23" customFormat="1" ht="42" customHeight="1" x14ac:dyDescent="0.25">
      <c r="A146" s="154" t="s">
        <v>43</v>
      </c>
      <c r="B146" s="143" t="s">
        <v>277</v>
      </c>
      <c r="C146" s="142" t="s">
        <v>98</v>
      </c>
      <c r="D146" s="142" t="s">
        <v>98</v>
      </c>
      <c r="E146" s="142" t="s">
        <v>165</v>
      </c>
      <c r="F146" s="144" t="s">
        <v>263</v>
      </c>
      <c r="G146" s="44" t="str">
        <f t="shared" si="18"/>
        <v>Líderes de Cada Proceso</v>
      </c>
      <c r="H146" s="137">
        <v>44375</v>
      </c>
      <c r="I146" s="137">
        <v>44405</v>
      </c>
      <c r="J146" s="61"/>
      <c r="K146" s="61"/>
      <c r="L146" s="61"/>
      <c r="M146" s="61"/>
      <c r="N146" s="61"/>
      <c r="O146" s="61"/>
      <c r="P146" s="61"/>
      <c r="Q146" s="61"/>
      <c r="R146" s="61"/>
      <c r="S146" s="61"/>
      <c r="T146" s="61"/>
      <c r="U146" s="61"/>
      <c r="V146" s="142" t="s">
        <v>215</v>
      </c>
      <c r="W146" s="212">
        <v>1.4999999999999999E-2</v>
      </c>
      <c r="X146" s="137"/>
      <c r="Y146" s="72"/>
      <c r="Z146" s="72"/>
      <c r="AA146" s="41"/>
      <c r="AB146" s="135">
        <f t="shared" ca="1" si="27"/>
        <v>0</v>
      </c>
      <c r="AC146" s="135">
        <f t="shared" ca="1" si="19"/>
        <v>1.4999999999999999E-2</v>
      </c>
      <c r="AD146" s="186">
        <f t="shared" si="21"/>
        <v>7</v>
      </c>
      <c r="AE146" s="187">
        <f t="shared" si="22"/>
        <v>30</v>
      </c>
      <c r="AF146" s="187">
        <f t="shared" si="23"/>
        <v>-120</v>
      </c>
      <c r="AG146" s="188">
        <f t="shared" si="24"/>
        <v>-4</v>
      </c>
      <c r="AH146" s="189">
        <f t="shared" si="25"/>
        <v>-0.06</v>
      </c>
      <c r="AI146" s="188">
        <f t="shared" ca="1" si="26"/>
        <v>0.06</v>
      </c>
      <c r="AJ146" s="190"/>
    </row>
    <row r="147" spans="1:37" s="23" customFormat="1" ht="42" customHeight="1" x14ac:dyDescent="0.25">
      <c r="A147" s="154" t="s">
        <v>46</v>
      </c>
      <c r="B147" s="143" t="s">
        <v>314</v>
      </c>
      <c r="C147" s="142" t="s">
        <v>127</v>
      </c>
      <c r="D147" s="142" t="s">
        <v>95</v>
      </c>
      <c r="E147" s="142" t="s">
        <v>165</v>
      </c>
      <c r="F147" s="145" t="s">
        <v>239</v>
      </c>
      <c r="G147" s="44" t="str">
        <f t="shared" ref="G147:G210" si="28">IF(LEN(C147)&gt;0,VLOOKUP(C147,PROCESO2,3,0),"")</f>
        <v xml:space="preserve">Director Jurídico </v>
      </c>
      <c r="H147" s="137">
        <v>44376</v>
      </c>
      <c r="I147" s="137">
        <v>44379</v>
      </c>
      <c r="J147" s="61"/>
      <c r="K147" s="61"/>
      <c r="L147" s="61"/>
      <c r="M147" s="61"/>
      <c r="N147" s="61"/>
      <c r="O147" s="61"/>
      <c r="P147" s="61"/>
      <c r="Q147" s="61"/>
      <c r="R147" s="61"/>
      <c r="S147" s="61"/>
      <c r="T147" s="61"/>
      <c r="U147" s="61"/>
      <c r="V147" s="140" t="s">
        <v>317</v>
      </c>
      <c r="W147" s="212">
        <v>1E-3</v>
      </c>
      <c r="X147" s="137"/>
      <c r="Y147" s="72"/>
      <c r="Z147" s="72"/>
      <c r="AA147" s="41"/>
      <c r="AB147" s="70">
        <f t="shared" ca="1" si="27"/>
        <v>0</v>
      </c>
      <c r="AC147" s="70">
        <f t="shared" ref="AC147:AC210" ca="1" si="29">+W147-AB147</f>
        <v>1E-3</v>
      </c>
      <c r="AD147" s="186">
        <f t="shared" si="21"/>
        <v>7</v>
      </c>
      <c r="AE147" s="187">
        <f t="shared" si="22"/>
        <v>3</v>
      </c>
      <c r="AF147" s="187">
        <f t="shared" si="23"/>
        <v>-121</v>
      </c>
      <c r="AG147" s="188">
        <f t="shared" si="24"/>
        <v>-40.333333333333336</v>
      </c>
      <c r="AH147" s="189">
        <f t="shared" si="25"/>
        <v>-4.0333333333333339E-2</v>
      </c>
      <c r="AI147" s="188">
        <f t="shared" ca="1" si="26"/>
        <v>4.0333333333333339E-2</v>
      </c>
      <c r="AJ147" s="190"/>
    </row>
    <row r="148" spans="1:37" s="23" customFormat="1" ht="42" customHeight="1" x14ac:dyDescent="0.25">
      <c r="A148" s="142" t="s">
        <v>45</v>
      </c>
      <c r="B148" s="143" t="s">
        <v>289</v>
      </c>
      <c r="C148" s="142" t="s">
        <v>90</v>
      </c>
      <c r="D148" s="142" t="s">
        <v>97</v>
      </c>
      <c r="E148" s="142" t="s">
        <v>165</v>
      </c>
      <c r="F148" s="145" t="s">
        <v>239</v>
      </c>
      <c r="G148" s="44" t="str">
        <f t="shared" si="28"/>
        <v>Asesor de Control Interno</v>
      </c>
      <c r="H148" s="137">
        <v>44376</v>
      </c>
      <c r="I148" s="137">
        <v>44379</v>
      </c>
      <c r="J148" s="61"/>
      <c r="K148" s="61"/>
      <c r="L148" s="61"/>
      <c r="M148" s="61"/>
      <c r="N148" s="61"/>
      <c r="O148" s="61"/>
      <c r="P148" s="61"/>
      <c r="Q148" s="61"/>
      <c r="R148" s="61"/>
      <c r="S148" s="61"/>
      <c r="T148" s="61"/>
      <c r="U148" s="61"/>
      <c r="V148" s="41" t="s">
        <v>215</v>
      </c>
      <c r="W148" s="212">
        <v>3.0000000000000001E-3</v>
      </c>
      <c r="X148" s="137"/>
      <c r="Y148" s="143"/>
      <c r="Z148" s="72"/>
      <c r="AA148" s="41"/>
      <c r="AB148" s="70">
        <f t="shared" ca="1" si="27"/>
        <v>0</v>
      </c>
      <c r="AC148" s="70">
        <f t="shared" ca="1" si="29"/>
        <v>3.0000000000000001E-3</v>
      </c>
      <c r="AD148" s="186">
        <f t="shared" si="21"/>
        <v>7</v>
      </c>
      <c r="AE148" s="187">
        <f t="shared" si="22"/>
        <v>3</v>
      </c>
      <c r="AF148" s="187">
        <f t="shared" si="23"/>
        <v>-121</v>
      </c>
      <c r="AG148" s="188">
        <f t="shared" si="24"/>
        <v>-40.333333333333336</v>
      </c>
      <c r="AH148" s="189">
        <f t="shared" si="25"/>
        <v>-0.12100000000000001</v>
      </c>
      <c r="AI148" s="188">
        <f t="shared" ca="1" si="26"/>
        <v>0.12100000000000001</v>
      </c>
      <c r="AJ148" s="190"/>
    </row>
    <row r="149" spans="1:37" s="23" customFormat="1" ht="42" customHeight="1" x14ac:dyDescent="0.25">
      <c r="A149" s="142" t="s">
        <v>45</v>
      </c>
      <c r="B149" s="143" t="s">
        <v>114</v>
      </c>
      <c r="C149" s="142" t="s">
        <v>90</v>
      </c>
      <c r="D149" s="142" t="s">
        <v>97</v>
      </c>
      <c r="E149" s="142" t="s">
        <v>165</v>
      </c>
      <c r="F149" s="145" t="s">
        <v>239</v>
      </c>
      <c r="G149" s="44" t="str">
        <f t="shared" si="28"/>
        <v>Asesor de Control Interno</v>
      </c>
      <c r="H149" s="137">
        <v>44378</v>
      </c>
      <c r="I149" s="137">
        <v>44384</v>
      </c>
      <c r="J149" s="61"/>
      <c r="K149" s="61"/>
      <c r="L149" s="61"/>
      <c r="M149" s="61"/>
      <c r="N149" s="61"/>
      <c r="O149" s="61"/>
      <c r="P149" s="61"/>
      <c r="Q149" s="61"/>
      <c r="R149" s="61"/>
      <c r="S149" s="61"/>
      <c r="T149" s="61"/>
      <c r="U149" s="61"/>
      <c r="V149" s="142" t="s">
        <v>202</v>
      </c>
      <c r="W149" s="212">
        <v>3.0000000000000001E-3</v>
      </c>
      <c r="X149" s="137"/>
      <c r="Y149" s="143"/>
      <c r="Z149" s="72"/>
      <c r="AA149" s="41"/>
      <c r="AB149" s="70">
        <f t="shared" ca="1" si="27"/>
        <v>0</v>
      </c>
      <c r="AC149" s="70">
        <f t="shared" ca="1" si="29"/>
        <v>3.0000000000000001E-3</v>
      </c>
      <c r="AD149" s="186">
        <f t="shared" si="21"/>
        <v>7</v>
      </c>
      <c r="AE149" s="187">
        <f t="shared" si="22"/>
        <v>6</v>
      </c>
      <c r="AF149" s="187">
        <f t="shared" si="23"/>
        <v>-123</v>
      </c>
      <c r="AG149" s="188">
        <f t="shared" si="24"/>
        <v>-20.5</v>
      </c>
      <c r="AH149" s="189">
        <f t="shared" si="25"/>
        <v>-6.1499999999999999E-2</v>
      </c>
      <c r="AI149" s="188">
        <f t="shared" ca="1" si="26"/>
        <v>6.1499999999999999E-2</v>
      </c>
      <c r="AJ149" s="190"/>
    </row>
    <row r="150" spans="1:37" s="23" customFormat="1" ht="42" customHeight="1" x14ac:dyDescent="0.25">
      <c r="A150" s="142" t="s">
        <v>45</v>
      </c>
      <c r="B150" s="143" t="s">
        <v>254</v>
      </c>
      <c r="C150" s="142" t="s">
        <v>90</v>
      </c>
      <c r="D150" s="142" t="s">
        <v>97</v>
      </c>
      <c r="E150" s="142" t="s">
        <v>165</v>
      </c>
      <c r="F150" s="144" t="s">
        <v>160</v>
      </c>
      <c r="G150" s="44" t="str">
        <f t="shared" si="28"/>
        <v>Asesor de Control Interno</v>
      </c>
      <c r="H150" s="137">
        <v>44378</v>
      </c>
      <c r="I150" s="137">
        <v>44385</v>
      </c>
      <c r="J150" s="61"/>
      <c r="K150" s="61"/>
      <c r="L150" s="61"/>
      <c r="M150" s="61"/>
      <c r="N150" s="61"/>
      <c r="O150" s="61"/>
      <c r="P150" s="61"/>
      <c r="Q150" s="61"/>
      <c r="R150" s="61"/>
      <c r="S150" s="61"/>
      <c r="T150" s="61"/>
      <c r="U150" s="61"/>
      <c r="V150" s="142" t="s">
        <v>215</v>
      </c>
      <c r="W150" s="212">
        <v>3.0000000000000001E-3</v>
      </c>
      <c r="X150" s="137"/>
      <c r="Y150" s="143"/>
      <c r="Z150" s="72"/>
      <c r="AA150" s="41"/>
      <c r="AB150" s="70">
        <f t="shared" ca="1" si="27"/>
        <v>0</v>
      </c>
      <c r="AC150" s="70">
        <f t="shared" ca="1" si="29"/>
        <v>3.0000000000000001E-3</v>
      </c>
      <c r="AD150" s="186">
        <f t="shared" si="21"/>
        <v>7</v>
      </c>
      <c r="AE150" s="187">
        <f t="shared" si="22"/>
        <v>7</v>
      </c>
      <c r="AF150" s="187">
        <f t="shared" si="23"/>
        <v>-123</v>
      </c>
      <c r="AG150" s="188">
        <f t="shared" si="24"/>
        <v>-17.571428571428573</v>
      </c>
      <c r="AH150" s="189">
        <f t="shared" si="25"/>
        <v>-5.271428571428572E-2</v>
      </c>
      <c r="AI150" s="188">
        <f t="shared" ca="1" si="26"/>
        <v>5.271428571428572E-2</v>
      </c>
      <c r="AJ150" s="190"/>
    </row>
    <row r="151" spans="1:37" s="23" customFormat="1" ht="42" customHeight="1" x14ac:dyDescent="0.25">
      <c r="A151" s="154" t="s">
        <v>44</v>
      </c>
      <c r="B151" s="42" t="s">
        <v>330</v>
      </c>
      <c r="C151" s="142" t="s">
        <v>127</v>
      </c>
      <c r="D151" s="142" t="s">
        <v>95</v>
      </c>
      <c r="E151" s="142" t="s">
        <v>165</v>
      </c>
      <c r="F151" s="145" t="s">
        <v>160</v>
      </c>
      <c r="G151" s="44" t="str">
        <f t="shared" si="28"/>
        <v xml:space="preserve">Director Jurídico </v>
      </c>
      <c r="H151" s="137">
        <v>44378</v>
      </c>
      <c r="I151" s="137">
        <v>44386</v>
      </c>
      <c r="J151" s="61"/>
      <c r="K151" s="61"/>
      <c r="L151" s="61"/>
      <c r="M151" s="61"/>
      <c r="N151" s="61"/>
      <c r="O151" s="61"/>
      <c r="P151" s="61"/>
      <c r="Q151" s="61"/>
      <c r="R151" s="61"/>
      <c r="S151" s="61"/>
      <c r="T151" s="61"/>
      <c r="U151" s="61"/>
      <c r="V151" s="142" t="s">
        <v>123</v>
      </c>
      <c r="W151" s="212">
        <v>2.5000000000000001E-3</v>
      </c>
      <c r="X151" s="137"/>
      <c r="Y151" s="80"/>
      <c r="Z151" s="72"/>
      <c r="AA151" s="41"/>
      <c r="AB151" s="70">
        <f t="shared" ca="1" si="27"/>
        <v>0</v>
      </c>
      <c r="AC151" s="70">
        <f t="shared" ca="1" si="29"/>
        <v>2.5000000000000001E-3</v>
      </c>
      <c r="AD151" s="186">
        <f t="shared" si="21"/>
        <v>7</v>
      </c>
      <c r="AE151" s="187">
        <f t="shared" si="22"/>
        <v>8</v>
      </c>
      <c r="AF151" s="187">
        <f t="shared" si="23"/>
        <v>-123</v>
      </c>
      <c r="AG151" s="188">
        <f t="shared" si="24"/>
        <v>-15.375</v>
      </c>
      <c r="AH151" s="189">
        <f t="shared" si="25"/>
        <v>-3.8437499999999999E-2</v>
      </c>
      <c r="AI151" s="188">
        <f t="shared" ca="1" si="26"/>
        <v>3.8437499999999999E-2</v>
      </c>
      <c r="AJ151" s="190"/>
    </row>
    <row r="152" spans="1:37" s="23" customFormat="1" ht="42" customHeight="1" x14ac:dyDescent="0.25">
      <c r="A152" s="154" t="s">
        <v>46</v>
      </c>
      <c r="B152" s="143" t="s">
        <v>93</v>
      </c>
      <c r="C152" s="142" t="s">
        <v>89</v>
      </c>
      <c r="D152" s="142" t="s">
        <v>96</v>
      </c>
      <c r="E152" s="142" t="s">
        <v>165</v>
      </c>
      <c r="F152" s="144" t="s">
        <v>240</v>
      </c>
      <c r="G152" s="44" t="str">
        <f t="shared" si="28"/>
        <v>Subdirector Financiero</v>
      </c>
      <c r="H152" s="137">
        <v>44378</v>
      </c>
      <c r="I152" s="137">
        <v>44389</v>
      </c>
      <c r="J152" s="61"/>
      <c r="K152" s="61"/>
      <c r="L152" s="61"/>
      <c r="M152" s="61"/>
      <c r="N152" s="61"/>
      <c r="O152" s="61"/>
      <c r="P152" s="61"/>
      <c r="Q152" s="61"/>
      <c r="R152" s="61"/>
      <c r="S152" s="61"/>
      <c r="T152" s="61"/>
      <c r="U152" s="61"/>
      <c r="V152" s="142" t="s">
        <v>332</v>
      </c>
      <c r="W152" s="212">
        <v>1E-3</v>
      </c>
      <c r="X152" s="137"/>
      <c r="Y152" s="72"/>
      <c r="Z152" s="72"/>
      <c r="AA152" s="41"/>
      <c r="AB152" s="70">
        <f t="shared" ca="1" si="27"/>
        <v>0</v>
      </c>
      <c r="AC152" s="70">
        <f t="shared" ca="1" si="29"/>
        <v>1E-3</v>
      </c>
      <c r="AD152" s="186">
        <f t="shared" si="21"/>
        <v>7</v>
      </c>
      <c r="AE152" s="187">
        <f t="shared" si="22"/>
        <v>11</v>
      </c>
      <c r="AF152" s="187">
        <f t="shared" si="23"/>
        <v>-123</v>
      </c>
      <c r="AG152" s="188">
        <f t="shared" si="24"/>
        <v>-11.181818181818182</v>
      </c>
      <c r="AH152" s="189">
        <f t="shared" si="25"/>
        <v>-1.1181818181818182E-2</v>
      </c>
      <c r="AI152" s="188">
        <f t="shared" ca="1" si="26"/>
        <v>1.1181818181818182E-2</v>
      </c>
      <c r="AJ152" s="190"/>
    </row>
    <row r="153" spans="1:37" s="23" customFormat="1" ht="42" customHeight="1" x14ac:dyDescent="0.25">
      <c r="A153" s="154" t="s">
        <v>44</v>
      </c>
      <c r="B153" s="143" t="s">
        <v>92</v>
      </c>
      <c r="C153" s="142" t="s">
        <v>89</v>
      </c>
      <c r="D153" s="142" t="s">
        <v>96</v>
      </c>
      <c r="E153" s="142" t="s">
        <v>165</v>
      </c>
      <c r="F153" s="144" t="s">
        <v>203</v>
      </c>
      <c r="G153" s="44" t="str">
        <f t="shared" si="28"/>
        <v>Subdirector Financiero</v>
      </c>
      <c r="H153" s="137">
        <v>44378</v>
      </c>
      <c r="I153" s="137">
        <v>44389</v>
      </c>
      <c r="J153" s="61"/>
      <c r="K153" s="61"/>
      <c r="L153" s="61"/>
      <c r="M153" s="61"/>
      <c r="N153" s="61"/>
      <c r="O153" s="61"/>
      <c r="P153" s="61"/>
      <c r="Q153" s="61"/>
      <c r="R153" s="61"/>
      <c r="S153" s="61"/>
      <c r="T153" s="61"/>
      <c r="U153" s="61"/>
      <c r="V153" s="142" t="s">
        <v>123</v>
      </c>
      <c r="W153" s="212">
        <v>1E-3</v>
      </c>
      <c r="X153" s="137"/>
      <c r="Y153" s="143"/>
      <c r="Z153" s="143"/>
      <c r="AA153" s="41"/>
      <c r="AB153" s="70">
        <f t="shared" ca="1" si="27"/>
        <v>0</v>
      </c>
      <c r="AC153" s="70">
        <f t="shared" ca="1" si="29"/>
        <v>1E-3</v>
      </c>
      <c r="AD153" s="186">
        <f t="shared" si="21"/>
        <v>7</v>
      </c>
      <c r="AE153" s="187">
        <f t="shared" si="22"/>
        <v>11</v>
      </c>
      <c r="AF153" s="187">
        <f t="shared" si="23"/>
        <v>-123</v>
      </c>
      <c r="AG153" s="188">
        <f t="shared" si="24"/>
        <v>-11.181818181818182</v>
      </c>
      <c r="AH153" s="189">
        <f t="shared" si="25"/>
        <v>-1.1181818181818182E-2</v>
      </c>
      <c r="AI153" s="188">
        <f t="shared" ca="1" si="26"/>
        <v>1.1181818181818182E-2</v>
      </c>
      <c r="AJ153" s="190"/>
    </row>
    <row r="154" spans="1:37" s="23" customFormat="1" ht="42" customHeight="1" x14ac:dyDescent="0.25">
      <c r="A154" s="154" t="s">
        <v>44</v>
      </c>
      <c r="B154" s="143" t="s">
        <v>209</v>
      </c>
      <c r="C154" s="142" t="s">
        <v>87</v>
      </c>
      <c r="D154" s="142" t="s">
        <v>96</v>
      </c>
      <c r="E154" s="142" t="s">
        <v>165</v>
      </c>
      <c r="F154" s="144" t="s">
        <v>240</v>
      </c>
      <c r="G154" s="44" t="str">
        <f t="shared" si="28"/>
        <v>Subdirector Administrativo</v>
      </c>
      <c r="H154" s="137">
        <v>44378</v>
      </c>
      <c r="I154" s="137">
        <v>44400</v>
      </c>
      <c r="J154" s="61"/>
      <c r="K154" s="61"/>
      <c r="L154" s="61"/>
      <c r="M154" s="61"/>
      <c r="N154" s="61"/>
      <c r="O154" s="61"/>
      <c r="P154" s="61"/>
      <c r="Q154" s="61"/>
      <c r="R154" s="61"/>
      <c r="S154" s="61"/>
      <c r="T154" s="61"/>
      <c r="U154" s="61"/>
      <c r="V154" s="142" t="s">
        <v>123</v>
      </c>
      <c r="W154" s="212">
        <v>7.4999999999999997E-3</v>
      </c>
      <c r="X154" s="137"/>
      <c r="Y154" s="143"/>
      <c r="Z154" s="72"/>
      <c r="AA154" s="41"/>
      <c r="AB154" s="70">
        <f t="shared" ca="1" si="27"/>
        <v>0</v>
      </c>
      <c r="AC154" s="70">
        <f t="shared" ca="1" si="29"/>
        <v>7.4999999999999997E-3</v>
      </c>
      <c r="AD154" s="186">
        <f t="shared" si="21"/>
        <v>7</v>
      </c>
      <c r="AE154" s="187">
        <f t="shared" si="22"/>
        <v>22</v>
      </c>
      <c r="AF154" s="187">
        <f t="shared" si="23"/>
        <v>-123</v>
      </c>
      <c r="AG154" s="188">
        <f t="shared" si="24"/>
        <v>-5.5909090909090908</v>
      </c>
      <c r="AH154" s="189">
        <f t="shared" si="25"/>
        <v>-4.1931818181818181E-2</v>
      </c>
      <c r="AI154" s="188">
        <f t="shared" ca="1" si="26"/>
        <v>4.1931818181818181E-2</v>
      </c>
      <c r="AJ154" s="190"/>
    </row>
    <row r="155" spans="1:37" s="23" customFormat="1" ht="42" customHeight="1" x14ac:dyDescent="0.25">
      <c r="A155" s="154" t="s">
        <v>44</v>
      </c>
      <c r="B155" s="143" t="s">
        <v>281</v>
      </c>
      <c r="C155" s="142" t="s">
        <v>89</v>
      </c>
      <c r="D155" s="142" t="s">
        <v>96</v>
      </c>
      <c r="E155" s="142" t="s">
        <v>165</v>
      </c>
      <c r="F155" s="144" t="s">
        <v>159</v>
      </c>
      <c r="G155" s="44" t="str">
        <f t="shared" si="28"/>
        <v>Subdirector Financiero</v>
      </c>
      <c r="H155" s="137">
        <v>44378</v>
      </c>
      <c r="I155" s="137">
        <v>44405</v>
      </c>
      <c r="J155" s="61"/>
      <c r="K155" s="61"/>
      <c r="L155" s="61"/>
      <c r="M155" s="61"/>
      <c r="N155" s="61"/>
      <c r="O155" s="61"/>
      <c r="P155" s="61"/>
      <c r="Q155" s="61"/>
      <c r="R155" s="61"/>
      <c r="S155" s="61"/>
      <c r="T155" s="61"/>
      <c r="U155" s="61"/>
      <c r="V155" s="142" t="s">
        <v>123</v>
      </c>
      <c r="W155" s="212">
        <v>3.0000000000000001E-3</v>
      </c>
      <c r="X155" s="137"/>
      <c r="Y155" s="72"/>
      <c r="Z155" s="72"/>
      <c r="AA155" s="41"/>
      <c r="AB155" s="70">
        <f t="shared" ca="1" si="27"/>
        <v>0</v>
      </c>
      <c r="AC155" s="70">
        <f t="shared" ca="1" si="29"/>
        <v>3.0000000000000001E-3</v>
      </c>
      <c r="AD155" s="186">
        <f t="shared" si="21"/>
        <v>7</v>
      </c>
      <c r="AE155" s="187">
        <f t="shared" si="22"/>
        <v>27</v>
      </c>
      <c r="AF155" s="187">
        <f t="shared" si="23"/>
        <v>-123</v>
      </c>
      <c r="AG155" s="188">
        <f t="shared" si="24"/>
        <v>-4.5555555555555554</v>
      </c>
      <c r="AH155" s="189">
        <f t="shared" si="25"/>
        <v>-1.3666666666666666E-2</v>
      </c>
      <c r="AI155" s="188">
        <f t="shared" ca="1" si="26"/>
        <v>1.3666666666666666E-2</v>
      </c>
      <c r="AJ155" s="190"/>
      <c r="AK155" s="1"/>
    </row>
    <row r="156" spans="1:37" s="23" customFormat="1" ht="42" customHeight="1" x14ac:dyDescent="0.25">
      <c r="A156" s="154" t="s">
        <v>50</v>
      </c>
      <c r="B156" s="143" t="s">
        <v>115</v>
      </c>
      <c r="C156" s="142" t="s">
        <v>140</v>
      </c>
      <c r="D156" s="142" t="s">
        <v>100</v>
      </c>
      <c r="E156" s="142" t="s">
        <v>165</v>
      </c>
      <c r="F156" s="144" t="s">
        <v>159</v>
      </c>
      <c r="G156" s="44" t="str">
        <f t="shared" si="28"/>
        <v>Director de Gestión Corporativa y CID</v>
      </c>
      <c r="H156" s="137">
        <v>44378</v>
      </c>
      <c r="I156" s="137">
        <v>44405</v>
      </c>
      <c r="J156" s="61"/>
      <c r="K156" s="61"/>
      <c r="L156" s="61"/>
      <c r="M156" s="61"/>
      <c r="N156" s="61"/>
      <c r="O156" s="61"/>
      <c r="P156" s="61"/>
      <c r="Q156" s="61"/>
      <c r="R156" s="61"/>
      <c r="S156" s="61"/>
      <c r="T156" s="61"/>
      <c r="U156" s="61"/>
      <c r="V156" s="142" t="s">
        <v>123</v>
      </c>
      <c r="W156" s="212">
        <v>2.5000000000000001E-3</v>
      </c>
      <c r="X156" s="137"/>
      <c r="Y156" s="72"/>
      <c r="Z156" s="72"/>
      <c r="AA156" s="41"/>
      <c r="AB156" s="70">
        <f t="shared" ca="1" si="27"/>
        <v>0</v>
      </c>
      <c r="AC156" s="70">
        <f t="shared" ca="1" si="29"/>
        <v>2.5000000000000001E-3</v>
      </c>
      <c r="AD156" s="186">
        <f t="shared" si="21"/>
        <v>7</v>
      </c>
      <c r="AE156" s="187">
        <f t="shared" si="22"/>
        <v>27</v>
      </c>
      <c r="AF156" s="187">
        <f t="shared" si="23"/>
        <v>-123</v>
      </c>
      <c r="AG156" s="188">
        <f t="shared" si="24"/>
        <v>-4.5555555555555554</v>
      </c>
      <c r="AH156" s="189">
        <f t="shared" si="25"/>
        <v>-1.1388888888888889E-2</v>
      </c>
      <c r="AI156" s="188">
        <f t="shared" ca="1" si="26"/>
        <v>1.1388888888888889E-2</v>
      </c>
      <c r="AJ156" s="190"/>
    </row>
    <row r="157" spans="1:37" s="23" customFormat="1" ht="42" customHeight="1" x14ac:dyDescent="0.25">
      <c r="A157" s="142" t="s">
        <v>50</v>
      </c>
      <c r="B157" s="143" t="s">
        <v>342</v>
      </c>
      <c r="C157" s="142" t="s">
        <v>83</v>
      </c>
      <c r="D157" s="142" t="s">
        <v>100</v>
      </c>
      <c r="E157" s="142" t="s">
        <v>165</v>
      </c>
      <c r="F157" s="145" t="s">
        <v>240</v>
      </c>
      <c r="G157" s="44" t="str">
        <f t="shared" si="28"/>
        <v>Director de Mejoramiento de Vivienda</v>
      </c>
      <c r="H157" s="137">
        <v>44378</v>
      </c>
      <c r="I157" s="137">
        <v>44438</v>
      </c>
      <c r="J157" s="61"/>
      <c r="K157" s="61"/>
      <c r="L157" s="61"/>
      <c r="M157" s="61"/>
      <c r="N157" s="61"/>
      <c r="O157" s="61"/>
      <c r="P157" s="61"/>
      <c r="Q157" s="61"/>
      <c r="R157" s="61"/>
      <c r="S157" s="61"/>
      <c r="T157" s="61"/>
      <c r="U157" s="61"/>
      <c r="V157" s="142" t="s">
        <v>123</v>
      </c>
      <c r="W157" s="212">
        <v>5.0000000000000001E-3</v>
      </c>
      <c r="X157" s="137"/>
      <c r="Y157" s="80"/>
      <c r="Z157" s="72"/>
      <c r="AA157" s="41"/>
      <c r="AB157" s="70">
        <f t="shared" ca="1" si="27"/>
        <v>0</v>
      </c>
      <c r="AC157" s="70">
        <f t="shared" ca="1" si="29"/>
        <v>5.0000000000000001E-3</v>
      </c>
      <c r="AD157" s="186">
        <f t="shared" si="21"/>
        <v>8</v>
      </c>
      <c r="AE157" s="187">
        <f t="shared" si="22"/>
        <v>60</v>
      </c>
      <c r="AF157" s="187">
        <f t="shared" si="23"/>
        <v>-123</v>
      </c>
      <c r="AG157" s="188">
        <f t="shared" si="24"/>
        <v>-2.0499999999999998</v>
      </c>
      <c r="AH157" s="189">
        <f t="shared" si="25"/>
        <v>-1.0249999999999999E-2</v>
      </c>
      <c r="AI157" s="188">
        <f t="shared" ca="1" si="26"/>
        <v>1.0249999999999999E-2</v>
      </c>
      <c r="AJ157" s="190"/>
    </row>
    <row r="158" spans="1:37" s="23" customFormat="1" ht="42" customHeight="1" x14ac:dyDescent="0.25">
      <c r="A158" s="142" t="s">
        <v>43</v>
      </c>
      <c r="B158" s="143" t="s">
        <v>305</v>
      </c>
      <c r="C158" s="142" t="s">
        <v>90</v>
      </c>
      <c r="D158" s="142" t="s">
        <v>97</v>
      </c>
      <c r="E158" s="142" t="s">
        <v>165</v>
      </c>
      <c r="F158" s="145" t="s">
        <v>239</v>
      </c>
      <c r="G158" s="44" t="str">
        <f t="shared" si="28"/>
        <v>Asesor de Control Interno</v>
      </c>
      <c r="H158" s="137">
        <v>44396</v>
      </c>
      <c r="I158" s="137">
        <v>44407</v>
      </c>
      <c r="J158" s="61"/>
      <c r="K158" s="61"/>
      <c r="L158" s="61"/>
      <c r="M158" s="61"/>
      <c r="N158" s="61"/>
      <c r="O158" s="61"/>
      <c r="P158" s="61"/>
      <c r="Q158" s="61"/>
      <c r="R158" s="61"/>
      <c r="S158" s="61"/>
      <c r="T158" s="61"/>
      <c r="U158" s="61"/>
      <c r="V158" s="142" t="s">
        <v>334</v>
      </c>
      <c r="W158" s="215">
        <v>5.0000000000000001E-3</v>
      </c>
      <c r="X158" s="137"/>
      <c r="Y158" s="143"/>
      <c r="Z158" s="72"/>
      <c r="AA158" s="41"/>
      <c r="AB158" s="70">
        <f t="shared" ca="1" si="27"/>
        <v>0</v>
      </c>
      <c r="AC158" s="70">
        <f t="shared" ca="1" si="29"/>
        <v>5.0000000000000001E-3</v>
      </c>
      <c r="AD158" s="186">
        <f t="shared" si="21"/>
        <v>7</v>
      </c>
      <c r="AE158" s="187">
        <f t="shared" si="22"/>
        <v>11</v>
      </c>
      <c r="AF158" s="187">
        <f t="shared" si="23"/>
        <v>-141</v>
      </c>
      <c r="AG158" s="188">
        <f t="shared" si="24"/>
        <v>-12.818181818181818</v>
      </c>
      <c r="AH158" s="189">
        <f t="shared" si="25"/>
        <v>-6.4090909090909087E-2</v>
      </c>
      <c r="AI158" s="188">
        <f t="shared" ca="1" si="26"/>
        <v>6.4090909090909087E-2</v>
      </c>
      <c r="AJ158" s="190"/>
      <c r="AK158" s="1"/>
    </row>
    <row r="159" spans="1:37" s="23" customFormat="1" ht="42" customHeight="1" x14ac:dyDescent="0.25">
      <c r="A159" s="142" t="s">
        <v>52</v>
      </c>
      <c r="B159" s="143" t="s">
        <v>300</v>
      </c>
      <c r="C159" s="142" t="s">
        <v>90</v>
      </c>
      <c r="D159" s="142" t="s">
        <v>97</v>
      </c>
      <c r="E159" s="142" t="s">
        <v>165</v>
      </c>
      <c r="F159" s="144" t="s">
        <v>160</v>
      </c>
      <c r="G159" s="44" t="str">
        <f t="shared" si="28"/>
        <v>Asesor de Control Interno</v>
      </c>
      <c r="H159" s="137">
        <v>44396</v>
      </c>
      <c r="I159" s="137">
        <v>44421</v>
      </c>
      <c r="J159" s="61"/>
      <c r="K159" s="61"/>
      <c r="L159" s="61"/>
      <c r="M159" s="61"/>
      <c r="N159" s="61"/>
      <c r="O159" s="61"/>
      <c r="P159" s="61"/>
      <c r="Q159" s="61"/>
      <c r="R159" s="61"/>
      <c r="S159" s="61"/>
      <c r="T159" s="61"/>
      <c r="U159" s="61"/>
      <c r="V159" s="142" t="s">
        <v>334</v>
      </c>
      <c r="W159" s="215">
        <v>1.4999999999999999E-2</v>
      </c>
      <c r="X159" s="137"/>
      <c r="Y159" s="72"/>
      <c r="Z159" s="72"/>
      <c r="AA159" s="41"/>
      <c r="AB159" s="70">
        <f t="shared" ca="1" si="27"/>
        <v>0</v>
      </c>
      <c r="AC159" s="70">
        <f t="shared" ca="1" si="29"/>
        <v>1.4999999999999999E-2</v>
      </c>
      <c r="AD159" s="186">
        <f t="shared" si="21"/>
        <v>8</v>
      </c>
      <c r="AE159" s="187">
        <f t="shared" si="22"/>
        <v>25</v>
      </c>
      <c r="AF159" s="187">
        <f t="shared" si="23"/>
        <v>-141</v>
      </c>
      <c r="AG159" s="188">
        <f t="shared" si="24"/>
        <v>-5.64</v>
      </c>
      <c r="AH159" s="189">
        <f t="shared" si="25"/>
        <v>-8.4599999999999995E-2</v>
      </c>
      <c r="AI159" s="188">
        <f t="shared" ca="1" si="26"/>
        <v>8.4599999999999995E-2</v>
      </c>
      <c r="AJ159" s="190"/>
    </row>
    <row r="160" spans="1:37" s="23" customFormat="1" ht="42" customHeight="1" x14ac:dyDescent="0.25">
      <c r="A160" s="142" t="s">
        <v>50</v>
      </c>
      <c r="B160" s="143" t="s">
        <v>217</v>
      </c>
      <c r="C160" s="67" t="s">
        <v>141</v>
      </c>
      <c r="D160" s="45" t="s">
        <v>96</v>
      </c>
      <c r="E160" s="142" t="s">
        <v>165</v>
      </c>
      <c r="F160" s="144" t="s">
        <v>160</v>
      </c>
      <c r="G160" s="44" t="str">
        <f t="shared" si="28"/>
        <v>Director de Gestión Corporativa y CID</v>
      </c>
      <c r="H160" s="184">
        <v>44396</v>
      </c>
      <c r="I160" s="184">
        <v>44432</v>
      </c>
      <c r="J160" s="61"/>
      <c r="K160" s="61"/>
      <c r="L160" s="61"/>
      <c r="M160" s="61"/>
      <c r="N160" s="61"/>
      <c r="O160" s="61"/>
      <c r="P160" s="61"/>
      <c r="Q160" s="61"/>
      <c r="R160" s="61"/>
      <c r="S160" s="61"/>
      <c r="T160" s="61"/>
      <c r="U160" s="61"/>
      <c r="V160" s="142" t="s">
        <v>123</v>
      </c>
      <c r="W160" s="212">
        <v>5.0000000000000001E-3</v>
      </c>
      <c r="X160" s="137"/>
      <c r="Y160" s="72"/>
      <c r="Z160" s="72"/>
      <c r="AA160" s="41"/>
      <c r="AB160" s="70">
        <f t="shared" ca="1" si="27"/>
        <v>0</v>
      </c>
      <c r="AC160" s="70">
        <f t="shared" ca="1" si="29"/>
        <v>5.0000000000000001E-3</v>
      </c>
      <c r="AD160" s="186">
        <f t="shared" si="21"/>
        <v>8</v>
      </c>
      <c r="AE160" s="187">
        <f t="shared" si="22"/>
        <v>36</v>
      </c>
      <c r="AF160" s="187">
        <f t="shared" si="23"/>
        <v>-141</v>
      </c>
      <c r="AG160" s="188">
        <f t="shared" si="24"/>
        <v>-3.9166666666666665</v>
      </c>
      <c r="AH160" s="189">
        <f t="shared" si="25"/>
        <v>-1.9583333333333335E-2</v>
      </c>
      <c r="AI160" s="188">
        <f t="shared" ca="1" si="26"/>
        <v>1.9583333333333335E-2</v>
      </c>
      <c r="AJ160" s="190"/>
    </row>
    <row r="161" spans="1:36" s="23" customFormat="1" ht="42" customHeight="1" x14ac:dyDescent="0.25">
      <c r="A161" s="142" t="s">
        <v>45</v>
      </c>
      <c r="B161" s="143" t="s">
        <v>289</v>
      </c>
      <c r="C161" s="142" t="s">
        <v>90</v>
      </c>
      <c r="D161" s="142" t="s">
        <v>97</v>
      </c>
      <c r="E161" s="142" t="s">
        <v>165</v>
      </c>
      <c r="F161" s="145" t="s">
        <v>239</v>
      </c>
      <c r="G161" s="44" t="str">
        <f t="shared" si="28"/>
        <v>Asesor de Control Interno</v>
      </c>
      <c r="H161" s="137">
        <v>44405</v>
      </c>
      <c r="I161" s="137">
        <v>44411</v>
      </c>
      <c r="J161" s="61"/>
      <c r="K161" s="61"/>
      <c r="L161" s="61"/>
      <c r="M161" s="61"/>
      <c r="N161" s="61"/>
      <c r="O161" s="61"/>
      <c r="P161" s="61"/>
      <c r="Q161" s="61"/>
      <c r="R161" s="61"/>
      <c r="S161" s="61"/>
      <c r="T161" s="61"/>
      <c r="U161" s="61"/>
      <c r="V161" s="142" t="s">
        <v>215</v>
      </c>
      <c r="W161" s="212">
        <v>3.0000000000000001E-3</v>
      </c>
      <c r="X161" s="137"/>
      <c r="Y161" s="143"/>
      <c r="Z161" s="72"/>
      <c r="AA161" s="41"/>
      <c r="AB161" s="70">
        <f t="shared" ca="1" si="27"/>
        <v>0</v>
      </c>
      <c r="AC161" s="70">
        <f t="shared" ca="1" si="29"/>
        <v>3.0000000000000001E-3</v>
      </c>
      <c r="AD161" s="186">
        <f t="shared" si="21"/>
        <v>8</v>
      </c>
      <c r="AE161" s="187">
        <f t="shared" si="22"/>
        <v>6</v>
      </c>
      <c r="AF161" s="187">
        <f t="shared" si="23"/>
        <v>-150</v>
      </c>
      <c r="AG161" s="188">
        <f t="shared" si="24"/>
        <v>-25</v>
      </c>
      <c r="AH161" s="189">
        <f t="shared" si="25"/>
        <v>-7.4999999999999997E-2</v>
      </c>
      <c r="AI161" s="188">
        <f t="shared" ca="1" si="26"/>
        <v>7.4999999999999997E-2</v>
      </c>
      <c r="AJ161" s="190"/>
    </row>
    <row r="162" spans="1:36" s="3" customFormat="1" ht="42" customHeight="1" x14ac:dyDescent="0.2">
      <c r="A162" s="154" t="s">
        <v>46</v>
      </c>
      <c r="B162" s="143" t="s">
        <v>314</v>
      </c>
      <c r="C162" s="142" t="s">
        <v>82</v>
      </c>
      <c r="D162" s="142" t="s">
        <v>100</v>
      </c>
      <c r="E162" s="142" t="s">
        <v>165</v>
      </c>
      <c r="F162" s="145" t="s">
        <v>239</v>
      </c>
      <c r="G162" s="44" t="str">
        <f t="shared" si="28"/>
        <v>Director de Mejoramiento de Barrios</v>
      </c>
      <c r="H162" s="139">
        <v>44406</v>
      </c>
      <c r="I162" s="139">
        <v>44411</v>
      </c>
      <c r="J162" s="61"/>
      <c r="K162" s="61"/>
      <c r="L162" s="61"/>
      <c r="M162" s="61"/>
      <c r="N162" s="61"/>
      <c r="O162" s="61"/>
      <c r="P162" s="61"/>
      <c r="Q162" s="61"/>
      <c r="R162" s="61"/>
      <c r="S162" s="61"/>
      <c r="T162" s="61"/>
      <c r="U162" s="61"/>
      <c r="V162" s="140" t="s">
        <v>317</v>
      </c>
      <c r="W162" s="212">
        <v>1E-3</v>
      </c>
      <c r="X162" s="137"/>
      <c r="Y162" s="72"/>
      <c r="Z162" s="72"/>
      <c r="AA162" s="41"/>
      <c r="AB162" s="70">
        <f t="shared" ca="1" si="27"/>
        <v>0</v>
      </c>
      <c r="AC162" s="70">
        <f t="shared" ca="1" si="29"/>
        <v>1E-3</v>
      </c>
      <c r="AD162" s="186">
        <f t="shared" si="21"/>
        <v>8</v>
      </c>
      <c r="AE162" s="187">
        <f t="shared" si="22"/>
        <v>5</v>
      </c>
      <c r="AF162" s="187">
        <f t="shared" si="23"/>
        <v>-151</v>
      </c>
      <c r="AG162" s="188">
        <f t="shared" si="24"/>
        <v>-30.2</v>
      </c>
      <c r="AH162" s="189">
        <f t="shared" si="25"/>
        <v>-3.0200000000000001E-2</v>
      </c>
      <c r="AI162" s="188">
        <f t="shared" ca="1" si="26"/>
        <v>3.0200000000000001E-2</v>
      </c>
      <c r="AJ162" s="190"/>
    </row>
    <row r="163" spans="1:36" s="3" customFormat="1" ht="42" customHeight="1" x14ac:dyDescent="0.2">
      <c r="A163" s="142" t="s">
        <v>46</v>
      </c>
      <c r="B163" s="136" t="s">
        <v>315</v>
      </c>
      <c r="C163" s="142" t="s">
        <v>81</v>
      </c>
      <c r="D163" s="142" t="s">
        <v>100</v>
      </c>
      <c r="E163" s="142" t="s">
        <v>165</v>
      </c>
      <c r="F163" s="144" t="s">
        <v>240</v>
      </c>
      <c r="G163" s="44" t="str">
        <f t="shared" si="28"/>
        <v>Director de Urbanizaciones y Titulación</v>
      </c>
      <c r="H163" s="139">
        <v>44407</v>
      </c>
      <c r="I163" s="139">
        <v>44495</v>
      </c>
      <c r="J163" s="61"/>
      <c r="K163" s="61"/>
      <c r="L163" s="61"/>
      <c r="M163" s="61"/>
      <c r="N163" s="61"/>
      <c r="O163" s="61"/>
      <c r="P163" s="61"/>
      <c r="Q163" s="61"/>
      <c r="R163" s="61"/>
      <c r="S163" s="61"/>
      <c r="T163" s="61"/>
      <c r="U163" s="61"/>
      <c r="V163" s="140" t="s">
        <v>337</v>
      </c>
      <c r="W163" s="215">
        <v>0.01</v>
      </c>
      <c r="X163" s="137"/>
      <c r="Y163" s="72"/>
      <c r="Z163" s="72"/>
      <c r="AA163" s="41"/>
      <c r="AB163" s="70">
        <f t="shared" ca="1" si="27"/>
        <v>0</v>
      </c>
      <c r="AC163" s="70">
        <f t="shared" ca="1" si="29"/>
        <v>0.01</v>
      </c>
      <c r="AD163" s="186">
        <f t="shared" si="21"/>
        <v>10</v>
      </c>
      <c r="AE163" s="187">
        <f t="shared" si="22"/>
        <v>88</v>
      </c>
      <c r="AF163" s="187">
        <f t="shared" si="23"/>
        <v>-152</v>
      </c>
      <c r="AG163" s="188">
        <f t="shared" si="24"/>
        <v>-1.7272727272727273</v>
      </c>
      <c r="AH163" s="189">
        <f t="shared" si="25"/>
        <v>-1.7272727272727273E-2</v>
      </c>
      <c r="AI163" s="188">
        <f t="shared" ca="1" si="26"/>
        <v>1.7272727272727273E-2</v>
      </c>
      <c r="AJ163" s="190"/>
    </row>
    <row r="164" spans="1:36" s="23" customFormat="1" ht="42" customHeight="1" x14ac:dyDescent="0.25">
      <c r="A164" s="142" t="s">
        <v>45</v>
      </c>
      <c r="B164" s="143" t="s">
        <v>114</v>
      </c>
      <c r="C164" s="142" t="s">
        <v>90</v>
      </c>
      <c r="D164" s="142" t="s">
        <v>97</v>
      </c>
      <c r="E164" s="142" t="s">
        <v>165</v>
      </c>
      <c r="F164" s="145" t="s">
        <v>239</v>
      </c>
      <c r="G164" s="44" t="str">
        <f t="shared" si="28"/>
        <v>Asesor de Control Interno</v>
      </c>
      <c r="H164" s="137">
        <v>44410</v>
      </c>
      <c r="I164" s="137">
        <v>44413</v>
      </c>
      <c r="J164" s="61"/>
      <c r="K164" s="61"/>
      <c r="L164" s="61"/>
      <c r="M164" s="61"/>
      <c r="N164" s="61"/>
      <c r="O164" s="61"/>
      <c r="P164" s="61"/>
      <c r="Q164" s="61"/>
      <c r="R164" s="61"/>
      <c r="S164" s="61"/>
      <c r="T164" s="61"/>
      <c r="U164" s="61"/>
      <c r="V164" s="142" t="s">
        <v>202</v>
      </c>
      <c r="W164" s="212">
        <v>3.0000000000000001E-3</v>
      </c>
      <c r="X164" s="137"/>
      <c r="Y164" s="72"/>
      <c r="Z164" s="72"/>
      <c r="AA164" s="41"/>
      <c r="AB164" s="70">
        <f t="shared" ca="1" si="27"/>
        <v>0</v>
      </c>
      <c r="AC164" s="70">
        <f t="shared" ca="1" si="29"/>
        <v>3.0000000000000001E-3</v>
      </c>
      <c r="AD164" s="186">
        <f t="shared" si="21"/>
        <v>8</v>
      </c>
      <c r="AE164" s="187">
        <f t="shared" si="22"/>
        <v>3</v>
      </c>
      <c r="AF164" s="187">
        <f t="shared" si="23"/>
        <v>-155</v>
      </c>
      <c r="AG164" s="188">
        <f t="shared" si="24"/>
        <v>-51.666666666666664</v>
      </c>
      <c r="AH164" s="189">
        <f t="shared" si="25"/>
        <v>-0.155</v>
      </c>
      <c r="AI164" s="188">
        <f t="shared" ca="1" si="26"/>
        <v>0.155</v>
      </c>
      <c r="AJ164" s="190"/>
    </row>
    <row r="165" spans="1:36" s="23" customFormat="1" ht="42" customHeight="1" x14ac:dyDescent="0.25">
      <c r="A165" s="154" t="s">
        <v>46</v>
      </c>
      <c r="B165" s="143" t="s">
        <v>93</v>
      </c>
      <c r="C165" s="142" t="s">
        <v>141</v>
      </c>
      <c r="D165" s="142" t="s">
        <v>96</v>
      </c>
      <c r="E165" s="142" t="s">
        <v>165</v>
      </c>
      <c r="F165" s="144" t="s">
        <v>240</v>
      </c>
      <c r="G165" s="44" t="str">
        <f t="shared" si="28"/>
        <v>Director de Gestión Corporativa y CID</v>
      </c>
      <c r="H165" s="137">
        <v>44410</v>
      </c>
      <c r="I165" s="137">
        <v>44418</v>
      </c>
      <c r="J165" s="61"/>
      <c r="K165" s="61"/>
      <c r="L165" s="61"/>
      <c r="M165" s="61"/>
      <c r="N165" s="61"/>
      <c r="O165" s="61"/>
      <c r="P165" s="61"/>
      <c r="Q165" s="61"/>
      <c r="R165" s="61"/>
      <c r="S165" s="61"/>
      <c r="T165" s="61"/>
      <c r="U165" s="61"/>
      <c r="V165" s="142" t="s">
        <v>332</v>
      </c>
      <c r="W165" s="212">
        <v>1E-3</v>
      </c>
      <c r="X165" s="137"/>
      <c r="Y165" s="143"/>
      <c r="Z165" s="72"/>
      <c r="AA165" s="41"/>
      <c r="AB165" s="70">
        <f t="shared" ca="1" si="27"/>
        <v>0</v>
      </c>
      <c r="AC165" s="70">
        <f t="shared" ca="1" si="29"/>
        <v>1E-3</v>
      </c>
      <c r="AD165" s="186">
        <f t="shared" si="21"/>
        <v>8</v>
      </c>
      <c r="AE165" s="187">
        <f t="shared" si="22"/>
        <v>8</v>
      </c>
      <c r="AF165" s="187">
        <f t="shared" si="23"/>
        <v>-155</v>
      </c>
      <c r="AG165" s="188">
        <f t="shared" si="24"/>
        <v>-19.375</v>
      </c>
      <c r="AH165" s="189">
        <f t="shared" si="25"/>
        <v>-1.9375E-2</v>
      </c>
      <c r="AI165" s="188">
        <f t="shared" ca="1" si="26"/>
        <v>1.9375E-2</v>
      </c>
      <c r="AJ165" s="190"/>
    </row>
    <row r="166" spans="1:36" s="23" customFormat="1" ht="42" customHeight="1" x14ac:dyDescent="0.25">
      <c r="A166" s="154" t="s">
        <v>44</v>
      </c>
      <c r="B166" s="143" t="s">
        <v>92</v>
      </c>
      <c r="C166" s="142" t="s">
        <v>89</v>
      </c>
      <c r="D166" s="142" t="s">
        <v>96</v>
      </c>
      <c r="E166" s="142" t="s">
        <v>165</v>
      </c>
      <c r="F166" s="144" t="s">
        <v>203</v>
      </c>
      <c r="G166" s="44" t="str">
        <f t="shared" si="28"/>
        <v>Subdirector Financiero</v>
      </c>
      <c r="H166" s="137">
        <v>44410</v>
      </c>
      <c r="I166" s="137">
        <v>44418</v>
      </c>
      <c r="J166" s="61"/>
      <c r="K166" s="61"/>
      <c r="L166" s="61"/>
      <c r="M166" s="61"/>
      <c r="N166" s="61"/>
      <c r="O166" s="61"/>
      <c r="P166" s="61"/>
      <c r="Q166" s="61"/>
      <c r="R166" s="61"/>
      <c r="S166" s="61"/>
      <c r="T166" s="61"/>
      <c r="U166" s="61"/>
      <c r="V166" s="142" t="s">
        <v>123</v>
      </c>
      <c r="W166" s="212">
        <v>1E-3</v>
      </c>
      <c r="X166" s="137"/>
      <c r="Y166" s="143"/>
      <c r="Z166" s="72"/>
      <c r="AA166" s="41"/>
      <c r="AB166" s="70">
        <f t="shared" ca="1" si="27"/>
        <v>0</v>
      </c>
      <c r="AC166" s="70">
        <f t="shared" ca="1" si="29"/>
        <v>1E-3</v>
      </c>
      <c r="AD166" s="186">
        <f t="shared" si="21"/>
        <v>8</v>
      </c>
      <c r="AE166" s="187">
        <f t="shared" si="22"/>
        <v>8</v>
      </c>
      <c r="AF166" s="187">
        <f t="shared" si="23"/>
        <v>-155</v>
      </c>
      <c r="AG166" s="188">
        <f t="shared" si="24"/>
        <v>-19.375</v>
      </c>
      <c r="AH166" s="189">
        <f t="shared" si="25"/>
        <v>-1.9375E-2</v>
      </c>
      <c r="AI166" s="188">
        <f t="shared" ca="1" si="26"/>
        <v>1.9375E-2</v>
      </c>
      <c r="AJ166" s="190"/>
    </row>
    <row r="167" spans="1:36" s="23" customFormat="1" ht="42" customHeight="1" x14ac:dyDescent="0.25">
      <c r="A167" s="142" t="s">
        <v>50</v>
      </c>
      <c r="B167" s="143" t="s">
        <v>343</v>
      </c>
      <c r="C167" s="142" t="s">
        <v>140</v>
      </c>
      <c r="D167" s="142" t="s">
        <v>100</v>
      </c>
      <c r="E167" s="142" t="s">
        <v>165</v>
      </c>
      <c r="F167" s="145" t="s">
        <v>159</v>
      </c>
      <c r="G167" s="44" t="str">
        <f t="shared" si="28"/>
        <v>Director de Gestión Corporativa y CID</v>
      </c>
      <c r="H167" s="137">
        <v>44410</v>
      </c>
      <c r="I167" s="137">
        <v>44438</v>
      </c>
      <c r="J167" s="61"/>
      <c r="K167" s="61"/>
      <c r="L167" s="61"/>
      <c r="M167" s="61"/>
      <c r="N167" s="61"/>
      <c r="O167" s="61"/>
      <c r="P167" s="61"/>
      <c r="Q167" s="61"/>
      <c r="R167" s="61"/>
      <c r="S167" s="61"/>
      <c r="T167" s="61"/>
      <c r="U167" s="61"/>
      <c r="V167" s="142" t="s">
        <v>123</v>
      </c>
      <c r="W167" s="212">
        <v>2.5000000000000001E-3</v>
      </c>
      <c r="X167" s="137"/>
      <c r="Y167" s="80"/>
      <c r="Z167" s="72"/>
      <c r="AA167" s="41"/>
      <c r="AB167" s="70">
        <f t="shared" ca="1" si="27"/>
        <v>0</v>
      </c>
      <c r="AC167" s="70">
        <f t="shared" ca="1" si="29"/>
        <v>2.5000000000000001E-3</v>
      </c>
      <c r="AD167" s="186">
        <f t="shared" si="21"/>
        <v>8</v>
      </c>
      <c r="AE167" s="187">
        <f t="shared" si="22"/>
        <v>28</v>
      </c>
      <c r="AF167" s="187">
        <f t="shared" si="23"/>
        <v>-155</v>
      </c>
      <c r="AG167" s="188">
        <f t="shared" si="24"/>
        <v>-5.5357142857142856</v>
      </c>
      <c r="AH167" s="189">
        <f t="shared" si="25"/>
        <v>-1.3839285714285714E-2</v>
      </c>
      <c r="AI167" s="188">
        <f t="shared" ca="1" si="26"/>
        <v>1.3839285714285714E-2</v>
      </c>
      <c r="AJ167" s="190"/>
    </row>
    <row r="168" spans="1:36" s="23" customFormat="1" ht="42" customHeight="1" x14ac:dyDescent="0.25">
      <c r="A168" s="142" t="s">
        <v>50</v>
      </c>
      <c r="B168" s="143" t="s">
        <v>442</v>
      </c>
      <c r="C168" s="142" t="s">
        <v>83</v>
      </c>
      <c r="D168" s="142" t="s">
        <v>100</v>
      </c>
      <c r="E168" s="142" t="s">
        <v>165</v>
      </c>
      <c r="F168" s="145" t="s">
        <v>240</v>
      </c>
      <c r="G168" s="44" t="str">
        <f t="shared" si="28"/>
        <v>Director de Mejoramiento de Vivienda</v>
      </c>
      <c r="H168" s="137">
        <v>44410</v>
      </c>
      <c r="I168" s="137">
        <v>44469</v>
      </c>
      <c r="J168" s="61"/>
      <c r="K168" s="61"/>
      <c r="L168" s="61"/>
      <c r="M168" s="61"/>
      <c r="N168" s="61"/>
      <c r="O168" s="61"/>
      <c r="P168" s="61"/>
      <c r="Q168" s="61"/>
      <c r="R168" s="61"/>
      <c r="S168" s="61"/>
      <c r="T168" s="61"/>
      <c r="U168" s="61"/>
      <c r="V168" s="142" t="s">
        <v>123</v>
      </c>
      <c r="W168" s="212">
        <v>2.5000000000000001E-3</v>
      </c>
      <c r="X168" s="137"/>
      <c r="Y168" s="80"/>
      <c r="Z168" s="72"/>
      <c r="AA168" s="41"/>
      <c r="AB168" s="70">
        <f t="shared" ca="1" si="27"/>
        <v>0</v>
      </c>
      <c r="AC168" s="70">
        <f t="shared" ca="1" si="29"/>
        <v>2.5000000000000001E-3</v>
      </c>
      <c r="AD168" s="186">
        <f t="shared" si="21"/>
        <v>9</v>
      </c>
      <c r="AE168" s="187">
        <f t="shared" si="22"/>
        <v>59</v>
      </c>
      <c r="AF168" s="187">
        <f t="shared" si="23"/>
        <v>-155</v>
      </c>
      <c r="AG168" s="188">
        <f t="shared" si="24"/>
        <v>-2.6271186440677967</v>
      </c>
      <c r="AH168" s="189">
        <f t="shared" si="25"/>
        <v>-6.5677966101694921E-3</v>
      </c>
      <c r="AI168" s="188">
        <f t="shared" ca="1" si="26"/>
        <v>6.5677966101694921E-3</v>
      </c>
      <c r="AJ168" s="190"/>
    </row>
    <row r="169" spans="1:36" s="23" customFormat="1" ht="42" customHeight="1" x14ac:dyDescent="0.25">
      <c r="A169" s="142" t="s">
        <v>50</v>
      </c>
      <c r="B169" s="143" t="s">
        <v>345</v>
      </c>
      <c r="C169" s="142" t="s">
        <v>80</v>
      </c>
      <c r="D169" s="142" t="s">
        <v>100</v>
      </c>
      <c r="E169" s="142" t="s">
        <v>165</v>
      </c>
      <c r="F169" s="145" t="s">
        <v>159</v>
      </c>
      <c r="G169" s="44" t="str">
        <f t="shared" si="28"/>
        <v>Director de Reasentamientos Humanos</v>
      </c>
      <c r="H169" s="137">
        <v>44410</v>
      </c>
      <c r="I169" s="137">
        <v>44497</v>
      </c>
      <c r="J169" s="61"/>
      <c r="K169" s="61"/>
      <c r="L169" s="61"/>
      <c r="M169" s="61"/>
      <c r="N169" s="61"/>
      <c r="O169" s="61"/>
      <c r="P169" s="61"/>
      <c r="Q169" s="61"/>
      <c r="R169" s="61"/>
      <c r="S169" s="61"/>
      <c r="T169" s="61"/>
      <c r="U169" s="61"/>
      <c r="V169" s="142" t="s">
        <v>123</v>
      </c>
      <c r="W169" s="212">
        <v>5.0000000000000001E-3</v>
      </c>
      <c r="X169" s="137"/>
      <c r="Y169" s="80"/>
      <c r="Z169" s="72"/>
      <c r="AA169" s="41"/>
      <c r="AB169" s="70">
        <f t="shared" ref="AB169:AB200" ca="1" si="30">IF(ISERROR(VLOOKUP(AA169,INDIRECT(VLOOKUP(A169,ACTA,2,0)&amp;"A"),2,0))=TRUE,0,W169*(VLOOKUP(AA169,INDIRECT(VLOOKUP(A169,ACTA,2,0)&amp;"A"),2,0)))</f>
        <v>0</v>
      </c>
      <c r="AC169" s="70">
        <f t="shared" ca="1" si="29"/>
        <v>5.0000000000000001E-3</v>
      </c>
      <c r="AD169" s="186">
        <f t="shared" si="21"/>
        <v>10</v>
      </c>
      <c r="AE169" s="187">
        <f t="shared" si="22"/>
        <v>87</v>
      </c>
      <c r="AF169" s="187">
        <f t="shared" si="23"/>
        <v>-155</v>
      </c>
      <c r="AG169" s="188">
        <f t="shared" si="24"/>
        <v>-1.7816091954022988</v>
      </c>
      <c r="AH169" s="189">
        <f t="shared" si="25"/>
        <v>-8.9080459770114941E-3</v>
      </c>
      <c r="AI169" s="188">
        <f t="shared" ca="1" si="26"/>
        <v>8.9080459770114941E-3</v>
      </c>
      <c r="AJ169" s="190"/>
    </row>
    <row r="170" spans="1:36" s="23" customFormat="1" ht="42" customHeight="1" x14ac:dyDescent="0.25">
      <c r="A170" s="142" t="s">
        <v>43</v>
      </c>
      <c r="B170" s="143" t="s">
        <v>305</v>
      </c>
      <c r="C170" s="142" t="s">
        <v>90</v>
      </c>
      <c r="D170" s="142" t="s">
        <v>97</v>
      </c>
      <c r="E170" s="142" t="s">
        <v>165</v>
      </c>
      <c r="F170" s="145" t="s">
        <v>239</v>
      </c>
      <c r="G170" s="44" t="str">
        <f t="shared" si="28"/>
        <v>Asesor de Control Interno</v>
      </c>
      <c r="H170" s="137">
        <v>44425</v>
      </c>
      <c r="I170" s="137">
        <v>44439</v>
      </c>
      <c r="J170" s="61"/>
      <c r="K170" s="61"/>
      <c r="L170" s="61"/>
      <c r="M170" s="61"/>
      <c r="N170" s="61"/>
      <c r="O170" s="61"/>
      <c r="P170" s="61"/>
      <c r="Q170" s="61"/>
      <c r="R170" s="61"/>
      <c r="S170" s="61"/>
      <c r="T170" s="61"/>
      <c r="U170" s="61"/>
      <c r="V170" s="41" t="s">
        <v>334</v>
      </c>
      <c r="W170" s="215">
        <v>5.0000000000000001E-3</v>
      </c>
      <c r="X170" s="137"/>
      <c r="Y170" s="72"/>
      <c r="Z170" s="72"/>
      <c r="AA170" s="41"/>
      <c r="AB170" s="70">
        <f t="shared" ca="1" si="30"/>
        <v>0</v>
      </c>
      <c r="AC170" s="70">
        <f t="shared" ca="1" si="29"/>
        <v>5.0000000000000001E-3</v>
      </c>
      <c r="AD170" s="186">
        <f t="shared" si="21"/>
        <v>8</v>
      </c>
      <c r="AE170" s="187">
        <f t="shared" si="22"/>
        <v>14</v>
      </c>
      <c r="AF170" s="187">
        <f t="shared" si="23"/>
        <v>-170</v>
      </c>
      <c r="AG170" s="188">
        <f t="shared" si="24"/>
        <v>-12.142857142857142</v>
      </c>
      <c r="AH170" s="189">
        <f t="shared" si="25"/>
        <v>-6.0714285714285714E-2</v>
      </c>
      <c r="AI170" s="188">
        <f t="shared" ca="1" si="26"/>
        <v>6.0714285714285714E-2</v>
      </c>
      <c r="AJ170" s="191"/>
    </row>
    <row r="171" spans="1:36" s="23" customFormat="1" ht="42" customHeight="1" x14ac:dyDescent="0.25">
      <c r="A171" s="142" t="s">
        <v>51</v>
      </c>
      <c r="B171" s="143" t="s">
        <v>326</v>
      </c>
      <c r="C171" s="142" t="s">
        <v>127</v>
      </c>
      <c r="D171" s="142" t="s">
        <v>95</v>
      </c>
      <c r="E171" s="142" t="s">
        <v>165</v>
      </c>
      <c r="F171" s="144" t="s">
        <v>160</v>
      </c>
      <c r="G171" s="44" t="str">
        <f t="shared" si="28"/>
        <v xml:space="preserve">Director Jurídico </v>
      </c>
      <c r="H171" s="137">
        <v>44425</v>
      </c>
      <c r="I171" s="137">
        <v>44468</v>
      </c>
      <c r="J171" s="61"/>
      <c r="K171" s="61"/>
      <c r="L171" s="61"/>
      <c r="M171" s="61"/>
      <c r="N171" s="61"/>
      <c r="O171" s="61"/>
      <c r="P171" s="61"/>
      <c r="Q171" s="61"/>
      <c r="R171" s="61"/>
      <c r="S171" s="61"/>
      <c r="T171" s="61"/>
      <c r="U171" s="61"/>
      <c r="V171" s="41" t="s">
        <v>123</v>
      </c>
      <c r="W171" s="212">
        <v>5.0000000000000001E-3</v>
      </c>
      <c r="X171" s="137"/>
      <c r="Y171" s="143"/>
      <c r="Z171" s="72"/>
      <c r="AA171" s="41"/>
      <c r="AB171" s="70">
        <f t="shared" ca="1" si="30"/>
        <v>0</v>
      </c>
      <c r="AC171" s="70">
        <f t="shared" ca="1" si="29"/>
        <v>5.0000000000000001E-3</v>
      </c>
      <c r="AD171" s="186">
        <f t="shared" si="21"/>
        <v>9</v>
      </c>
      <c r="AE171" s="187">
        <f t="shared" si="22"/>
        <v>43</v>
      </c>
      <c r="AF171" s="187">
        <f t="shared" si="23"/>
        <v>-170</v>
      </c>
      <c r="AG171" s="188">
        <f t="shared" si="24"/>
        <v>-3.9534883720930232</v>
      </c>
      <c r="AH171" s="189">
        <f t="shared" si="25"/>
        <v>-1.9767441860465116E-2</v>
      </c>
      <c r="AI171" s="188">
        <f t="shared" ca="1" si="26"/>
        <v>1.9767441860465116E-2</v>
      </c>
      <c r="AJ171" s="190"/>
    </row>
    <row r="172" spans="1:36" s="64" customFormat="1" ht="42" customHeight="1" x14ac:dyDescent="0.25">
      <c r="A172" s="154" t="s">
        <v>51</v>
      </c>
      <c r="B172" s="143" t="s">
        <v>357</v>
      </c>
      <c r="C172" s="142" t="s">
        <v>98</v>
      </c>
      <c r="D172" s="142" t="s">
        <v>98</v>
      </c>
      <c r="E172" s="142" t="s">
        <v>165</v>
      </c>
      <c r="F172" s="144" t="s">
        <v>263</v>
      </c>
      <c r="G172" s="44" t="str">
        <f t="shared" si="28"/>
        <v>Líderes de Cada Proceso</v>
      </c>
      <c r="H172" s="137">
        <v>44433</v>
      </c>
      <c r="I172" s="137">
        <v>44453</v>
      </c>
      <c r="J172" s="61"/>
      <c r="K172" s="61"/>
      <c r="L172" s="61"/>
      <c r="M172" s="61"/>
      <c r="N172" s="61"/>
      <c r="O172" s="61"/>
      <c r="P172" s="61"/>
      <c r="Q172" s="61"/>
      <c r="R172" s="61"/>
      <c r="S172" s="61"/>
      <c r="T172" s="61"/>
      <c r="U172" s="61"/>
      <c r="V172" s="41" t="s">
        <v>123</v>
      </c>
      <c r="W172" s="212">
        <v>1.6E-2</v>
      </c>
      <c r="X172" s="137"/>
      <c r="Y172" s="72"/>
      <c r="Z172" s="72"/>
      <c r="AA172" s="41"/>
      <c r="AB172" s="70">
        <f t="shared" ca="1" si="30"/>
        <v>0</v>
      </c>
      <c r="AC172" s="70">
        <f t="shared" ca="1" si="29"/>
        <v>1.6E-2</v>
      </c>
      <c r="AD172" s="186">
        <f t="shared" si="21"/>
        <v>9</v>
      </c>
      <c r="AE172" s="187">
        <f t="shared" si="22"/>
        <v>20</v>
      </c>
      <c r="AF172" s="187">
        <f t="shared" si="23"/>
        <v>-178</v>
      </c>
      <c r="AG172" s="188">
        <f t="shared" si="24"/>
        <v>-8.9</v>
      </c>
      <c r="AH172" s="189">
        <f t="shared" si="25"/>
        <v>-0.1424</v>
      </c>
      <c r="AI172" s="188">
        <f t="shared" ca="1" si="26"/>
        <v>0.1424</v>
      </c>
      <c r="AJ172" s="190"/>
    </row>
    <row r="173" spans="1:36" s="23" customFormat="1" ht="42" customHeight="1" x14ac:dyDescent="0.25">
      <c r="A173" s="154" t="s">
        <v>51</v>
      </c>
      <c r="B173" s="143" t="s">
        <v>358</v>
      </c>
      <c r="C173" s="142" t="s">
        <v>98</v>
      </c>
      <c r="D173" s="142" t="s">
        <v>98</v>
      </c>
      <c r="E173" s="142" t="s">
        <v>165</v>
      </c>
      <c r="F173" s="144" t="s">
        <v>263</v>
      </c>
      <c r="G173" s="44" t="str">
        <f t="shared" si="28"/>
        <v>Líderes de Cada Proceso</v>
      </c>
      <c r="H173" s="137">
        <v>44433</v>
      </c>
      <c r="I173" s="137">
        <v>44453</v>
      </c>
      <c r="J173" s="61"/>
      <c r="K173" s="61"/>
      <c r="L173" s="61"/>
      <c r="M173" s="61"/>
      <c r="N173" s="61"/>
      <c r="O173" s="61"/>
      <c r="P173" s="61"/>
      <c r="Q173" s="61"/>
      <c r="R173" s="61"/>
      <c r="S173" s="61"/>
      <c r="T173" s="61"/>
      <c r="U173" s="61"/>
      <c r="V173" s="142" t="s">
        <v>123</v>
      </c>
      <c r="W173" s="212">
        <v>1.4999999999999999E-2</v>
      </c>
      <c r="X173" s="137"/>
      <c r="Y173" s="72"/>
      <c r="Z173" s="72"/>
      <c r="AA173" s="41"/>
      <c r="AB173" s="70">
        <f t="shared" ca="1" si="30"/>
        <v>0</v>
      </c>
      <c r="AC173" s="70">
        <f t="shared" ca="1" si="29"/>
        <v>1.4999999999999999E-2</v>
      </c>
      <c r="AD173" s="186">
        <f t="shared" si="21"/>
        <v>9</v>
      </c>
      <c r="AE173" s="187">
        <f t="shared" si="22"/>
        <v>20</v>
      </c>
      <c r="AF173" s="187">
        <f t="shared" si="23"/>
        <v>-178</v>
      </c>
      <c r="AG173" s="188">
        <f t="shared" si="24"/>
        <v>-8.9</v>
      </c>
      <c r="AH173" s="189">
        <f t="shared" si="25"/>
        <v>-0.13350000000000001</v>
      </c>
      <c r="AI173" s="188">
        <f t="shared" ca="1" si="26"/>
        <v>0.13350000000000001</v>
      </c>
      <c r="AJ173" s="190"/>
    </row>
    <row r="174" spans="1:36" s="23" customFormat="1" ht="42" customHeight="1" x14ac:dyDescent="0.25">
      <c r="A174" s="142" t="s">
        <v>45</v>
      </c>
      <c r="B174" s="143" t="s">
        <v>289</v>
      </c>
      <c r="C174" s="142" t="s">
        <v>90</v>
      </c>
      <c r="D174" s="142" t="s">
        <v>97</v>
      </c>
      <c r="E174" s="142" t="s">
        <v>165</v>
      </c>
      <c r="F174" s="145" t="s">
        <v>239</v>
      </c>
      <c r="G174" s="44" t="str">
        <f t="shared" si="28"/>
        <v>Asesor de Control Interno</v>
      </c>
      <c r="H174" s="137">
        <v>44435</v>
      </c>
      <c r="I174" s="137">
        <v>44441</v>
      </c>
      <c r="J174" s="61"/>
      <c r="K174" s="61"/>
      <c r="L174" s="61"/>
      <c r="M174" s="61"/>
      <c r="N174" s="61"/>
      <c r="O174" s="61"/>
      <c r="P174" s="61"/>
      <c r="Q174" s="61"/>
      <c r="R174" s="61"/>
      <c r="S174" s="61"/>
      <c r="T174" s="61"/>
      <c r="U174" s="61"/>
      <c r="V174" s="142" t="s">
        <v>215</v>
      </c>
      <c r="W174" s="212">
        <v>3.0000000000000001E-3</v>
      </c>
      <c r="X174" s="137"/>
      <c r="Y174" s="143"/>
      <c r="Z174" s="72"/>
      <c r="AA174" s="41"/>
      <c r="AB174" s="70">
        <f t="shared" ca="1" si="30"/>
        <v>0</v>
      </c>
      <c r="AC174" s="70">
        <f t="shared" ca="1" si="29"/>
        <v>3.0000000000000001E-3</v>
      </c>
      <c r="AD174" s="186">
        <f t="shared" si="21"/>
        <v>9</v>
      </c>
      <c r="AE174" s="187">
        <f t="shared" si="22"/>
        <v>6</v>
      </c>
      <c r="AF174" s="187">
        <f t="shared" si="23"/>
        <v>-180</v>
      </c>
      <c r="AG174" s="188">
        <f t="shared" si="24"/>
        <v>-30</v>
      </c>
      <c r="AH174" s="189">
        <f t="shared" si="25"/>
        <v>-0.09</v>
      </c>
      <c r="AI174" s="188">
        <f t="shared" ca="1" si="26"/>
        <v>0.09</v>
      </c>
      <c r="AJ174" s="190"/>
    </row>
    <row r="175" spans="1:36" s="23" customFormat="1" ht="42" customHeight="1" x14ac:dyDescent="0.25">
      <c r="A175" s="154" t="s">
        <v>46</v>
      </c>
      <c r="B175" s="143" t="s">
        <v>314</v>
      </c>
      <c r="C175" s="142" t="s">
        <v>82</v>
      </c>
      <c r="D175" s="142" t="s">
        <v>100</v>
      </c>
      <c r="E175" s="142" t="s">
        <v>165</v>
      </c>
      <c r="F175" s="145" t="s">
        <v>239</v>
      </c>
      <c r="G175" s="44" t="str">
        <f t="shared" si="28"/>
        <v>Director de Mejoramiento de Barrios</v>
      </c>
      <c r="H175" s="137">
        <v>44438</v>
      </c>
      <c r="I175" s="137">
        <v>44441</v>
      </c>
      <c r="J175" s="61"/>
      <c r="K175" s="61"/>
      <c r="L175" s="61"/>
      <c r="M175" s="61"/>
      <c r="N175" s="61"/>
      <c r="O175" s="61"/>
      <c r="P175" s="61"/>
      <c r="Q175" s="61"/>
      <c r="R175" s="61"/>
      <c r="S175" s="61"/>
      <c r="T175" s="61"/>
      <c r="U175" s="61"/>
      <c r="V175" s="140" t="s">
        <v>317</v>
      </c>
      <c r="W175" s="212">
        <v>1E-3</v>
      </c>
      <c r="X175" s="137"/>
      <c r="Y175" s="72"/>
      <c r="Z175" s="72"/>
      <c r="AA175" s="41"/>
      <c r="AB175" s="70">
        <f t="shared" ca="1" si="30"/>
        <v>0</v>
      </c>
      <c r="AC175" s="70">
        <f t="shared" ca="1" si="29"/>
        <v>1E-3</v>
      </c>
      <c r="AD175" s="186">
        <f t="shared" si="21"/>
        <v>9</v>
      </c>
      <c r="AE175" s="187">
        <f t="shared" si="22"/>
        <v>3</v>
      </c>
      <c r="AF175" s="187">
        <f t="shared" si="23"/>
        <v>-183</v>
      </c>
      <c r="AG175" s="188">
        <f t="shared" si="24"/>
        <v>-61</v>
      </c>
      <c r="AH175" s="189">
        <f t="shared" si="25"/>
        <v>-6.0999999999999999E-2</v>
      </c>
      <c r="AI175" s="188">
        <f t="shared" ca="1" si="26"/>
        <v>6.0999999999999999E-2</v>
      </c>
      <c r="AJ175" s="190"/>
    </row>
    <row r="176" spans="1:36" s="23" customFormat="1" ht="42" customHeight="1" x14ac:dyDescent="0.25">
      <c r="A176" s="142" t="s">
        <v>45</v>
      </c>
      <c r="B176" s="143" t="s">
        <v>114</v>
      </c>
      <c r="C176" s="142" t="s">
        <v>90</v>
      </c>
      <c r="D176" s="142" t="s">
        <v>97</v>
      </c>
      <c r="E176" s="142" t="s">
        <v>165</v>
      </c>
      <c r="F176" s="145" t="s">
        <v>239</v>
      </c>
      <c r="G176" s="44" t="str">
        <f t="shared" si="28"/>
        <v>Asesor de Control Interno</v>
      </c>
      <c r="H176" s="137">
        <v>44440</v>
      </c>
      <c r="I176" s="137">
        <v>44445</v>
      </c>
      <c r="J176" s="61"/>
      <c r="K176" s="61"/>
      <c r="L176" s="61"/>
      <c r="M176" s="61"/>
      <c r="N176" s="61"/>
      <c r="O176" s="61"/>
      <c r="P176" s="61"/>
      <c r="Q176" s="61"/>
      <c r="R176" s="61"/>
      <c r="S176" s="61"/>
      <c r="T176" s="61"/>
      <c r="U176" s="61"/>
      <c r="V176" s="142" t="s">
        <v>202</v>
      </c>
      <c r="W176" s="212">
        <v>3.0000000000000001E-3</v>
      </c>
      <c r="X176" s="137"/>
      <c r="Y176" s="72"/>
      <c r="Z176" s="72"/>
      <c r="AA176" s="41"/>
      <c r="AB176" s="70">
        <f t="shared" ca="1" si="30"/>
        <v>0</v>
      </c>
      <c r="AC176" s="70">
        <f t="shared" ca="1" si="29"/>
        <v>3.0000000000000001E-3</v>
      </c>
      <c r="AD176" s="186">
        <f t="shared" si="21"/>
        <v>9</v>
      </c>
      <c r="AE176" s="187">
        <f t="shared" si="22"/>
        <v>5</v>
      </c>
      <c r="AF176" s="187">
        <f t="shared" si="23"/>
        <v>-185</v>
      </c>
      <c r="AG176" s="188">
        <f t="shared" si="24"/>
        <v>-37</v>
      </c>
      <c r="AH176" s="189">
        <f t="shared" si="25"/>
        <v>-0.111</v>
      </c>
      <c r="AI176" s="188">
        <f t="shared" ca="1" si="26"/>
        <v>0.111</v>
      </c>
      <c r="AJ176" s="190"/>
    </row>
    <row r="177" spans="1:36" s="23" customFormat="1" ht="42" customHeight="1" x14ac:dyDescent="0.25">
      <c r="A177" s="154" t="s">
        <v>46</v>
      </c>
      <c r="B177" s="143" t="s">
        <v>93</v>
      </c>
      <c r="C177" s="142" t="s">
        <v>89</v>
      </c>
      <c r="D177" s="142" t="s">
        <v>96</v>
      </c>
      <c r="E177" s="142" t="s">
        <v>165</v>
      </c>
      <c r="F177" s="144" t="s">
        <v>240</v>
      </c>
      <c r="G177" s="44" t="str">
        <f t="shared" si="28"/>
        <v>Subdirector Financiero</v>
      </c>
      <c r="H177" s="137">
        <v>44440</v>
      </c>
      <c r="I177" s="137">
        <v>44448</v>
      </c>
      <c r="J177" s="61"/>
      <c r="K177" s="61"/>
      <c r="L177" s="61"/>
      <c r="M177" s="61"/>
      <c r="N177" s="61"/>
      <c r="O177" s="61"/>
      <c r="P177" s="61"/>
      <c r="Q177" s="61"/>
      <c r="R177" s="61"/>
      <c r="S177" s="61"/>
      <c r="T177" s="61"/>
      <c r="U177" s="61"/>
      <c r="V177" s="142" t="s">
        <v>332</v>
      </c>
      <c r="W177" s="212">
        <v>1E-3</v>
      </c>
      <c r="X177" s="137"/>
      <c r="Y177" s="72"/>
      <c r="Z177" s="72"/>
      <c r="AA177" s="41"/>
      <c r="AB177" s="70">
        <f t="shared" ca="1" si="30"/>
        <v>0</v>
      </c>
      <c r="AC177" s="70">
        <f t="shared" ca="1" si="29"/>
        <v>1E-3</v>
      </c>
      <c r="AD177" s="186">
        <f t="shared" si="21"/>
        <v>9</v>
      </c>
      <c r="AE177" s="187">
        <f t="shared" si="22"/>
        <v>8</v>
      </c>
      <c r="AF177" s="187">
        <f t="shared" si="23"/>
        <v>-185</v>
      </c>
      <c r="AG177" s="188">
        <f t="shared" si="24"/>
        <v>-23.125</v>
      </c>
      <c r="AH177" s="189">
        <f t="shared" si="25"/>
        <v>-2.3125E-2</v>
      </c>
      <c r="AI177" s="188">
        <f t="shared" ca="1" si="26"/>
        <v>2.3125E-2</v>
      </c>
      <c r="AJ177" s="190"/>
    </row>
    <row r="178" spans="1:36" s="23" customFormat="1" ht="42" customHeight="1" x14ac:dyDescent="0.25">
      <c r="A178" s="154" t="s">
        <v>44</v>
      </c>
      <c r="B178" s="143" t="s">
        <v>92</v>
      </c>
      <c r="C178" s="142" t="s">
        <v>89</v>
      </c>
      <c r="D178" s="142" t="s">
        <v>96</v>
      </c>
      <c r="E178" s="142" t="s">
        <v>165</v>
      </c>
      <c r="F178" s="144" t="s">
        <v>203</v>
      </c>
      <c r="G178" s="44" t="str">
        <f t="shared" si="28"/>
        <v>Subdirector Financiero</v>
      </c>
      <c r="H178" s="137">
        <v>44440</v>
      </c>
      <c r="I178" s="137">
        <v>44448</v>
      </c>
      <c r="J178" s="61"/>
      <c r="K178" s="61"/>
      <c r="L178" s="61"/>
      <c r="M178" s="61"/>
      <c r="N178" s="61"/>
      <c r="O178" s="61"/>
      <c r="P178" s="61"/>
      <c r="Q178" s="61"/>
      <c r="R178" s="61"/>
      <c r="S178" s="61"/>
      <c r="T178" s="61"/>
      <c r="U178" s="61"/>
      <c r="V178" s="142" t="s">
        <v>123</v>
      </c>
      <c r="W178" s="212">
        <v>1E-3</v>
      </c>
      <c r="X178" s="137"/>
      <c r="Y178" s="143"/>
      <c r="Z178" s="72"/>
      <c r="AA178" s="41"/>
      <c r="AB178" s="70">
        <f t="shared" ca="1" si="30"/>
        <v>0</v>
      </c>
      <c r="AC178" s="70">
        <f t="shared" ca="1" si="29"/>
        <v>1E-3</v>
      </c>
      <c r="AD178" s="186">
        <f t="shared" si="21"/>
        <v>9</v>
      </c>
      <c r="AE178" s="187">
        <f t="shared" si="22"/>
        <v>8</v>
      </c>
      <c r="AF178" s="187">
        <f t="shared" si="23"/>
        <v>-185</v>
      </c>
      <c r="AG178" s="188">
        <f t="shared" si="24"/>
        <v>-23.125</v>
      </c>
      <c r="AH178" s="189">
        <f t="shared" si="25"/>
        <v>-2.3125E-2</v>
      </c>
      <c r="AI178" s="188">
        <f t="shared" ca="1" si="26"/>
        <v>2.3125E-2</v>
      </c>
      <c r="AJ178" s="190"/>
    </row>
    <row r="179" spans="1:36" s="23" customFormat="1" ht="42" customHeight="1" x14ac:dyDescent="0.25">
      <c r="A179" s="142" t="s">
        <v>51</v>
      </c>
      <c r="B179" s="143" t="s">
        <v>278</v>
      </c>
      <c r="C179" s="142" t="s">
        <v>98</v>
      </c>
      <c r="D179" s="142" t="s">
        <v>98</v>
      </c>
      <c r="E179" s="142" t="s">
        <v>165</v>
      </c>
      <c r="F179" s="145" t="s">
        <v>239</v>
      </c>
      <c r="G179" s="44" t="str">
        <f t="shared" si="28"/>
        <v>Líderes de Cada Proceso</v>
      </c>
      <c r="H179" s="137">
        <v>44440</v>
      </c>
      <c r="I179" s="137">
        <v>44449</v>
      </c>
      <c r="J179" s="61"/>
      <c r="K179" s="61"/>
      <c r="L179" s="61"/>
      <c r="M179" s="61"/>
      <c r="N179" s="61"/>
      <c r="O179" s="61"/>
      <c r="P179" s="61"/>
      <c r="Q179" s="61"/>
      <c r="R179" s="61"/>
      <c r="S179" s="61"/>
      <c r="T179" s="61"/>
      <c r="U179" s="61"/>
      <c r="V179" s="41" t="s">
        <v>202</v>
      </c>
      <c r="W179" s="215">
        <v>5.0000000000000001E-3</v>
      </c>
      <c r="X179" s="137"/>
      <c r="Y179" s="72"/>
      <c r="Z179" s="72"/>
      <c r="AA179" s="41"/>
      <c r="AB179" s="70">
        <f t="shared" ca="1" si="30"/>
        <v>0</v>
      </c>
      <c r="AC179" s="70">
        <f t="shared" ca="1" si="29"/>
        <v>5.0000000000000001E-3</v>
      </c>
      <c r="AD179" s="186">
        <f t="shared" si="21"/>
        <v>9</v>
      </c>
      <c r="AE179" s="187">
        <f t="shared" si="22"/>
        <v>9</v>
      </c>
      <c r="AF179" s="187">
        <f t="shared" si="23"/>
        <v>-185</v>
      </c>
      <c r="AG179" s="188">
        <f t="shared" si="24"/>
        <v>-20.555555555555557</v>
      </c>
      <c r="AH179" s="189">
        <f t="shared" si="25"/>
        <v>-0.10277777777777779</v>
      </c>
      <c r="AI179" s="188">
        <f t="shared" ca="1" si="26"/>
        <v>0.10277777777777779</v>
      </c>
      <c r="AJ179" s="190"/>
    </row>
    <row r="180" spans="1:36" s="23" customFormat="1" ht="42" customHeight="1" x14ac:dyDescent="0.25">
      <c r="A180" s="142" t="s">
        <v>50</v>
      </c>
      <c r="B180" s="143" t="s">
        <v>344</v>
      </c>
      <c r="C180" s="142" t="s">
        <v>80</v>
      </c>
      <c r="D180" s="142" t="s">
        <v>100</v>
      </c>
      <c r="E180" s="142" t="s">
        <v>165</v>
      </c>
      <c r="F180" s="145" t="s">
        <v>240</v>
      </c>
      <c r="G180" s="44" t="str">
        <f t="shared" si="28"/>
        <v>Director de Reasentamientos Humanos</v>
      </c>
      <c r="H180" s="137">
        <v>44440</v>
      </c>
      <c r="I180" s="137">
        <v>44469</v>
      </c>
      <c r="J180" s="61"/>
      <c r="K180" s="61"/>
      <c r="L180" s="61"/>
      <c r="M180" s="61"/>
      <c r="N180" s="61"/>
      <c r="O180" s="61"/>
      <c r="P180" s="61"/>
      <c r="Q180" s="61"/>
      <c r="R180" s="61"/>
      <c r="S180" s="61"/>
      <c r="T180" s="61"/>
      <c r="U180" s="61"/>
      <c r="V180" s="142" t="s">
        <v>123</v>
      </c>
      <c r="W180" s="212">
        <v>5.0000000000000001E-3</v>
      </c>
      <c r="X180" s="137"/>
      <c r="Y180" s="80"/>
      <c r="Z180" s="72"/>
      <c r="AA180" s="41"/>
      <c r="AB180" s="70">
        <f t="shared" ca="1" si="30"/>
        <v>0</v>
      </c>
      <c r="AC180" s="70">
        <f t="shared" ca="1" si="29"/>
        <v>5.0000000000000001E-3</v>
      </c>
      <c r="AD180" s="186">
        <f t="shared" si="21"/>
        <v>9</v>
      </c>
      <c r="AE180" s="187">
        <f t="shared" si="22"/>
        <v>29</v>
      </c>
      <c r="AF180" s="187">
        <f t="shared" si="23"/>
        <v>-185</v>
      </c>
      <c r="AG180" s="188">
        <f t="shared" si="24"/>
        <v>-6.3793103448275863</v>
      </c>
      <c r="AH180" s="189">
        <f t="shared" si="25"/>
        <v>-3.1896551724137932E-2</v>
      </c>
      <c r="AI180" s="188">
        <f t="shared" ca="1" si="26"/>
        <v>3.1896551724137932E-2</v>
      </c>
      <c r="AJ180" s="190"/>
    </row>
    <row r="181" spans="1:36" s="23" customFormat="1" ht="42" customHeight="1" x14ac:dyDescent="0.25">
      <c r="A181" s="142" t="s">
        <v>52</v>
      </c>
      <c r="B181" s="143" t="s">
        <v>333</v>
      </c>
      <c r="C181" s="142" t="s">
        <v>90</v>
      </c>
      <c r="D181" s="142" t="s">
        <v>97</v>
      </c>
      <c r="E181" s="142" t="s">
        <v>165</v>
      </c>
      <c r="F181" s="145" t="s">
        <v>160</v>
      </c>
      <c r="G181" s="44" t="str">
        <f t="shared" si="28"/>
        <v>Asesor de Control Interno</v>
      </c>
      <c r="H181" s="137">
        <v>44454</v>
      </c>
      <c r="I181" s="137">
        <v>44484</v>
      </c>
      <c r="J181" s="61"/>
      <c r="K181" s="61"/>
      <c r="L181" s="61"/>
      <c r="M181" s="61"/>
      <c r="N181" s="61"/>
      <c r="O181" s="61"/>
      <c r="P181" s="61"/>
      <c r="Q181" s="61"/>
      <c r="R181" s="61"/>
      <c r="S181" s="61"/>
      <c r="T181" s="61"/>
      <c r="U181" s="61"/>
      <c r="V181" s="142" t="s">
        <v>202</v>
      </c>
      <c r="W181" s="212">
        <v>0.01</v>
      </c>
      <c r="X181" s="137"/>
      <c r="Y181" s="80"/>
      <c r="Z181" s="72"/>
      <c r="AA181" s="41"/>
      <c r="AB181" s="70">
        <f t="shared" ca="1" si="30"/>
        <v>0</v>
      </c>
      <c r="AC181" s="70">
        <f t="shared" ca="1" si="29"/>
        <v>0.01</v>
      </c>
      <c r="AD181" s="186">
        <f t="shared" si="21"/>
        <v>10</v>
      </c>
      <c r="AE181" s="187">
        <f t="shared" si="22"/>
        <v>30</v>
      </c>
      <c r="AF181" s="187">
        <f t="shared" si="23"/>
        <v>-199</v>
      </c>
      <c r="AG181" s="188">
        <f t="shared" si="24"/>
        <v>-6.6333333333333337</v>
      </c>
      <c r="AH181" s="189">
        <f t="shared" si="25"/>
        <v>-6.6333333333333341E-2</v>
      </c>
      <c r="AI181" s="188">
        <f t="shared" ca="1" si="26"/>
        <v>6.6333333333333341E-2</v>
      </c>
      <c r="AJ181" s="190"/>
    </row>
    <row r="182" spans="1:36" s="23" customFormat="1" ht="42" customHeight="1" x14ac:dyDescent="0.25">
      <c r="A182" s="142" t="s">
        <v>50</v>
      </c>
      <c r="B182" s="146" t="s">
        <v>186</v>
      </c>
      <c r="C182" s="142" t="s">
        <v>73</v>
      </c>
      <c r="D182" s="142" t="s">
        <v>95</v>
      </c>
      <c r="E182" s="142" t="s">
        <v>165</v>
      </c>
      <c r="F182" s="144" t="s">
        <v>263</v>
      </c>
      <c r="G182" s="44" t="str">
        <f t="shared" si="28"/>
        <v xml:space="preserve">Jefe Oficina Asesora de Planeación </v>
      </c>
      <c r="H182" s="137">
        <v>44454</v>
      </c>
      <c r="I182" s="137">
        <v>44484</v>
      </c>
      <c r="J182" s="61"/>
      <c r="K182" s="61"/>
      <c r="L182" s="61"/>
      <c r="M182" s="61"/>
      <c r="N182" s="61"/>
      <c r="O182" s="61"/>
      <c r="P182" s="61"/>
      <c r="Q182" s="61"/>
      <c r="R182" s="61"/>
      <c r="S182" s="61"/>
      <c r="T182" s="61"/>
      <c r="U182" s="61"/>
      <c r="V182" s="142" t="s">
        <v>123</v>
      </c>
      <c r="W182" s="212">
        <v>5.0000000000000001E-3</v>
      </c>
      <c r="X182" s="137"/>
      <c r="Y182" s="143"/>
      <c r="Z182" s="72"/>
      <c r="AA182" s="41"/>
      <c r="AB182" s="70">
        <f t="shared" ca="1" si="30"/>
        <v>0</v>
      </c>
      <c r="AC182" s="70">
        <f t="shared" ca="1" si="29"/>
        <v>5.0000000000000001E-3</v>
      </c>
      <c r="AD182" s="186">
        <f t="shared" si="21"/>
        <v>10</v>
      </c>
      <c r="AE182" s="187">
        <f t="shared" si="22"/>
        <v>30</v>
      </c>
      <c r="AF182" s="187">
        <f t="shared" si="23"/>
        <v>-199</v>
      </c>
      <c r="AG182" s="188">
        <f t="shared" si="24"/>
        <v>-6.6333333333333337</v>
      </c>
      <c r="AH182" s="189">
        <f t="shared" si="25"/>
        <v>-3.3166666666666671E-2</v>
      </c>
      <c r="AI182" s="188">
        <f t="shared" ca="1" si="26"/>
        <v>3.3166666666666671E-2</v>
      </c>
      <c r="AJ182" s="190"/>
    </row>
    <row r="183" spans="1:36" s="23" customFormat="1" ht="42" customHeight="1" x14ac:dyDescent="0.25">
      <c r="A183" s="142" t="s">
        <v>45</v>
      </c>
      <c r="B183" s="143" t="s">
        <v>289</v>
      </c>
      <c r="C183" s="142" t="s">
        <v>90</v>
      </c>
      <c r="D183" s="142" t="s">
        <v>97</v>
      </c>
      <c r="E183" s="142" t="s">
        <v>165</v>
      </c>
      <c r="F183" s="145" t="s">
        <v>239</v>
      </c>
      <c r="G183" s="44" t="str">
        <f t="shared" si="28"/>
        <v>Asesor de Control Interno</v>
      </c>
      <c r="H183" s="137">
        <v>44467</v>
      </c>
      <c r="I183" s="137">
        <v>44473</v>
      </c>
      <c r="J183" s="61"/>
      <c r="K183" s="61"/>
      <c r="L183" s="61"/>
      <c r="M183" s="61"/>
      <c r="N183" s="61"/>
      <c r="O183" s="61"/>
      <c r="P183" s="61"/>
      <c r="Q183" s="61"/>
      <c r="R183" s="61"/>
      <c r="S183" s="61"/>
      <c r="T183" s="61"/>
      <c r="U183" s="61"/>
      <c r="V183" s="142" t="s">
        <v>215</v>
      </c>
      <c r="W183" s="212">
        <v>3.0000000000000001E-3</v>
      </c>
      <c r="X183" s="137"/>
      <c r="Y183" s="143"/>
      <c r="Z183" s="72"/>
      <c r="AA183" s="41"/>
      <c r="AB183" s="70">
        <f t="shared" ca="1" si="30"/>
        <v>0</v>
      </c>
      <c r="AC183" s="70">
        <f t="shared" ca="1" si="29"/>
        <v>3.0000000000000001E-3</v>
      </c>
      <c r="AD183" s="186">
        <f t="shared" si="21"/>
        <v>10</v>
      </c>
      <c r="AE183" s="187">
        <f t="shared" si="22"/>
        <v>6</v>
      </c>
      <c r="AF183" s="187">
        <f t="shared" si="23"/>
        <v>-212</v>
      </c>
      <c r="AG183" s="188">
        <f t="shared" si="24"/>
        <v>-35.333333333333336</v>
      </c>
      <c r="AH183" s="189">
        <f t="shared" si="25"/>
        <v>-0.10600000000000001</v>
      </c>
      <c r="AI183" s="188">
        <f t="shared" ca="1" si="26"/>
        <v>0.10600000000000001</v>
      </c>
      <c r="AJ183" s="190"/>
    </row>
    <row r="184" spans="1:36" s="23" customFormat="1" ht="42" customHeight="1" x14ac:dyDescent="0.25">
      <c r="A184" s="154" t="s">
        <v>46</v>
      </c>
      <c r="B184" s="143" t="s">
        <v>314</v>
      </c>
      <c r="C184" s="142" t="s">
        <v>82</v>
      </c>
      <c r="D184" s="142" t="s">
        <v>100</v>
      </c>
      <c r="E184" s="142" t="s">
        <v>165</v>
      </c>
      <c r="F184" s="145" t="s">
        <v>239</v>
      </c>
      <c r="G184" s="44" t="str">
        <f t="shared" si="28"/>
        <v>Director de Mejoramiento de Barrios</v>
      </c>
      <c r="H184" s="137">
        <v>44468</v>
      </c>
      <c r="I184" s="137">
        <v>44473</v>
      </c>
      <c r="J184" s="61"/>
      <c r="K184" s="61"/>
      <c r="L184" s="61"/>
      <c r="M184" s="61"/>
      <c r="N184" s="61"/>
      <c r="O184" s="61"/>
      <c r="P184" s="61"/>
      <c r="Q184" s="61"/>
      <c r="R184" s="61"/>
      <c r="S184" s="61"/>
      <c r="T184" s="61"/>
      <c r="U184" s="61"/>
      <c r="V184" s="140" t="s">
        <v>317</v>
      </c>
      <c r="W184" s="212">
        <v>1E-3</v>
      </c>
      <c r="X184" s="137"/>
      <c r="Y184" s="72"/>
      <c r="Z184" s="72"/>
      <c r="AA184" s="142"/>
      <c r="AB184" s="70">
        <f t="shared" ca="1" si="30"/>
        <v>0</v>
      </c>
      <c r="AC184" s="70">
        <f t="shared" ca="1" si="29"/>
        <v>1E-3</v>
      </c>
      <c r="AD184" s="186">
        <f t="shared" si="21"/>
        <v>10</v>
      </c>
      <c r="AE184" s="187">
        <f t="shared" si="22"/>
        <v>5</v>
      </c>
      <c r="AF184" s="187">
        <f t="shared" si="23"/>
        <v>-213</v>
      </c>
      <c r="AG184" s="188">
        <f t="shared" si="24"/>
        <v>-42.6</v>
      </c>
      <c r="AH184" s="189">
        <f t="shared" si="25"/>
        <v>-4.2599999999999999E-2</v>
      </c>
      <c r="AI184" s="188">
        <f t="shared" ca="1" si="26"/>
        <v>4.2599999999999999E-2</v>
      </c>
      <c r="AJ184" s="190"/>
    </row>
    <row r="185" spans="1:36" s="23" customFormat="1" ht="42" customHeight="1" x14ac:dyDescent="0.25">
      <c r="A185" s="142" t="s">
        <v>45</v>
      </c>
      <c r="B185" s="143" t="s">
        <v>114</v>
      </c>
      <c r="C185" s="142" t="s">
        <v>90</v>
      </c>
      <c r="D185" s="142" t="s">
        <v>97</v>
      </c>
      <c r="E185" s="142" t="s">
        <v>165</v>
      </c>
      <c r="F185" s="145" t="s">
        <v>239</v>
      </c>
      <c r="G185" s="44" t="str">
        <f t="shared" si="28"/>
        <v>Asesor de Control Interno</v>
      </c>
      <c r="H185" s="137">
        <v>44470</v>
      </c>
      <c r="I185" s="137">
        <v>44475</v>
      </c>
      <c r="J185" s="61"/>
      <c r="K185" s="61"/>
      <c r="L185" s="61"/>
      <c r="M185" s="61"/>
      <c r="N185" s="61"/>
      <c r="O185" s="61"/>
      <c r="P185" s="61"/>
      <c r="Q185" s="61"/>
      <c r="R185" s="61"/>
      <c r="S185" s="61"/>
      <c r="T185" s="61"/>
      <c r="U185" s="61"/>
      <c r="V185" s="142" t="s">
        <v>202</v>
      </c>
      <c r="W185" s="212">
        <v>3.0000000000000001E-3</v>
      </c>
      <c r="X185" s="137"/>
      <c r="Y185" s="72"/>
      <c r="Z185" s="72"/>
      <c r="AA185" s="142"/>
      <c r="AB185" s="70">
        <f t="shared" ca="1" si="30"/>
        <v>0</v>
      </c>
      <c r="AC185" s="70">
        <f t="shared" ca="1" si="29"/>
        <v>3.0000000000000001E-3</v>
      </c>
      <c r="AD185" s="186">
        <f t="shared" si="21"/>
        <v>10</v>
      </c>
      <c r="AE185" s="187">
        <f t="shared" si="22"/>
        <v>5</v>
      </c>
      <c r="AF185" s="187">
        <f t="shared" si="23"/>
        <v>-215</v>
      </c>
      <c r="AG185" s="188">
        <f t="shared" si="24"/>
        <v>-43</v>
      </c>
      <c r="AH185" s="189">
        <f t="shared" si="25"/>
        <v>-0.129</v>
      </c>
      <c r="AI185" s="188">
        <f t="shared" ca="1" si="26"/>
        <v>0.129</v>
      </c>
      <c r="AJ185" s="190"/>
    </row>
    <row r="186" spans="1:36" s="23" customFormat="1" ht="42" customHeight="1" x14ac:dyDescent="0.25">
      <c r="A186" s="142" t="s">
        <v>45</v>
      </c>
      <c r="B186" s="143" t="s">
        <v>254</v>
      </c>
      <c r="C186" s="142" t="s">
        <v>90</v>
      </c>
      <c r="D186" s="142" t="s">
        <v>97</v>
      </c>
      <c r="E186" s="142" t="s">
        <v>165</v>
      </c>
      <c r="F186" s="144" t="s">
        <v>160</v>
      </c>
      <c r="G186" s="44" t="str">
        <f t="shared" si="28"/>
        <v>Asesor de Control Interno</v>
      </c>
      <c r="H186" s="137">
        <v>44470</v>
      </c>
      <c r="I186" s="137">
        <v>44476</v>
      </c>
      <c r="J186" s="61"/>
      <c r="K186" s="61"/>
      <c r="L186" s="61"/>
      <c r="M186" s="61"/>
      <c r="N186" s="61"/>
      <c r="O186" s="61"/>
      <c r="P186" s="61"/>
      <c r="Q186" s="61"/>
      <c r="R186" s="61"/>
      <c r="S186" s="61"/>
      <c r="T186" s="61"/>
      <c r="U186" s="61"/>
      <c r="V186" s="142" t="s">
        <v>215</v>
      </c>
      <c r="W186" s="212">
        <v>3.0000000000000001E-3</v>
      </c>
      <c r="X186" s="137"/>
      <c r="Y186" s="143"/>
      <c r="Z186" s="72"/>
      <c r="AA186" s="142"/>
      <c r="AB186" s="70">
        <f t="shared" ca="1" si="30"/>
        <v>0</v>
      </c>
      <c r="AC186" s="70">
        <f t="shared" ca="1" si="29"/>
        <v>3.0000000000000001E-3</v>
      </c>
      <c r="AD186" s="186">
        <f t="shared" si="21"/>
        <v>10</v>
      </c>
      <c r="AE186" s="187">
        <f t="shared" si="22"/>
        <v>6</v>
      </c>
      <c r="AF186" s="187">
        <f t="shared" si="23"/>
        <v>-215</v>
      </c>
      <c r="AG186" s="188">
        <f t="shared" si="24"/>
        <v>-35.833333333333336</v>
      </c>
      <c r="AH186" s="189">
        <f t="shared" si="25"/>
        <v>-0.10750000000000001</v>
      </c>
      <c r="AI186" s="188">
        <f t="shared" ca="1" si="26"/>
        <v>0.10750000000000001</v>
      </c>
      <c r="AJ186" s="190"/>
    </row>
    <row r="187" spans="1:36" s="23" customFormat="1" ht="42" customHeight="1" x14ac:dyDescent="0.25">
      <c r="A187" s="154" t="s">
        <v>46</v>
      </c>
      <c r="B187" s="143" t="s">
        <v>93</v>
      </c>
      <c r="C187" s="142" t="s">
        <v>141</v>
      </c>
      <c r="D187" s="142" t="s">
        <v>96</v>
      </c>
      <c r="E187" s="142" t="s">
        <v>165</v>
      </c>
      <c r="F187" s="144" t="s">
        <v>240</v>
      </c>
      <c r="G187" s="44" t="str">
        <f t="shared" si="28"/>
        <v>Director de Gestión Corporativa y CID</v>
      </c>
      <c r="H187" s="137">
        <v>44470</v>
      </c>
      <c r="I187" s="137">
        <v>44480</v>
      </c>
      <c r="J187" s="61"/>
      <c r="K187" s="61"/>
      <c r="L187" s="61"/>
      <c r="M187" s="61"/>
      <c r="N187" s="61"/>
      <c r="O187" s="61"/>
      <c r="P187" s="61"/>
      <c r="Q187" s="61"/>
      <c r="R187" s="61"/>
      <c r="S187" s="61"/>
      <c r="T187" s="61"/>
      <c r="U187" s="61"/>
      <c r="V187" s="142" t="s">
        <v>332</v>
      </c>
      <c r="W187" s="212">
        <v>1E-3</v>
      </c>
      <c r="X187" s="137"/>
      <c r="Y187" s="72"/>
      <c r="Z187" s="72"/>
      <c r="AA187" s="142"/>
      <c r="AB187" s="70">
        <f t="shared" ca="1" si="30"/>
        <v>0</v>
      </c>
      <c r="AC187" s="70">
        <f t="shared" ca="1" si="29"/>
        <v>1E-3</v>
      </c>
      <c r="AD187" s="186">
        <f t="shared" si="21"/>
        <v>10</v>
      </c>
      <c r="AE187" s="187">
        <f t="shared" si="22"/>
        <v>10</v>
      </c>
      <c r="AF187" s="187">
        <f t="shared" si="23"/>
        <v>-215</v>
      </c>
      <c r="AG187" s="188">
        <f t="shared" si="24"/>
        <v>-21.5</v>
      </c>
      <c r="AH187" s="189">
        <f t="shared" si="25"/>
        <v>-2.1500000000000002E-2</v>
      </c>
      <c r="AI187" s="188">
        <f t="shared" ca="1" si="26"/>
        <v>2.1500000000000002E-2</v>
      </c>
      <c r="AJ187" s="190"/>
    </row>
    <row r="188" spans="1:36" s="23" customFormat="1" ht="42" customHeight="1" x14ac:dyDescent="0.25">
      <c r="A188" s="154" t="s">
        <v>44</v>
      </c>
      <c r="B188" s="143" t="s">
        <v>92</v>
      </c>
      <c r="C188" s="142" t="s">
        <v>89</v>
      </c>
      <c r="D188" s="142" t="s">
        <v>96</v>
      </c>
      <c r="E188" s="142" t="s">
        <v>165</v>
      </c>
      <c r="F188" s="144" t="s">
        <v>203</v>
      </c>
      <c r="G188" s="44" t="str">
        <f t="shared" si="28"/>
        <v>Subdirector Financiero</v>
      </c>
      <c r="H188" s="137">
        <v>44470</v>
      </c>
      <c r="I188" s="137">
        <v>44480</v>
      </c>
      <c r="J188" s="61"/>
      <c r="K188" s="61"/>
      <c r="L188" s="61"/>
      <c r="M188" s="61"/>
      <c r="N188" s="61"/>
      <c r="O188" s="61"/>
      <c r="P188" s="61"/>
      <c r="Q188" s="61"/>
      <c r="R188" s="61"/>
      <c r="S188" s="61"/>
      <c r="T188" s="61"/>
      <c r="U188" s="61"/>
      <c r="V188" s="142" t="s">
        <v>123</v>
      </c>
      <c r="W188" s="212">
        <v>1E-3</v>
      </c>
      <c r="X188" s="137"/>
      <c r="Y188" s="143"/>
      <c r="Z188" s="72"/>
      <c r="AA188" s="142"/>
      <c r="AB188" s="70">
        <f t="shared" ca="1" si="30"/>
        <v>0</v>
      </c>
      <c r="AC188" s="70">
        <f t="shared" ca="1" si="29"/>
        <v>1E-3</v>
      </c>
      <c r="AD188" s="186">
        <f t="shared" si="21"/>
        <v>10</v>
      </c>
      <c r="AE188" s="187">
        <f t="shared" si="22"/>
        <v>10</v>
      </c>
      <c r="AF188" s="187">
        <f t="shared" si="23"/>
        <v>-215</v>
      </c>
      <c r="AG188" s="188">
        <f t="shared" si="24"/>
        <v>-21.5</v>
      </c>
      <c r="AH188" s="189">
        <f t="shared" si="25"/>
        <v>-2.1500000000000002E-2</v>
      </c>
      <c r="AI188" s="188">
        <f t="shared" ca="1" si="26"/>
        <v>2.1500000000000002E-2</v>
      </c>
      <c r="AJ188" s="190"/>
    </row>
    <row r="189" spans="1:36" s="23" customFormat="1" ht="42" customHeight="1" x14ac:dyDescent="0.25">
      <c r="A189" s="154" t="s">
        <v>44</v>
      </c>
      <c r="B189" s="143" t="s">
        <v>209</v>
      </c>
      <c r="C189" s="142" t="s">
        <v>87</v>
      </c>
      <c r="D189" s="142" t="s">
        <v>96</v>
      </c>
      <c r="E189" s="142" t="s">
        <v>165</v>
      </c>
      <c r="F189" s="144" t="s">
        <v>159</v>
      </c>
      <c r="G189" s="44" t="str">
        <f t="shared" si="28"/>
        <v>Subdirector Administrativo</v>
      </c>
      <c r="H189" s="137">
        <v>44470</v>
      </c>
      <c r="I189" s="137">
        <v>44497</v>
      </c>
      <c r="J189" s="61"/>
      <c r="K189" s="61"/>
      <c r="L189" s="61"/>
      <c r="M189" s="61"/>
      <c r="N189" s="61"/>
      <c r="O189" s="61"/>
      <c r="P189" s="61"/>
      <c r="Q189" s="61"/>
      <c r="R189" s="61"/>
      <c r="S189" s="61"/>
      <c r="T189" s="61"/>
      <c r="U189" s="61"/>
      <c r="V189" s="142" t="s">
        <v>123</v>
      </c>
      <c r="W189" s="212">
        <v>7.4999999999999997E-3</v>
      </c>
      <c r="X189" s="137"/>
      <c r="Y189" s="143"/>
      <c r="Z189" s="72"/>
      <c r="AA189" s="142"/>
      <c r="AB189" s="70">
        <f t="shared" ca="1" si="30"/>
        <v>0</v>
      </c>
      <c r="AC189" s="70">
        <f t="shared" ca="1" si="29"/>
        <v>7.4999999999999997E-3</v>
      </c>
      <c r="AD189" s="186">
        <f t="shared" si="21"/>
        <v>10</v>
      </c>
      <c r="AE189" s="187">
        <f t="shared" si="22"/>
        <v>27</v>
      </c>
      <c r="AF189" s="187">
        <f t="shared" si="23"/>
        <v>-215</v>
      </c>
      <c r="AG189" s="188">
        <f t="shared" si="24"/>
        <v>-7.9629629629629628</v>
      </c>
      <c r="AH189" s="189">
        <f t="shared" si="25"/>
        <v>-5.9722222222222218E-2</v>
      </c>
      <c r="AI189" s="188">
        <f t="shared" ca="1" si="26"/>
        <v>5.9722222222222218E-2</v>
      </c>
      <c r="AJ189" s="190"/>
    </row>
    <row r="190" spans="1:36" s="23" customFormat="1" ht="42" customHeight="1" x14ac:dyDescent="0.25">
      <c r="A190" s="154" t="s">
        <v>44</v>
      </c>
      <c r="B190" s="143" t="s">
        <v>282</v>
      </c>
      <c r="C190" s="142" t="s">
        <v>89</v>
      </c>
      <c r="D190" s="142" t="s">
        <v>96</v>
      </c>
      <c r="E190" s="142" t="s">
        <v>165</v>
      </c>
      <c r="F190" s="144" t="s">
        <v>159</v>
      </c>
      <c r="G190" s="44" t="str">
        <f t="shared" si="28"/>
        <v>Subdirector Financiero</v>
      </c>
      <c r="H190" s="137">
        <v>44470</v>
      </c>
      <c r="I190" s="137">
        <v>44497</v>
      </c>
      <c r="J190" s="61"/>
      <c r="K190" s="61"/>
      <c r="L190" s="61"/>
      <c r="M190" s="61"/>
      <c r="N190" s="61"/>
      <c r="O190" s="61"/>
      <c r="P190" s="61"/>
      <c r="Q190" s="61"/>
      <c r="R190" s="61"/>
      <c r="S190" s="61"/>
      <c r="T190" s="61"/>
      <c r="U190" s="61"/>
      <c r="V190" s="142" t="s">
        <v>123</v>
      </c>
      <c r="W190" s="212">
        <v>2E-3</v>
      </c>
      <c r="X190" s="137"/>
      <c r="Y190" s="72"/>
      <c r="Z190" s="72"/>
      <c r="AA190" s="142"/>
      <c r="AB190" s="70">
        <f t="shared" ca="1" si="30"/>
        <v>0</v>
      </c>
      <c r="AC190" s="70">
        <f t="shared" ca="1" si="29"/>
        <v>2E-3</v>
      </c>
      <c r="AD190" s="186">
        <f t="shared" si="21"/>
        <v>10</v>
      </c>
      <c r="AE190" s="187">
        <f t="shared" si="22"/>
        <v>27</v>
      </c>
      <c r="AF190" s="187">
        <f t="shared" si="23"/>
        <v>-215</v>
      </c>
      <c r="AG190" s="188">
        <f t="shared" si="24"/>
        <v>-7.9629629629629628</v>
      </c>
      <c r="AH190" s="189">
        <f t="shared" si="25"/>
        <v>-1.5925925925925927E-2</v>
      </c>
      <c r="AI190" s="188">
        <f t="shared" ca="1" si="26"/>
        <v>1.5925925925925927E-2</v>
      </c>
      <c r="AJ190" s="190"/>
    </row>
    <row r="191" spans="1:36" s="23" customFormat="1" ht="42" customHeight="1" x14ac:dyDescent="0.25">
      <c r="A191" s="142" t="s">
        <v>50</v>
      </c>
      <c r="B191" s="143" t="s">
        <v>472</v>
      </c>
      <c r="C191" s="142" t="s">
        <v>80</v>
      </c>
      <c r="D191" s="142" t="s">
        <v>100</v>
      </c>
      <c r="E191" s="142" t="s">
        <v>165</v>
      </c>
      <c r="F191" s="145" t="s">
        <v>240</v>
      </c>
      <c r="G191" s="44" t="str">
        <f t="shared" si="28"/>
        <v>Director de Reasentamientos Humanos</v>
      </c>
      <c r="H191" s="137">
        <v>44470</v>
      </c>
      <c r="I191" s="137">
        <v>44516</v>
      </c>
      <c r="J191" s="61"/>
      <c r="K191" s="61"/>
      <c r="L191" s="61"/>
      <c r="M191" s="61"/>
      <c r="N191" s="61"/>
      <c r="O191" s="61"/>
      <c r="P191" s="61"/>
      <c r="Q191" s="61"/>
      <c r="R191" s="61"/>
      <c r="S191" s="61"/>
      <c r="T191" s="61"/>
      <c r="U191" s="61"/>
      <c r="V191" s="142" t="s">
        <v>123</v>
      </c>
      <c r="W191" s="212">
        <v>1.25E-3</v>
      </c>
      <c r="X191" s="137"/>
      <c r="Y191" s="80"/>
      <c r="Z191" s="72"/>
      <c r="AA191" s="142"/>
      <c r="AB191" s="70">
        <f t="shared" ca="1" si="30"/>
        <v>0</v>
      </c>
      <c r="AC191" s="70">
        <f t="shared" ca="1" si="29"/>
        <v>1.25E-3</v>
      </c>
      <c r="AD191" s="186">
        <f t="shared" si="21"/>
        <v>11</v>
      </c>
      <c r="AE191" s="187">
        <f t="shared" si="22"/>
        <v>46</v>
      </c>
      <c r="AF191" s="187">
        <f t="shared" si="23"/>
        <v>-215</v>
      </c>
      <c r="AG191" s="188">
        <f t="shared" si="24"/>
        <v>-4.6739130434782608</v>
      </c>
      <c r="AH191" s="189">
        <f t="shared" si="25"/>
        <v>-5.8423913043478262E-3</v>
      </c>
      <c r="AI191" s="188">
        <f t="shared" ca="1" si="26"/>
        <v>5.8423913043478262E-3</v>
      </c>
      <c r="AJ191" s="190"/>
    </row>
    <row r="192" spans="1:36" s="23" customFormat="1" ht="42" customHeight="1" x14ac:dyDescent="0.25">
      <c r="A192" s="142" t="s">
        <v>50</v>
      </c>
      <c r="B192" s="143" t="s">
        <v>472</v>
      </c>
      <c r="C192" s="142" t="s">
        <v>89</v>
      </c>
      <c r="D192" s="142" t="s">
        <v>96</v>
      </c>
      <c r="E192" s="142" t="s">
        <v>165</v>
      </c>
      <c r="F192" s="145" t="s">
        <v>240</v>
      </c>
      <c r="G192" s="44" t="str">
        <f t="shared" si="28"/>
        <v>Subdirector Financiero</v>
      </c>
      <c r="H192" s="137">
        <v>44470</v>
      </c>
      <c r="I192" s="137">
        <v>44516</v>
      </c>
      <c r="J192" s="61"/>
      <c r="K192" s="61"/>
      <c r="L192" s="61"/>
      <c r="M192" s="61"/>
      <c r="N192" s="61"/>
      <c r="O192" s="61"/>
      <c r="P192" s="61"/>
      <c r="Q192" s="61"/>
      <c r="R192" s="61"/>
      <c r="S192" s="61"/>
      <c r="T192" s="61"/>
      <c r="U192" s="61"/>
      <c r="V192" s="142" t="s">
        <v>123</v>
      </c>
      <c r="W192" s="212">
        <v>1.25E-3</v>
      </c>
      <c r="X192" s="137"/>
      <c r="Y192" s="80"/>
      <c r="Z192" s="72"/>
      <c r="AA192" s="142"/>
      <c r="AB192" s="70">
        <f t="shared" ca="1" si="30"/>
        <v>0</v>
      </c>
      <c r="AC192" s="70">
        <f t="shared" ca="1" si="29"/>
        <v>1.25E-3</v>
      </c>
      <c r="AD192" s="186">
        <f t="shared" si="21"/>
        <v>11</v>
      </c>
      <c r="AE192" s="187">
        <f t="shared" si="22"/>
        <v>46</v>
      </c>
      <c r="AF192" s="187">
        <f t="shared" si="23"/>
        <v>-215</v>
      </c>
      <c r="AG192" s="188">
        <f t="shared" si="24"/>
        <v>-4.6739130434782608</v>
      </c>
      <c r="AH192" s="189">
        <f t="shared" si="25"/>
        <v>-5.8423913043478262E-3</v>
      </c>
      <c r="AI192" s="188">
        <f t="shared" ca="1" si="26"/>
        <v>5.8423913043478262E-3</v>
      </c>
      <c r="AJ192" s="190"/>
    </row>
    <row r="193" spans="1:36" s="23" customFormat="1" ht="42" customHeight="1" x14ac:dyDescent="0.25">
      <c r="A193" s="142" t="s">
        <v>50</v>
      </c>
      <c r="B193" s="143" t="s">
        <v>469</v>
      </c>
      <c r="C193" s="142" t="s">
        <v>80</v>
      </c>
      <c r="D193" s="142" t="s">
        <v>100</v>
      </c>
      <c r="E193" s="142" t="s">
        <v>165</v>
      </c>
      <c r="F193" s="145" t="s">
        <v>240</v>
      </c>
      <c r="G193" s="44" t="str">
        <f t="shared" si="28"/>
        <v>Director de Reasentamientos Humanos</v>
      </c>
      <c r="H193" s="137">
        <v>44470</v>
      </c>
      <c r="I193" s="137">
        <v>44516</v>
      </c>
      <c r="J193" s="61"/>
      <c r="K193" s="61"/>
      <c r="L193" s="61"/>
      <c r="M193" s="61"/>
      <c r="N193" s="61"/>
      <c r="O193" s="61"/>
      <c r="P193" s="61"/>
      <c r="Q193" s="61"/>
      <c r="R193" s="61"/>
      <c r="S193" s="61"/>
      <c r="T193" s="61"/>
      <c r="U193" s="61"/>
      <c r="V193" s="142" t="s">
        <v>123</v>
      </c>
      <c r="W193" s="212">
        <v>1.25E-3</v>
      </c>
      <c r="X193" s="137"/>
      <c r="Y193" s="80"/>
      <c r="Z193" s="72"/>
      <c r="AA193" s="142"/>
      <c r="AB193" s="70">
        <f t="shared" ca="1" si="30"/>
        <v>0</v>
      </c>
      <c r="AC193" s="70">
        <f t="shared" ca="1" si="29"/>
        <v>1.25E-3</v>
      </c>
      <c r="AD193" s="186">
        <f t="shared" si="21"/>
        <v>11</v>
      </c>
      <c r="AE193" s="187">
        <f t="shared" si="22"/>
        <v>46</v>
      </c>
      <c r="AF193" s="187">
        <f t="shared" si="23"/>
        <v>-215</v>
      </c>
      <c r="AG193" s="188">
        <f t="shared" si="24"/>
        <v>-4.6739130434782608</v>
      </c>
      <c r="AH193" s="189">
        <f t="shared" si="25"/>
        <v>-5.8423913043478262E-3</v>
      </c>
      <c r="AI193" s="188">
        <f t="shared" ca="1" si="26"/>
        <v>5.8423913043478262E-3</v>
      </c>
      <c r="AJ193" s="190"/>
    </row>
    <row r="194" spans="1:36" s="23" customFormat="1" ht="42" customHeight="1" x14ac:dyDescent="0.25">
      <c r="A194" s="142" t="s">
        <v>50</v>
      </c>
      <c r="B194" s="143" t="s">
        <v>469</v>
      </c>
      <c r="C194" s="142" t="s">
        <v>89</v>
      </c>
      <c r="D194" s="142" t="s">
        <v>96</v>
      </c>
      <c r="E194" s="142" t="s">
        <v>165</v>
      </c>
      <c r="F194" s="145" t="s">
        <v>240</v>
      </c>
      <c r="G194" s="44" t="str">
        <f t="shared" si="28"/>
        <v>Subdirector Financiero</v>
      </c>
      <c r="H194" s="137">
        <v>44470</v>
      </c>
      <c r="I194" s="137">
        <v>44516</v>
      </c>
      <c r="J194" s="61"/>
      <c r="K194" s="61"/>
      <c r="L194" s="61"/>
      <c r="M194" s="61"/>
      <c r="N194" s="61"/>
      <c r="O194" s="61"/>
      <c r="P194" s="61"/>
      <c r="Q194" s="61"/>
      <c r="R194" s="61"/>
      <c r="S194" s="61"/>
      <c r="T194" s="61"/>
      <c r="U194" s="61"/>
      <c r="V194" s="142" t="s">
        <v>123</v>
      </c>
      <c r="W194" s="212">
        <v>1.25E-3</v>
      </c>
      <c r="X194" s="137"/>
      <c r="Y194" s="80"/>
      <c r="Z194" s="72"/>
      <c r="AA194" s="142"/>
      <c r="AB194" s="70">
        <f t="shared" ca="1" si="30"/>
        <v>0</v>
      </c>
      <c r="AC194" s="70">
        <f t="shared" ca="1" si="29"/>
        <v>1.25E-3</v>
      </c>
      <c r="AD194" s="186">
        <f t="shared" si="21"/>
        <v>11</v>
      </c>
      <c r="AE194" s="187">
        <f t="shared" si="22"/>
        <v>46</v>
      </c>
      <c r="AF194" s="187">
        <f t="shared" si="23"/>
        <v>-215</v>
      </c>
      <c r="AG194" s="188">
        <f t="shared" si="24"/>
        <v>-4.6739130434782608</v>
      </c>
      <c r="AH194" s="189">
        <f t="shared" si="25"/>
        <v>-5.8423913043478262E-3</v>
      </c>
      <c r="AI194" s="188">
        <f t="shared" ca="1" si="26"/>
        <v>5.8423913043478262E-3</v>
      </c>
      <c r="AJ194" s="190"/>
    </row>
    <row r="195" spans="1:36" s="23" customFormat="1" ht="42" customHeight="1" x14ac:dyDescent="0.25">
      <c r="A195" s="142" t="s">
        <v>50</v>
      </c>
      <c r="B195" s="143" t="s">
        <v>471</v>
      </c>
      <c r="C195" s="142" t="s">
        <v>80</v>
      </c>
      <c r="D195" s="142" t="s">
        <v>100</v>
      </c>
      <c r="E195" s="142" t="s">
        <v>165</v>
      </c>
      <c r="F195" s="145" t="s">
        <v>240</v>
      </c>
      <c r="G195" s="44" t="str">
        <f t="shared" si="28"/>
        <v>Director de Reasentamientos Humanos</v>
      </c>
      <c r="H195" s="137">
        <v>44470</v>
      </c>
      <c r="I195" s="137">
        <v>44516</v>
      </c>
      <c r="J195" s="61"/>
      <c r="K195" s="61"/>
      <c r="L195" s="61"/>
      <c r="M195" s="61"/>
      <c r="N195" s="61"/>
      <c r="O195" s="61"/>
      <c r="P195" s="61"/>
      <c r="Q195" s="61"/>
      <c r="R195" s="61"/>
      <c r="S195" s="61"/>
      <c r="T195" s="61"/>
      <c r="U195" s="61"/>
      <c r="V195" s="142" t="s">
        <v>123</v>
      </c>
      <c r="W195" s="212">
        <v>1.25E-3</v>
      </c>
      <c r="X195" s="137"/>
      <c r="Y195" s="80"/>
      <c r="Z195" s="72"/>
      <c r="AA195" s="142"/>
      <c r="AB195" s="70">
        <f t="shared" ca="1" si="30"/>
        <v>0</v>
      </c>
      <c r="AC195" s="70">
        <f t="shared" ca="1" si="29"/>
        <v>1.25E-3</v>
      </c>
      <c r="AD195" s="186">
        <f t="shared" si="21"/>
        <v>11</v>
      </c>
      <c r="AE195" s="187">
        <f t="shared" si="22"/>
        <v>46</v>
      </c>
      <c r="AF195" s="187">
        <f t="shared" si="23"/>
        <v>-215</v>
      </c>
      <c r="AG195" s="188">
        <f t="shared" si="24"/>
        <v>-4.6739130434782608</v>
      </c>
      <c r="AH195" s="189">
        <f t="shared" si="25"/>
        <v>-5.8423913043478262E-3</v>
      </c>
      <c r="AI195" s="188">
        <f t="shared" ca="1" si="26"/>
        <v>5.8423913043478262E-3</v>
      </c>
      <c r="AJ195" s="190"/>
    </row>
    <row r="196" spans="1:36" s="23" customFormat="1" ht="42" customHeight="1" x14ac:dyDescent="0.25">
      <c r="A196" s="142" t="s">
        <v>50</v>
      </c>
      <c r="B196" s="143" t="s">
        <v>471</v>
      </c>
      <c r="C196" s="142" t="s">
        <v>87</v>
      </c>
      <c r="D196" s="142" t="s">
        <v>96</v>
      </c>
      <c r="E196" s="142" t="s">
        <v>165</v>
      </c>
      <c r="F196" s="145" t="s">
        <v>240</v>
      </c>
      <c r="G196" s="44" t="str">
        <f t="shared" si="28"/>
        <v>Subdirector Administrativo</v>
      </c>
      <c r="H196" s="137">
        <v>44470</v>
      </c>
      <c r="I196" s="137">
        <v>44516</v>
      </c>
      <c r="J196" s="61"/>
      <c r="K196" s="61"/>
      <c r="L196" s="61"/>
      <c r="M196" s="61"/>
      <c r="N196" s="61"/>
      <c r="O196" s="61"/>
      <c r="P196" s="61"/>
      <c r="Q196" s="61"/>
      <c r="R196" s="61"/>
      <c r="S196" s="61"/>
      <c r="T196" s="61"/>
      <c r="U196" s="61"/>
      <c r="V196" s="142" t="s">
        <v>123</v>
      </c>
      <c r="W196" s="212">
        <v>1.25E-3</v>
      </c>
      <c r="X196" s="137"/>
      <c r="Y196" s="80"/>
      <c r="Z196" s="72"/>
      <c r="AA196" s="142"/>
      <c r="AB196" s="70">
        <f t="shared" ca="1" si="30"/>
        <v>0</v>
      </c>
      <c r="AC196" s="70">
        <f t="shared" ca="1" si="29"/>
        <v>1.25E-3</v>
      </c>
      <c r="AD196" s="186">
        <f t="shared" si="21"/>
        <v>11</v>
      </c>
      <c r="AE196" s="187">
        <f t="shared" si="22"/>
        <v>46</v>
      </c>
      <c r="AF196" s="187">
        <f t="shared" si="23"/>
        <v>-215</v>
      </c>
      <c r="AG196" s="188">
        <f t="shared" si="24"/>
        <v>-4.6739130434782608</v>
      </c>
      <c r="AH196" s="189">
        <f t="shared" si="25"/>
        <v>-5.8423913043478262E-3</v>
      </c>
      <c r="AI196" s="188">
        <f t="shared" ca="1" si="26"/>
        <v>5.8423913043478262E-3</v>
      </c>
      <c r="AJ196" s="190"/>
    </row>
    <row r="197" spans="1:36" s="23" customFormat="1" ht="42" customHeight="1" x14ac:dyDescent="0.25">
      <c r="A197" s="142" t="s">
        <v>50</v>
      </c>
      <c r="B197" s="143" t="s">
        <v>470</v>
      </c>
      <c r="C197" s="142" t="s">
        <v>76</v>
      </c>
      <c r="D197" s="142" t="s">
        <v>96</v>
      </c>
      <c r="E197" s="142" t="s">
        <v>165</v>
      </c>
      <c r="F197" s="145" t="s">
        <v>240</v>
      </c>
      <c r="G197" s="44" t="str">
        <f t="shared" si="28"/>
        <v>Subdirector Administrativo</v>
      </c>
      <c r="H197" s="137">
        <v>44470</v>
      </c>
      <c r="I197" s="137">
        <v>44516</v>
      </c>
      <c r="J197" s="61"/>
      <c r="K197" s="61"/>
      <c r="L197" s="61"/>
      <c r="M197" s="61"/>
      <c r="N197" s="61"/>
      <c r="O197" s="61"/>
      <c r="P197" s="61"/>
      <c r="Q197" s="61"/>
      <c r="R197" s="61"/>
      <c r="S197" s="61"/>
      <c r="T197" s="61"/>
      <c r="U197" s="61"/>
      <c r="V197" s="142" t="s">
        <v>123</v>
      </c>
      <c r="W197" s="212">
        <v>1.25E-3</v>
      </c>
      <c r="X197" s="137"/>
      <c r="Y197" s="80"/>
      <c r="Z197" s="72"/>
      <c r="AA197" s="142"/>
      <c r="AB197" s="70">
        <f t="shared" ca="1" si="30"/>
        <v>0</v>
      </c>
      <c r="AC197" s="70">
        <f t="shared" ca="1" si="29"/>
        <v>1.25E-3</v>
      </c>
      <c r="AD197" s="186">
        <f t="shared" si="21"/>
        <v>11</v>
      </c>
      <c r="AE197" s="187">
        <f t="shared" si="22"/>
        <v>46</v>
      </c>
      <c r="AF197" s="187">
        <f t="shared" si="23"/>
        <v>-215</v>
      </c>
      <c r="AG197" s="188">
        <f t="shared" si="24"/>
        <v>-4.6739130434782608</v>
      </c>
      <c r="AH197" s="189">
        <f t="shared" si="25"/>
        <v>-5.8423913043478262E-3</v>
      </c>
      <c r="AI197" s="188">
        <f t="shared" ca="1" si="26"/>
        <v>5.8423913043478262E-3</v>
      </c>
      <c r="AJ197" s="190"/>
    </row>
    <row r="198" spans="1:36" s="23" customFormat="1" ht="42" customHeight="1" x14ac:dyDescent="0.25">
      <c r="A198" s="142" t="s">
        <v>44</v>
      </c>
      <c r="B198" s="143" t="s">
        <v>324</v>
      </c>
      <c r="C198" s="142" t="s">
        <v>89</v>
      </c>
      <c r="D198" s="142" t="s">
        <v>96</v>
      </c>
      <c r="E198" s="142" t="s">
        <v>165</v>
      </c>
      <c r="F198" s="144" t="s">
        <v>263</v>
      </c>
      <c r="G198" s="44" t="str">
        <f t="shared" si="28"/>
        <v>Subdirector Financiero</v>
      </c>
      <c r="H198" s="137">
        <v>44470</v>
      </c>
      <c r="I198" s="137">
        <v>44526</v>
      </c>
      <c r="J198" s="61"/>
      <c r="K198" s="61"/>
      <c r="L198" s="61"/>
      <c r="M198" s="61"/>
      <c r="N198" s="61"/>
      <c r="O198" s="61"/>
      <c r="P198" s="61"/>
      <c r="Q198" s="61"/>
      <c r="R198" s="61"/>
      <c r="S198" s="61"/>
      <c r="T198" s="61"/>
      <c r="U198" s="61"/>
      <c r="V198" s="142" t="s">
        <v>202</v>
      </c>
      <c r="W198" s="212">
        <v>0.01</v>
      </c>
      <c r="X198" s="137"/>
      <c r="Y198" s="72"/>
      <c r="Z198" s="72"/>
      <c r="AA198" s="142"/>
      <c r="AB198" s="70">
        <f t="shared" ca="1" si="30"/>
        <v>0</v>
      </c>
      <c r="AC198" s="70">
        <f t="shared" ca="1" si="29"/>
        <v>0.01</v>
      </c>
      <c r="AD198" s="186">
        <f t="shared" si="21"/>
        <v>11</v>
      </c>
      <c r="AE198" s="187">
        <f t="shared" si="22"/>
        <v>56</v>
      </c>
      <c r="AF198" s="187">
        <f t="shared" si="23"/>
        <v>-215</v>
      </c>
      <c r="AG198" s="188">
        <f t="shared" si="24"/>
        <v>-3.8392857142857144</v>
      </c>
      <c r="AH198" s="189">
        <f t="shared" si="25"/>
        <v>-3.8392857142857145E-2</v>
      </c>
      <c r="AI198" s="188">
        <f t="shared" ca="1" si="26"/>
        <v>3.8392857142857145E-2</v>
      </c>
      <c r="AJ198" s="190"/>
    </row>
    <row r="199" spans="1:36" s="23" customFormat="1" ht="42" customHeight="1" x14ac:dyDescent="0.25">
      <c r="A199" s="154" t="s">
        <v>44</v>
      </c>
      <c r="B199" s="143" t="s">
        <v>94</v>
      </c>
      <c r="C199" s="142" t="s">
        <v>87</v>
      </c>
      <c r="D199" s="142" t="s">
        <v>96</v>
      </c>
      <c r="E199" s="142" t="s">
        <v>165</v>
      </c>
      <c r="F199" s="144" t="s">
        <v>159</v>
      </c>
      <c r="G199" s="44" t="str">
        <f t="shared" si="28"/>
        <v>Subdirector Administrativo</v>
      </c>
      <c r="H199" s="137">
        <v>44480</v>
      </c>
      <c r="I199" s="137">
        <v>44512</v>
      </c>
      <c r="J199" s="61"/>
      <c r="K199" s="61"/>
      <c r="L199" s="61"/>
      <c r="M199" s="61"/>
      <c r="N199" s="61"/>
      <c r="O199" s="61"/>
      <c r="P199" s="61"/>
      <c r="Q199" s="61"/>
      <c r="R199" s="61"/>
      <c r="S199" s="61"/>
      <c r="T199" s="61"/>
      <c r="U199" s="61"/>
      <c r="V199" s="142" t="s">
        <v>123</v>
      </c>
      <c r="W199" s="212">
        <v>0.01</v>
      </c>
      <c r="X199" s="137"/>
      <c r="Y199" s="72"/>
      <c r="Z199" s="72"/>
      <c r="AA199" s="142"/>
      <c r="AB199" s="70">
        <f t="shared" ca="1" si="30"/>
        <v>0</v>
      </c>
      <c r="AC199" s="70">
        <f t="shared" ca="1" si="29"/>
        <v>0.01</v>
      </c>
      <c r="AD199" s="186">
        <f t="shared" si="21"/>
        <v>11</v>
      </c>
      <c r="AE199" s="187">
        <f t="shared" si="22"/>
        <v>32</v>
      </c>
      <c r="AF199" s="187">
        <f t="shared" si="23"/>
        <v>-225</v>
      </c>
      <c r="AG199" s="188">
        <f t="shared" si="24"/>
        <v>-7.03125</v>
      </c>
      <c r="AH199" s="189">
        <f t="shared" si="25"/>
        <v>-7.03125E-2</v>
      </c>
      <c r="AI199" s="188">
        <f t="shared" ca="1" si="26"/>
        <v>7.03125E-2</v>
      </c>
      <c r="AJ199" s="190"/>
    </row>
    <row r="200" spans="1:36" s="23" customFormat="1" ht="42" customHeight="1" x14ac:dyDescent="0.25">
      <c r="A200" s="142" t="s">
        <v>43</v>
      </c>
      <c r="B200" s="143" t="s">
        <v>305</v>
      </c>
      <c r="C200" s="142" t="s">
        <v>90</v>
      </c>
      <c r="D200" s="142" t="s">
        <v>97</v>
      </c>
      <c r="E200" s="142" t="s">
        <v>165</v>
      </c>
      <c r="F200" s="145" t="s">
        <v>239</v>
      </c>
      <c r="G200" s="44" t="str">
        <f t="shared" si="28"/>
        <v>Asesor de Control Interno</v>
      </c>
      <c r="H200" s="137">
        <v>44488</v>
      </c>
      <c r="I200" s="137">
        <v>44498</v>
      </c>
      <c r="J200" s="61"/>
      <c r="K200" s="61"/>
      <c r="L200" s="61"/>
      <c r="M200" s="61"/>
      <c r="N200" s="61"/>
      <c r="O200" s="61"/>
      <c r="P200" s="61"/>
      <c r="Q200" s="61"/>
      <c r="R200" s="61"/>
      <c r="S200" s="61"/>
      <c r="T200" s="61"/>
      <c r="U200" s="61"/>
      <c r="V200" s="142" t="s">
        <v>334</v>
      </c>
      <c r="W200" s="215">
        <v>5.0000000000000001E-3</v>
      </c>
      <c r="X200" s="137"/>
      <c r="Y200" s="143"/>
      <c r="Z200" s="72"/>
      <c r="AA200" s="142"/>
      <c r="AB200" s="70">
        <f t="shared" ca="1" si="30"/>
        <v>0</v>
      </c>
      <c r="AC200" s="70">
        <f t="shared" ca="1" si="29"/>
        <v>5.0000000000000001E-3</v>
      </c>
      <c r="AD200" s="186">
        <f t="shared" ref="AD200:AD226" si="31">MONTH(I200)</f>
        <v>10</v>
      </c>
      <c r="AE200" s="187">
        <f t="shared" ref="AE200:AE226" si="32">+I200-H200</f>
        <v>10</v>
      </c>
      <c r="AF200" s="187">
        <f t="shared" ref="AF200:AF226" si="33">+$AF$18-H200</f>
        <v>-233</v>
      </c>
      <c r="AG200" s="188">
        <f t="shared" ref="AG200:AG226" si="34">+AF200/AE200</f>
        <v>-23.3</v>
      </c>
      <c r="AH200" s="189">
        <f t="shared" ref="AH200:AH226" si="35">+AG200*W200</f>
        <v>-0.11650000000000001</v>
      </c>
      <c r="AI200" s="188">
        <f t="shared" ref="AI200:AI226" ca="1" si="36">+AB200-AH200</f>
        <v>0.11650000000000001</v>
      </c>
      <c r="AJ200" s="190"/>
    </row>
    <row r="201" spans="1:36" s="23" customFormat="1" ht="42" customHeight="1" x14ac:dyDescent="0.25">
      <c r="A201" s="142" t="s">
        <v>47</v>
      </c>
      <c r="B201" s="146" t="s">
        <v>192</v>
      </c>
      <c r="C201" s="142" t="s">
        <v>90</v>
      </c>
      <c r="D201" s="142" t="s">
        <v>97</v>
      </c>
      <c r="E201" s="142" t="s">
        <v>165</v>
      </c>
      <c r="F201" s="144" t="s">
        <v>240</v>
      </c>
      <c r="G201" s="44" t="str">
        <f t="shared" si="28"/>
        <v>Asesor de Control Interno</v>
      </c>
      <c r="H201" s="137">
        <v>44494</v>
      </c>
      <c r="I201" s="137">
        <v>44508</v>
      </c>
      <c r="J201" s="61"/>
      <c r="K201" s="61"/>
      <c r="L201" s="61"/>
      <c r="M201" s="61"/>
      <c r="N201" s="61"/>
      <c r="O201" s="61"/>
      <c r="P201" s="61"/>
      <c r="Q201" s="61"/>
      <c r="R201" s="61"/>
      <c r="S201" s="61"/>
      <c r="T201" s="61"/>
      <c r="U201" s="61"/>
      <c r="V201" s="142" t="s">
        <v>215</v>
      </c>
      <c r="W201" s="215">
        <v>7.4999999999999997E-3</v>
      </c>
      <c r="X201" s="213"/>
      <c r="Y201" s="72"/>
      <c r="Z201" s="72"/>
      <c r="AA201" s="142"/>
      <c r="AB201" s="70">
        <f t="shared" ref="AB201:AB220" ca="1" si="37">IF(ISERROR(VLOOKUP(AA201,INDIRECT(VLOOKUP(A201,ACTA,2,0)&amp;"A"),2,0))=TRUE,0,W201*(VLOOKUP(AA201,INDIRECT(VLOOKUP(A201,ACTA,2,0)&amp;"A"),2,0)))</f>
        <v>0</v>
      </c>
      <c r="AC201" s="70">
        <f t="shared" ca="1" si="29"/>
        <v>7.4999999999999997E-3</v>
      </c>
      <c r="AD201" s="186">
        <f t="shared" si="31"/>
        <v>11</v>
      </c>
      <c r="AE201" s="187">
        <f t="shared" si="32"/>
        <v>14</v>
      </c>
      <c r="AF201" s="187">
        <f t="shared" si="33"/>
        <v>-239</v>
      </c>
      <c r="AG201" s="188">
        <f t="shared" si="34"/>
        <v>-17.071428571428573</v>
      </c>
      <c r="AH201" s="189">
        <f t="shared" si="35"/>
        <v>-0.12803571428571428</v>
      </c>
      <c r="AI201" s="188">
        <f t="shared" ca="1" si="36"/>
        <v>0.12803571428571428</v>
      </c>
      <c r="AJ201" s="190"/>
    </row>
    <row r="202" spans="1:36" s="23" customFormat="1" ht="42" customHeight="1" x14ac:dyDescent="0.25">
      <c r="A202" s="142" t="s">
        <v>45</v>
      </c>
      <c r="B202" s="143" t="s">
        <v>289</v>
      </c>
      <c r="C202" s="142" t="s">
        <v>90</v>
      </c>
      <c r="D202" s="142" t="s">
        <v>97</v>
      </c>
      <c r="E202" s="142" t="s">
        <v>165</v>
      </c>
      <c r="F202" s="145" t="s">
        <v>239</v>
      </c>
      <c r="G202" s="44" t="str">
        <f t="shared" si="28"/>
        <v>Asesor de Control Interno</v>
      </c>
      <c r="H202" s="137">
        <v>44496</v>
      </c>
      <c r="I202" s="137">
        <v>44503</v>
      </c>
      <c r="J202" s="61"/>
      <c r="K202" s="61"/>
      <c r="L202" s="61"/>
      <c r="M202" s="61"/>
      <c r="N202" s="61"/>
      <c r="O202" s="61"/>
      <c r="P202" s="61"/>
      <c r="Q202" s="61"/>
      <c r="R202" s="61"/>
      <c r="S202" s="61"/>
      <c r="T202" s="61"/>
      <c r="U202" s="61"/>
      <c r="V202" s="142" t="s">
        <v>215</v>
      </c>
      <c r="W202" s="212">
        <v>3.0000000000000001E-3</v>
      </c>
      <c r="X202" s="137"/>
      <c r="Y202" s="143"/>
      <c r="Z202" s="72"/>
      <c r="AA202" s="142"/>
      <c r="AB202" s="70">
        <f t="shared" ca="1" si="37"/>
        <v>0</v>
      </c>
      <c r="AC202" s="70">
        <f t="shared" ca="1" si="29"/>
        <v>3.0000000000000001E-3</v>
      </c>
      <c r="AD202" s="186">
        <f t="shared" si="31"/>
        <v>11</v>
      </c>
      <c r="AE202" s="187">
        <f t="shared" si="32"/>
        <v>7</v>
      </c>
      <c r="AF202" s="187">
        <f t="shared" si="33"/>
        <v>-241</v>
      </c>
      <c r="AG202" s="188">
        <f t="shared" si="34"/>
        <v>-34.428571428571431</v>
      </c>
      <c r="AH202" s="189">
        <f t="shared" si="35"/>
        <v>-0.1032857142857143</v>
      </c>
      <c r="AI202" s="188">
        <f t="shared" ca="1" si="36"/>
        <v>0.1032857142857143</v>
      </c>
      <c r="AJ202" s="190"/>
    </row>
    <row r="203" spans="1:36" s="23" customFormat="1" ht="42" customHeight="1" x14ac:dyDescent="0.25">
      <c r="A203" s="142" t="s">
        <v>46</v>
      </c>
      <c r="B203" s="136" t="s">
        <v>316</v>
      </c>
      <c r="C203" s="142" t="s">
        <v>80</v>
      </c>
      <c r="D203" s="142" t="s">
        <v>100</v>
      </c>
      <c r="E203" s="142" t="s">
        <v>165</v>
      </c>
      <c r="F203" s="144" t="s">
        <v>240</v>
      </c>
      <c r="G203" s="44" t="str">
        <f t="shared" si="28"/>
        <v>Director de Reasentamientos Humanos</v>
      </c>
      <c r="H203" s="137">
        <v>44496</v>
      </c>
      <c r="I203" s="137">
        <v>44561</v>
      </c>
      <c r="J203" s="61"/>
      <c r="K203" s="61"/>
      <c r="L203" s="61"/>
      <c r="M203" s="61"/>
      <c r="N203" s="61"/>
      <c r="O203" s="61"/>
      <c r="P203" s="61"/>
      <c r="Q203" s="61"/>
      <c r="R203" s="61"/>
      <c r="S203" s="61"/>
      <c r="T203" s="61"/>
      <c r="U203" s="61"/>
      <c r="V203" s="140" t="s">
        <v>337</v>
      </c>
      <c r="W203" s="215">
        <v>0.01</v>
      </c>
      <c r="X203" s="137"/>
      <c r="Y203" s="79"/>
      <c r="Z203" s="72"/>
      <c r="AA203" s="142"/>
      <c r="AB203" s="70">
        <f t="shared" ca="1" si="37"/>
        <v>0</v>
      </c>
      <c r="AC203" s="70">
        <f t="shared" ca="1" si="29"/>
        <v>0.01</v>
      </c>
      <c r="AD203" s="186">
        <f t="shared" si="31"/>
        <v>12</v>
      </c>
      <c r="AE203" s="187">
        <f t="shared" si="32"/>
        <v>65</v>
      </c>
      <c r="AF203" s="187">
        <f t="shared" si="33"/>
        <v>-241</v>
      </c>
      <c r="AG203" s="188">
        <f t="shared" si="34"/>
        <v>-3.7076923076923078</v>
      </c>
      <c r="AH203" s="189">
        <f t="shared" si="35"/>
        <v>-3.7076923076923077E-2</v>
      </c>
      <c r="AI203" s="188">
        <f t="shared" ca="1" si="36"/>
        <v>3.7076923076923077E-2</v>
      </c>
      <c r="AJ203" s="190"/>
    </row>
    <row r="204" spans="1:36" s="23" customFormat="1" ht="42" customHeight="1" x14ac:dyDescent="0.25">
      <c r="A204" s="154" t="s">
        <v>46</v>
      </c>
      <c r="B204" s="143" t="s">
        <v>314</v>
      </c>
      <c r="C204" s="142" t="s">
        <v>82</v>
      </c>
      <c r="D204" s="142" t="s">
        <v>100</v>
      </c>
      <c r="E204" s="142" t="s">
        <v>165</v>
      </c>
      <c r="F204" s="145" t="s">
        <v>239</v>
      </c>
      <c r="G204" s="44" t="str">
        <f t="shared" si="28"/>
        <v>Director de Mejoramiento de Barrios</v>
      </c>
      <c r="H204" s="137">
        <v>44497</v>
      </c>
      <c r="I204" s="137">
        <v>44503</v>
      </c>
      <c r="J204" s="61"/>
      <c r="K204" s="61"/>
      <c r="L204" s="61"/>
      <c r="M204" s="61"/>
      <c r="N204" s="61"/>
      <c r="O204" s="61"/>
      <c r="P204" s="61"/>
      <c r="Q204" s="61"/>
      <c r="R204" s="61"/>
      <c r="S204" s="61"/>
      <c r="T204" s="61"/>
      <c r="U204" s="61"/>
      <c r="V204" s="140" t="s">
        <v>317</v>
      </c>
      <c r="W204" s="212">
        <v>1E-3</v>
      </c>
      <c r="X204" s="137"/>
      <c r="Y204" s="72"/>
      <c r="Z204" s="72"/>
      <c r="AA204" s="142"/>
      <c r="AB204" s="70">
        <f t="shared" ca="1" si="37"/>
        <v>0</v>
      </c>
      <c r="AC204" s="70">
        <f t="shared" ca="1" si="29"/>
        <v>1E-3</v>
      </c>
      <c r="AD204" s="186">
        <f t="shared" si="31"/>
        <v>11</v>
      </c>
      <c r="AE204" s="187">
        <f t="shared" si="32"/>
        <v>6</v>
      </c>
      <c r="AF204" s="187">
        <f t="shared" si="33"/>
        <v>-242</v>
      </c>
      <c r="AG204" s="188">
        <f t="shared" si="34"/>
        <v>-40.333333333333336</v>
      </c>
      <c r="AH204" s="189">
        <f t="shared" si="35"/>
        <v>-4.0333333333333339E-2</v>
      </c>
      <c r="AI204" s="188">
        <f t="shared" ca="1" si="36"/>
        <v>4.0333333333333339E-2</v>
      </c>
      <c r="AJ204" s="190"/>
    </row>
    <row r="205" spans="1:36" s="23" customFormat="1" ht="42" customHeight="1" x14ac:dyDescent="0.25">
      <c r="A205" s="142" t="s">
        <v>45</v>
      </c>
      <c r="B205" s="143" t="s">
        <v>114</v>
      </c>
      <c r="C205" s="142" t="s">
        <v>90</v>
      </c>
      <c r="D205" s="142" t="s">
        <v>97</v>
      </c>
      <c r="E205" s="142" t="s">
        <v>165</v>
      </c>
      <c r="F205" s="145" t="s">
        <v>239</v>
      </c>
      <c r="G205" s="44" t="str">
        <f t="shared" si="28"/>
        <v>Asesor de Control Interno</v>
      </c>
      <c r="H205" s="137">
        <v>44502</v>
      </c>
      <c r="I205" s="137">
        <v>44505</v>
      </c>
      <c r="J205" s="61"/>
      <c r="K205" s="61"/>
      <c r="L205" s="61"/>
      <c r="M205" s="61"/>
      <c r="N205" s="61"/>
      <c r="O205" s="61"/>
      <c r="P205" s="61"/>
      <c r="Q205" s="61"/>
      <c r="R205" s="61"/>
      <c r="S205" s="61"/>
      <c r="T205" s="61"/>
      <c r="U205" s="61"/>
      <c r="V205" s="142" t="s">
        <v>202</v>
      </c>
      <c r="W205" s="212">
        <v>3.0000000000000001E-3</v>
      </c>
      <c r="X205" s="137"/>
      <c r="Y205" s="143"/>
      <c r="Z205" s="72"/>
      <c r="AA205" s="142"/>
      <c r="AB205" s="70">
        <f t="shared" ca="1" si="37"/>
        <v>0</v>
      </c>
      <c r="AC205" s="70">
        <f t="shared" ca="1" si="29"/>
        <v>3.0000000000000001E-3</v>
      </c>
      <c r="AD205" s="186">
        <f t="shared" si="31"/>
        <v>11</v>
      </c>
      <c r="AE205" s="187">
        <f t="shared" si="32"/>
        <v>3</v>
      </c>
      <c r="AF205" s="187">
        <f t="shared" si="33"/>
        <v>-247</v>
      </c>
      <c r="AG205" s="188">
        <f t="shared" si="34"/>
        <v>-82.333333333333329</v>
      </c>
      <c r="AH205" s="189">
        <f t="shared" si="35"/>
        <v>-0.247</v>
      </c>
      <c r="AI205" s="188">
        <f t="shared" ca="1" si="36"/>
        <v>0.247</v>
      </c>
      <c r="AJ205" s="190"/>
    </row>
    <row r="206" spans="1:36" s="23" customFormat="1" ht="42" customHeight="1" x14ac:dyDescent="0.25">
      <c r="A206" s="154" t="s">
        <v>44</v>
      </c>
      <c r="B206" s="143" t="s">
        <v>92</v>
      </c>
      <c r="C206" s="142" t="s">
        <v>89</v>
      </c>
      <c r="D206" s="142" t="s">
        <v>96</v>
      </c>
      <c r="E206" s="142" t="s">
        <v>165</v>
      </c>
      <c r="F206" s="144" t="s">
        <v>203</v>
      </c>
      <c r="G206" s="44" t="str">
        <f t="shared" si="28"/>
        <v>Subdirector Financiero</v>
      </c>
      <c r="H206" s="137">
        <v>44502</v>
      </c>
      <c r="I206" s="137">
        <v>44509</v>
      </c>
      <c r="J206" s="61"/>
      <c r="K206" s="61"/>
      <c r="L206" s="61"/>
      <c r="M206" s="61"/>
      <c r="N206" s="61"/>
      <c r="O206" s="61"/>
      <c r="P206" s="61"/>
      <c r="Q206" s="61"/>
      <c r="R206" s="61"/>
      <c r="S206" s="61"/>
      <c r="T206" s="61"/>
      <c r="U206" s="61"/>
      <c r="V206" s="142" t="s">
        <v>123</v>
      </c>
      <c r="W206" s="212">
        <v>1E-3</v>
      </c>
      <c r="X206" s="137"/>
      <c r="Y206" s="143"/>
      <c r="Z206" s="72"/>
      <c r="AA206" s="142"/>
      <c r="AB206" s="70">
        <f t="shared" ca="1" si="37"/>
        <v>0</v>
      </c>
      <c r="AC206" s="70">
        <f t="shared" ca="1" si="29"/>
        <v>1E-3</v>
      </c>
      <c r="AD206" s="186">
        <f t="shared" si="31"/>
        <v>11</v>
      </c>
      <c r="AE206" s="187">
        <f t="shared" si="32"/>
        <v>7</v>
      </c>
      <c r="AF206" s="187">
        <f t="shared" si="33"/>
        <v>-247</v>
      </c>
      <c r="AG206" s="188">
        <f t="shared" si="34"/>
        <v>-35.285714285714285</v>
      </c>
      <c r="AH206" s="189">
        <f t="shared" si="35"/>
        <v>-3.5285714285714288E-2</v>
      </c>
      <c r="AI206" s="188">
        <f t="shared" ca="1" si="36"/>
        <v>3.5285714285714288E-2</v>
      </c>
      <c r="AJ206" s="190"/>
    </row>
    <row r="207" spans="1:36" s="23" customFormat="1" ht="42" customHeight="1" x14ac:dyDescent="0.25">
      <c r="A207" s="154" t="s">
        <v>46</v>
      </c>
      <c r="B207" s="143" t="s">
        <v>93</v>
      </c>
      <c r="C207" s="142" t="s">
        <v>89</v>
      </c>
      <c r="D207" s="142" t="s">
        <v>96</v>
      </c>
      <c r="E207" s="142" t="s">
        <v>165</v>
      </c>
      <c r="F207" s="144" t="s">
        <v>240</v>
      </c>
      <c r="G207" s="44" t="str">
        <f t="shared" si="28"/>
        <v>Subdirector Financiero</v>
      </c>
      <c r="H207" s="137">
        <v>44502</v>
      </c>
      <c r="I207" s="137">
        <v>44510</v>
      </c>
      <c r="J207" s="61"/>
      <c r="K207" s="61"/>
      <c r="L207" s="61"/>
      <c r="M207" s="61"/>
      <c r="N207" s="61"/>
      <c r="O207" s="61"/>
      <c r="P207" s="61"/>
      <c r="Q207" s="61"/>
      <c r="R207" s="61"/>
      <c r="S207" s="61"/>
      <c r="T207" s="61"/>
      <c r="U207" s="61"/>
      <c r="V207" s="142" t="s">
        <v>332</v>
      </c>
      <c r="W207" s="212">
        <v>1E-3</v>
      </c>
      <c r="X207" s="137"/>
      <c r="Y207" s="72"/>
      <c r="Z207" s="72"/>
      <c r="AA207" s="142"/>
      <c r="AB207" s="70">
        <f t="shared" ca="1" si="37"/>
        <v>0</v>
      </c>
      <c r="AC207" s="70">
        <f t="shared" ca="1" si="29"/>
        <v>1E-3</v>
      </c>
      <c r="AD207" s="186">
        <f t="shared" si="31"/>
        <v>11</v>
      </c>
      <c r="AE207" s="187">
        <f t="shared" si="32"/>
        <v>8</v>
      </c>
      <c r="AF207" s="187">
        <f t="shared" si="33"/>
        <v>-247</v>
      </c>
      <c r="AG207" s="188">
        <f t="shared" si="34"/>
        <v>-30.875</v>
      </c>
      <c r="AH207" s="189">
        <f t="shared" si="35"/>
        <v>-3.0875E-2</v>
      </c>
      <c r="AI207" s="188">
        <f t="shared" ca="1" si="36"/>
        <v>3.0875E-2</v>
      </c>
      <c r="AJ207" s="190"/>
    </row>
    <row r="208" spans="1:36" s="23" customFormat="1" ht="42" customHeight="1" x14ac:dyDescent="0.25">
      <c r="A208" s="142" t="s">
        <v>45</v>
      </c>
      <c r="B208" s="72" t="s">
        <v>213</v>
      </c>
      <c r="C208" s="142" t="s">
        <v>98</v>
      </c>
      <c r="D208" s="142" t="s">
        <v>98</v>
      </c>
      <c r="E208" s="142" t="s">
        <v>165</v>
      </c>
      <c r="F208" s="145" t="s">
        <v>239</v>
      </c>
      <c r="G208" s="44" t="str">
        <f t="shared" si="28"/>
        <v>Líderes de Cada Proceso</v>
      </c>
      <c r="H208" s="137">
        <v>44510</v>
      </c>
      <c r="I208" s="137">
        <v>44540</v>
      </c>
      <c r="J208" s="61"/>
      <c r="K208" s="61"/>
      <c r="L208" s="61"/>
      <c r="M208" s="61"/>
      <c r="N208" s="61"/>
      <c r="O208" s="61"/>
      <c r="P208" s="61"/>
      <c r="Q208" s="61"/>
      <c r="R208" s="61"/>
      <c r="S208" s="61"/>
      <c r="T208" s="61"/>
      <c r="U208" s="61"/>
      <c r="V208" s="142" t="s">
        <v>123</v>
      </c>
      <c r="W208" s="212">
        <v>5.0000000000000001E-3</v>
      </c>
      <c r="X208" s="137"/>
      <c r="Y208" s="72"/>
      <c r="Z208" s="72"/>
      <c r="AA208" s="142"/>
      <c r="AB208" s="70">
        <f t="shared" ca="1" si="37"/>
        <v>0</v>
      </c>
      <c r="AC208" s="70">
        <f t="shared" ca="1" si="29"/>
        <v>5.0000000000000001E-3</v>
      </c>
      <c r="AD208" s="186">
        <f t="shared" si="31"/>
        <v>12</v>
      </c>
      <c r="AE208" s="187">
        <f t="shared" si="32"/>
        <v>30</v>
      </c>
      <c r="AF208" s="187">
        <f t="shared" si="33"/>
        <v>-255</v>
      </c>
      <c r="AG208" s="188">
        <f t="shared" si="34"/>
        <v>-8.5</v>
      </c>
      <c r="AH208" s="189">
        <f t="shared" si="35"/>
        <v>-4.2500000000000003E-2</v>
      </c>
      <c r="AI208" s="188">
        <f t="shared" ca="1" si="36"/>
        <v>4.2500000000000003E-2</v>
      </c>
      <c r="AJ208" s="190"/>
    </row>
    <row r="209" spans="1:36" s="23" customFormat="1" ht="42" customHeight="1" x14ac:dyDescent="0.25">
      <c r="A209" s="154" t="s">
        <v>47</v>
      </c>
      <c r="B209" s="146" t="s">
        <v>308</v>
      </c>
      <c r="C209" s="142" t="s">
        <v>98</v>
      </c>
      <c r="D209" s="142" t="s">
        <v>98</v>
      </c>
      <c r="E209" s="142" t="s">
        <v>165</v>
      </c>
      <c r="F209" s="144" t="s">
        <v>263</v>
      </c>
      <c r="G209" s="44" t="str">
        <f t="shared" si="28"/>
        <v>Líderes de Cada Proceso</v>
      </c>
      <c r="H209" s="137">
        <v>44522</v>
      </c>
      <c r="I209" s="137">
        <v>44540</v>
      </c>
      <c r="J209" s="61"/>
      <c r="K209" s="61"/>
      <c r="L209" s="61"/>
      <c r="M209" s="61"/>
      <c r="N209" s="61"/>
      <c r="O209" s="61"/>
      <c r="P209" s="61"/>
      <c r="Q209" s="61"/>
      <c r="R209" s="61"/>
      <c r="S209" s="61"/>
      <c r="T209" s="61"/>
      <c r="U209" s="61"/>
      <c r="V209" s="142" t="s">
        <v>215</v>
      </c>
      <c r="W209" s="215">
        <v>0.02</v>
      </c>
      <c r="X209" s="137"/>
      <c r="Y209" s="72"/>
      <c r="Z209" s="72"/>
      <c r="AA209" s="142"/>
      <c r="AB209" s="70">
        <f t="shared" ca="1" si="37"/>
        <v>0</v>
      </c>
      <c r="AC209" s="70">
        <f t="shared" ca="1" si="29"/>
        <v>0.02</v>
      </c>
      <c r="AD209" s="186">
        <f t="shared" si="31"/>
        <v>12</v>
      </c>
      <c r="AE209" s="187">
        <f t="shared" si="32"/>
        <v>18</v>
      </c>
      <c r="AF209" s="187">
        <f t="shared" si="33"/>
        <v>-267</v>
      </c>
      <c r="AG209" s="188">
        <f t="shared" si="34"/>
        <v>-14.833333333333334</v>
      </c>
      <c r="AH209" s="189">
        <f t="shared" si="35"/>
        <v>-0.29666666666666669</v>
      </c>
      <c r="AI209" s="188">
        <f t="shared" ca="1" si="36"/>
        <v>0.29666666666666669</v>
      </c>
      <c r="AJ209" s="190"/>
    </row>
    <row r="210" spans="1:36" s="23" customFormat="1" ht="42" customHeight="1" x14ac:dyDescent="0.25">
      <c r="A210" s="142" t="s">
        <v>47</v>
      </c>
      <c r="B210" s="146" t="s">
        <v>309</v>
      </c>
      <c r="C210" s="142" t="s">
        <v>98</v>
      </c>
      <c r="D210" s="142" t="s">
        <v>98</v>
      </c>
      <c r="E210" s="142" t="s">
        <v>165</v>
      </c>
      <c r="F210" s="144" t="s">
        <v>263</v>
      </c>
      <c r="G210" s="44" t="str">
        <f t="shared" si="28"/>
        <v>Líderes de Cada Proceso</v>
      </c>
      <c r="H210" s="137">
        <v>44522</v>
      </c>
      <c r="I210" s="137">
        <v>44540</v>
      </c>
      <c r="J210" s="61"/>
      <c r="K210" s="61"/>
      <c r="L210" s="61"/>
      <c r="M210" s="61"/>
      <c r="N210" s="61"/>
      <c r="O210" s="61"/>
      <c r="P210" s="61"/>
      <c r="Q210" s="61"/>
      <c r="R210" s="61"/>
      <c r="S210" s="61"/>
      <c r="T210" s="61"/>
      <c r="U210" s="61"/>
      <c r="V210" s="142" t="s">
        <v>215</v>
      </c>
      <c r="W210" s="215">
        <v>0.02</v>
      </c>
      <c r="X210" s="137"/>
      <c r="Y210" s="143"/>
      <c r="Z210" s="72"/>
      <c r="AA210" s="142"/>
      <c r="AB210" s="70">
        <f t="shared" ca="1" si="37"/>
        <v>0</v>
      </c>
      <c r="AC210" s="70">
        <f t="shared" ca="1" si="29"/>
        <v>0.02</v>
      </c>
      <c r="AD210" s="186">
        <f t="shared" si="31"/>
        <v>12</v>
      </c>
      <c r="AE210" s="187">
        <f t="shared" si="32"/>
        <v>18</v>
      </c>
      <c r="AF210" s="187">
        <f t="shared" si="33"/>
        <v>-267</v>
      </c>
      <c r="AG210" s="188">
        <f t="shared" si="34"/>
        <v>-14.833333333333334</v>
      </c>
      <c r="AH210" s="189">
        <f t="shared" si="35"/>
        <v>-0.29666666666666669</v>
      </c>
      <c r="AI210" s="188">
        <f t="shared" ca="1" si="36"/>
        <v>0.29666666666666669</v>
      </c>
      <c r="AJ210" s="190"/>
    </row>
    <row r="211" spans="1:36" s="23" customFormat="1" ht="42" customHeight="1" x14ac:dyDescent="0.25">
      <c r="A211" s="142" t="s">
        <v>45</v>
      </c>
      <c r="B211" s="143" t="s">
        <v>289</v>
      </c>
      <c r="C211" s="142" t="s">
        <v>90</v>
      </c>
      <c r="D211" s="142" t="s">
        <v>97</v>
      </c>
      <c r="E211" s="142" t="s">
        <v>165</v>
      </c>
      <c r="F211" s="145" t="s">
        <v>239</v>
      </c>
      <c r="G211" s="44" t="str">
        <f t="shared" ref="G211:G220" si="38">IF(LEN(C211)&gt;0,VLOOKUP(C211,PROCESO2,3,0),"")</f>
        <v>Asesor de Control Interno</v>
      </c>
      <c r="H211" s="137">
        <v>44524</v>
      </c>
      <c r="I211" s="137">
        <v>44532</v>
      </c>
      <c r="J211" s="61"/>
      <c r="K211" s="61"/>
      <c r="L211" s="61"/>
      <c r="M211" s="61"/>
      <c r="N211" s="61"/>
      <c r="O211" s="61"/>
      <c r="P211" s="61"/>
      <c r="Q211" s="61"/>
      <c r="R211" s="61"/>
      <c r="S211" s="61"/>
      <c r="T211" s="61"/>
      <c r="U211" s="61"/>
      <c r="V211" s="142" t="s">
        <v>215</v>
      </c>
      <c r="W211" s="212">
        <v>3.0000000000000001E-3</v>
      </c>
      <c r="X211" s="137"/>
      <c r="Y211" s="143"/>
      <c r="Z211" s="72"/>
      <c r="AA211" s="142"/>
      <c r="AB211" s="70">
        <f t="shared" ca="1" si="37"/>
        <v>0</v>
      </c>
      <c r="AC211" s="70">
        <f t="shared" ref="AC211:AC220" ca="1" si="39">+W211-AB211</f>
        <v>3.0000000000000001E-3</v>
      </c>
      <c r="AD211" s="186">
        <f t="shared" si="31"/>
        <v>12</v>
      </c>
      <c r="AE211" s="187">
        <f t="shared" si="32"/>
        <v>8</v>
      </c>
      <c r="AF211" s="187">
        <f t="shared" si="33"/>
        <v>-269</v>
      </c>
      <c r="AG211" s="188">
        <f t="shared" si="34"/>
        <v>-33.625</v>
      </c>
      <c r="AH211" s="189">
        <f t="shared" si="35"/>
        <v>-0.10087500000000001</v>
      </c>
      <c r="AI211" s="188">
        <f t="shared" ca="1" si="36"/>
        <v>0.10087500000000001</v>
      </c>
      <c r="AJ211" s="190"/>
    </row>
    <row r="212" spans="1:36" s="23" customFormat="1" ht="42" customHeight="1" x14ac:dyDescent="0.25">
      <c r="A212" s="154" t="s">
        <v>46</v>
      </c>
      <c r="B212" s="143" t="s">
        <v>314</v>
      </c>
      <c r="C212" s="142" t="s">
        <v>82</v>
      </c>
      <c r="D212" s="142" t="s">
        <v>100</v>
      </c>
      <c r="E212" s="142" t="s">
        <v>165</v>
      </c>
      <c r="F212" s="145" t="s">
        <v>239</v>
      </c>
      <c r="G212" s="44" t="str">
        <f t="shared" si="38"/>
        <v>Director de Mejoramiento de Barrios</v>
      </c>
      <c r="H212" s="137">
        <v>44529</v>
      </c>
      <c r="I212" s="137">
        <v>44532</v>
      </c>
      <c r="J212" s="61"/>
      <c r="K212" s="61"/>
      <c r="L212" s="61"/>
      <c r="M212" s="61"/>
      <c r="N212" s="61"/>
      <c r="O212" s="61"/>
      <c r="P212" s="61"/>
      <c r="Q212" s="61"/>
      <c r="R212" s="61"/>
      <c r="S212" s="61"/>
      <c r="T212" s="61"/>
      <c r="U212" s="61"/>
      <c r="V212" s="140" t="s">
        <v>317</v>
      </c>
      <c r="W212" s="212">
        <v>1E-3</v>
      </c>
      <c r="X212" s="137"/>
      <c r="Y212" s="72"/>
      <c r="Z212" s="72"/>
      <c r="AA212" s="142"/>
      <c r="AB212" s="70">
        <f t="shared" ca="1" si="37"/>
        <v>0</v>
      </c>
      <c r="AC212" s="70">
        <f t="shared" ca="1" si="39"/>
        <v>1E-3</v>
      </c>
      <c r="AD212" s="186">
        <f t="shared" si="31"/>
        <v>12</v>
      </c>
      <c r="AE212" s="187">
        <f t="shared" si="32"/>
        <v>3</v>
      </c>
      <c r="AF212" s="187">
        <f t="shared" si="33"/>
        <v>-274</v>
      </c>
      <c r="AG212" s="188">
        <f t="shared" si="34"/>
        <v>-91.333333333333329</v>
      </c>
      <c r="AH212" s="189">
        <f t="shared" si="35"/>
        <v>-9.1333333333333336E-2</v>
      </c>
      <c r="AI212" s="188">
        <f t="shared" ca="1" si="36"/>
        <v>9.1333333333333336E-2</v>
      </c>
      <c r="AJ212" s="190"/>
    </row>
    <row r="213" spans="1:36" s="23" customFormat="1" ht="42" customHeight="1" x14ac:dyDescent="0.25">
      <c r="A213" s="142" t="s">
        <v>45</v>
      </c>
      <c r="B213" s="143" t="s">
        <v>114</v>
      </c>
      <c r="C213" s="142" t="s">
        <v>90</v>
      </c>
      <c r="D213" s="142" t="s">
        <v>97</v>
      </c>
      <c r="E213" s="142" t="s">
        <v>165</v>
      </c>
      <c r="F213" s="145" t="s">
        <v>239</v>
      </c>
      <c r="G213" s="44" t="str">
        <f t="shared" si="38"/>
        <v>Asesor de Control Interno</v>
      </c>
      <c r="H213" s="137">
        <v>44531</v>
      </c>
      <c r="I213" s="137">
        <v>44536</v>
      </c>
      <c r="J213" s="61"/>
      <c r="K213" s="61"/>
      <c r="L213" s="61"/>
      <c r="M213" s="61"/>
      <c r="N213" s="61"/>
      <c r="O213" s="61"/>
      <c r="P213" s="61"/>
      <c r="Q213" s="61"/>
      <c r="R213" s="61"/>
      <c r="S213" s="61"/>
      <c r="T213" s="61"/>
      <c r="U213" s="61"/>
      <c r="V213" s="142" t="s">
        <v>202</v>
      </c>
      <c r="W213" s="212">
        <v>3.0000000000000001E-3</v>
      </c>
      <c r="X213" s="213"/>
      <c r="Y213" s="72"/>
      <c r="Z213" s="72"/>
      <c r="AA213" s="142"/>
      <c r="AB213" s="70">
        <f t="shared" ca="1" si="37"/>
        <v>0</v>
      </c>
      <c r="AC213" s="70">
        <f t="shared" ca="1" si="39"/>
        <v>3.0000000000000001E-3</v>
      </c>
      <c r="AD213" s="186">
        <f t="shared" si="31"/>
        <v>12</v>
      </c>
      <c r="AE213" s="187">
        <f t="shared" si="32"/>
        <v>5</v>
      </c>
      <c r="AF213" s="187">
        <f t="shared" si="33"/>
        <v>-276</v>
      </c>
      <c r="AG213" s="188">
        <f t="shared" si="34"/>
        <v>-55.2</v>
      </c>
      <c r="AH213" s="189">
        <f t="shared" si="35"/>
        <v>-0.16560000000000002</v>
      </c>
      <c r="AI213" s="188">
        <f t="shared" ca="1" si="36"/>
        <v>0.16560000000000002</v>
      </c>
      <c r="AJ213" s="190"/>
    </row>
    <row r="214" spans="1:36" s="23" customFormat="1" ht="42" customHeight="1" x14ac:dyDescent="0.25">
      <c r="A214" s="154" t="s">
        <v>46</v>
      </c>
      <c r="B214" s="143" t="s">
        <v>93</v>
      </c>
      <c r="C214" s="142" t="s">
        <v>141</v>
      </c>
      <c r="D214" s="142" t="s">
        <v>96</v>
      </c>
      <c r="E214" s="142" t="s">
        <v>165</v>
      </c>
      <c r="F214" s="144" t="s">
        <v>240</v>
      </c>
      <c r="G214" s="44" t="str">
        <f t="shared" si="38"/>
        <v>Director de Gestión Corporativa y CID</v>
      </c>
      <c r="H214" s="137">
        <v>44531</v>
      </c>
      <c r="I214" s="137">
        <v>44540</v>
      </c>
      <c r="J214" s="61"/>
      <c r="K214" s="61"/>
      <c r="L214" s="61"/>
      <c r="M214" s="61"/>
      <c r="N214" s="61"/>
      <c r="O214" s="61"/>
      <c r="P214" s="61"/>
      <c r="Q214" s="61"/>
      <c r="R214" s="61"/>
      <c r="S214" s="61"/>
      <c r="T214" s="61"/>
      <c r="U214" s="61"/>
      <c r="V214" s="142" t="s">
        <v>332</v>
      </c>
      <c r="W214" s="212">
        <v>1E-3</v>
      </c>
      <c r="X214" s="137"/>
      <c r="Y214" s="143"/>
      <c r="Z214" s="72"/>
      <c r="AA214" s="142"/>
      <c r="AB214" s="70">
        <f t="shared" ca="1" si="37"/>
        <v>0</v>
      </c>
      <c r="AC214" s="70">
        <f t="shared" ca="1" si="39"/>
        <v>1E-3</v>
      </c>
      <c r="AD214" s="186">
        <f t="shared" si="31"/>
        <v>12</v>
      </c>
      <c r="AE214" s="187">
        <f t="shared" si="32"/>
        <v>9</v>
      </c>
      <c r="AF214" s="187">
        <f t="shared" si="33"/>
        <v>-276</v>
      </c>
      <c r="AG214" s="188">
        <f t="shared" si="34"/>
        <v>-30.666666666666668</v>
      </c>
      <c r="AH214" s="189">
        <f t="shared" si="35"/>
        <v>-3.0666666666666668E-2</v>
      </c>
      <c r="AI214" s="188">
        <f t="shared" ca="1" si="36"/>
        <v>3.0666666666666668E-2</v>
      </c>
      <c r="AJ214" s="190"/>
    </row>
    <row r="215" spans="1:36" s="23" customFormat="1" ht="42" customHeight="1" x14ac:dyDescent="0.25">
      <c r="A215" s="154" t="s">
        <v>44</v>
      </c>
      <c r="B215" s="143" t="s">
        <v>92</v>
      </c>
      <c r="C215" s="142" t="s">
        <v>89</v>
      </c>
      <c r="D215" s="142" t="s">
        <v>96</v>
      </c>
      <c r="E215" s="142" t="s">
        <v>165</v>
      </c>
      <c r="F215" s="144" t="s">
        <v>203</v>
      </c>
      <c r="G215" s="44" t="str">
        <f t="shared" si="38"/>
        <v>Subdirector Financiero</v>
      </c>
      <c r="H215" s="137">
        <v>44531</v>
      </c>
      <c r="I215" s="137">
        <v>44540</v>
      </c>
      <c r="J215" s="61"/>
      <c r="K215" s="61"/>
      <c r="L215" s="61"/>
      <c r="M215" s="61"/>
      <c r="N215" s="61"/>
      <c r="O215" s="61"/>
      <c r="P215" s="61"/>
      <c r="Q215" s="61"/>
      <c r="R215" s="61"/>
      <c r="S215" s="61"/>
      <c r="T215" s="61"/>
      <c r="U215" s="61"/>
      <c r="V215" s="142" t="s">
        <v>123</v>
      </c>
      <c r="W215" s="212">
        <v>1E-3</v>
      </c>
      <c r="X215" s="137"/>
      <c r="Y215" s="143"/>
      <c r="Z215" s="143"/>
      <c r="AA215" s="142"/>
      <c r="AB215" s="70">
        <f t="shared" ca="1" si="37"/>
        <v>0</v>
      </c>
      <c r="AC215" s="70">
        <f t="shared" ca="1" si="39"/>
        <v>1E-3</v>
      </c>
      <c r="AD215" s="186">
        <f t="shared" si="31"/>
        <v>12</v>
      </c>
      <c r="AE215" s="187">
        <f t="shared" si="32"/>
        <v>9</v>
      </c>
      <c r="AF215" s="187">
        <f t="shared" si="33"/>
        <v>-276</v>
      </c>
      <c r="AG215" s="188">
        <f t="shared" si="34"/>
        <v>-30.666666666666668</v>
      </c>
      <c r="AH215" s="189">
        <f t="shared" si="35"/>
        <v>-3.0666666666666668E-2</v>
      </c>
      <c r="AI215" s="188">
        <f t="shared" ca="1" si="36"/>
        <v>3.0666666666666668E-2</v>
      </c>
      <c r="AJ215" s="190"/>
    </row>
    <row r="216" spans="1:36" s="23" customFormat="1" ht="42" customHeight="1" x14ac:dyDescent="0.25">
      <c r="A216" s="142" t="s">
        <v>43</v>
      </c>
      <c r="B216" s="143" t="s">
        <v>305</v>
      </c>
      <c r="C216" s="142" t="s">
        <v>90</v>
      </c>
      <c r="D216" s="142" t="s">
        <v>97</v>
      </c>
      <c r="E216" s="142" t="s">
        <v>165</v>
      </c>
      <c r="F216" s="145" t="s">
        <v>239</v>
      </c>
      <c r="G216" s="44" t="str">
        <f t="shared" si="38"/>
        <v>Asesor de Control Interno</v>
      </c>
      <c r="H216" s="137">
        <v>44536</v>
      </c>
      <c r="I216" s="137">
        <v>44552</v>
      </c>
      <c r="J216" s="61"/>
      <c r="K216" s="61"/>
      <c r="L216" s="61"/>
      <c r="M216" s="61"/>
      <c r="N216" s="61"/>
      <c r="O216" s="61"/>
      <c r="P216" s="61"/>
      <c r="Q216" s="61"/>
      <c r="R216" s="61"/>
      <c r="S216" s="61"/>
      <c r="T216" s="61"/>
      <c r="U216" s="61"/>
      <c r="V216" s="142" t="s">
        <v>334</v>
      </c>
      <c r="W216" s="212">
        <v>2.5000000000000001E-3</v>
      </c>
      <c r="X216" s="137"/>
      <c r="Y216" s="143"/>
      <c r="Z216" s="72"/>
      <c r="AA216" s="142"/>
      <c r="AB216" s="70">
        <f t="shared" ca="1" si="37"/>
        <v>0</v>
      </c>
      <c r="AC216" s="70">
        <f t="shared" ca="1" si="39"/>
        <v>2.5000000000000001E-3</v>
      </c>
      <c r="AD216" s="186">
        <f t="shared" si="31"/>
        <v>12</v>
      </c>
      <c r="AE216" s="187">
        <f t="shared" si="32"/>
        <v>16</v>
      </c>
      <c r="AF216" s="187">
        <f t="shared" si="33"/>
        <v>-281</v>
      </c>
      <c r="AG216" s="188">
        <f t="shared" si="34"/>
        <v>-17.5625</v>
      </c>
      <c r="AH216" s="189">
        <f t="shared" si="35"/>
        <v>-4.3906250000000001E-2</v>
      </c>
      <c r="AI216" s="188">
        <f t="shared" ca="1" si="36"/>
        <v>4.3906250000000001E-2</v>
      </c>
      <c r="AJ216" s="190"/>
    </row>
    <row r="217" spans="1:36" s="23" customFormat="1" ht="42" customHeight="1" x14ac:dyDescent="0.25">
      <c r="A217" s="154" t="s">
        <v>45</v>
      </c>
      <c r="B217" s="143" t="s">
        <v>307</v>
      </c>
      <c r="C217" s="142" t="s">
        <v>90</v>
      </c>
      <c r="D217" s="142" t="s">
        <v>97</v>
      </c>
      <c r="E217" s="142" t="s">
        <v>165</v>
      </c>
      <c r="F217" s="145" t="s">
        <v>160</v>
      </c>
      <c r="G217" s="44" t="str">
        <f t="shared" si="38"/>
        <v>Asesor de Control Interno</v>
      </c>
      <c r="H217" s="137">
        <v>44543</v>
      </c>
      <c r="I217" s="137">
        <v>44557</v>
      </c>
      <c r="J217" s="61"/>
      <c r="K217" s="61"/>
      <c r="L217" s="61"/>
      <c r="M217" s="61"/>
      <c r="N217" s="61"/>
      <c r="O217" s="61"/>
      <c r="P217" s="61"/>
      <c r="Q217" s="61"/>
      <c r="R217" s="61"/>
      <c r="S217" s="61"/>
      <c r="T217" s="61"/>
      <c r="U217" s="61"/>
      <c r="V217" s="142" t="s">
        <v>123</v>
      </c>
      <c r="W217" s="212">
        <v>1.2E-2</v>
      </c>
      <c r="X217" s="137"/>
      <c r="Y217" s="80"/>
      <c r="Z217" s="72"/>
      <c r="AA217" s="142"/>
      <c r="AB217" s="70">
        <f t="shared" ca="1" si="37"/>
        <v>0</v>
      </c>
      <c r="AC217" s="70">
        <f t="shared" ca="1" si="39"/>
        <v>1.2E-2</v>
      </c>
      <c r="AD217" s="186">
        <f t="shared" si="31"/>
        <v>12</v>
      </c>
      <c r="AE217" s="187">
        <f t="shared" si="32"/>
        <v>14</v>
      </c>
      <c r="AF217" s="187">
        <f t="shared" si="33"/>
        <v>-288</v>
      </c>
      <c r="AG217" s="188">
        <f t="shared" si="34"/>
        <v>-20.571428571428573</v>
      </c>
      <c r="AH217" s="189">
        <f t="shared" si="35"/>
        <v>-0.24685714285714289</v>
      </c>
      <c r="AI217" s="188">
        <f t="shared" ca="1" si="36"/>
        <v>0.24685714285714289</v>
      </c>
      <c r="AJ217" s="190"/>
    </row>
    <row r="218" spans="1:36" s="23" customFormat="1" ht="42" customHeight="1" x14ac:dyDescent="0.25">
      <c r="A218" s="142" t="s">
        <v>47</v>
      </c>
      <c r="B218" s="146" t="s">
        <v>192</v>
      </c>
      <c r="C218" s="142" t="s">
        <v>90</v>
      </c>
      <c r="D218" s="142" t="s">
        <v>97</v>
      </c>
      <c r="E218" s="142" t="s">
        <v>165</v>
      </c>
      <c r="F218" s="144" t="s">
        <v>240</v>
      </c>
      <c r="G218" s="44" t="str">
        <f t="shared" si="38"/>
        <v>Asesor de Control Interno</v>
      </c>
      <c r="H218" s="137">
        <v>44559</v>
      </c>
      <c r="I218" s="137">
        <v>44573</v>
      </c>
      <c r="J218" s="61"/>
      <c r="K218" s="61"/>
      <c r="L218" s="61"/>
      <c r="M218" s="61"/>
      <c r="N218" s="61"/>
      <c r="O218" s="61"/>
      <c r="P218" s="61"/>
      <c r="Q218" s="61"/>
      <c r="R218" s="61"/>
      <c r="S218" s="61"/>
      <c r="T218" s="61"/>
      <c r="U218" s="61"/>
      <c r="V218" s="142" t="s">
        <v>215</v>
      </c>
      <c r="W218" s="215">
        <v>7.4999999999999997E-3</v>
      </c>
      <c r="X218" s="213"/>
      <c r="Y218" s="72"/>
      <c r="Z218" s="72"/>
      <c r="AA218" s="142"/>
      <c r="AB218" s="70">
        <f t="shared" ca="1" si="37"/>
        <v>0</v>
      </c>
      <c r="AC218" s="70">
        <f t="shared" ca="1" si="39"/>
        <v>7.4999999999999997E-3</v>
      </c>
      <c r="AD218" s="186">
        <f t="shared" si="31"/>
        <v>1</v>
      </c>
      <c r="AE218" s="187">
        <f t="shared" si="32"/>
        <v>14</v>
      </c>
      <c r="AF218" s="187">
        <f t="shared" si="33"/>
        <v>-304</v>
      </c>
      <c r="AG218" s="188">
        <f t="shared" si="34"/>
        <v>-21.714285714285715</v>
      </c>
      <c r="AH218" s="189">
        <f t="shared" si="35"/>
        <v>-0.16285714285714287</v>
      </c>
      <c r="AI218" s="188">
        <f t="shared" ca="1" si="36"/>
        <v>0.16285714285714287</v>
      </c>
      <c r="AJ218" s="190"/>
    </row>
    <row r="219" spans="1:36" s="23" customFormat="1" ht="42" customHeight="1" x14ac:dyDescent="0.25">
      <c r="A219" s="154" t="s">
        <v>44</v>
      </c>
      <c r="B219" s="143" t="s">
        <v>331</v>
      </c>
      <c r="C219" s="142" t="s">
        <v>98</v>
      </c>
      <c r="D219" s="142" t="s">
        <v>98</v>
      </c>
      <c r="E219" s="142" t="s">
        <v>165</v>
      </c>
      <c r="F219" s="145" t="s">
        <v>263</v>
      </c>
      <c r="G219" s="44" t="str">
        <f t="shared" si="38"/>
        <v>Líderes de Cada Proceso</v>
      </c>
      <c r="H219" s="184"/>
      <c r="I219" s="184"/>
      <c r="J219" s="61"/>
      <c r="K219" s="61"/>
      <c r="L219" s="61"/>
      <c r="M219" s="61"/>
      <c r="N219" s="61"/>
      <c r="O219" s="61"/>
      <c r="P219" s="61"/>
      <c r="Q219" s="61"/>
      <c r="R219" s="61"/>
      <c r="S219" s="61"/>
      <c r="T219" s="61"/>
      <c r="U219" s="61"/>
      <c r="V219" s="142" t="s">
        <v>332</v>
      </c>
      <c r="W219" s="212"/>
      <c r="X219" s="137"/>
      <c r="Y219" s="80"/>
      <c r="Z219" s="72"/>
      <c r="AA219" s="142"/>
      <c r="AB219" s="70">
        <f t="shared" ca="1" si="37"/>
        <v>0</v>
      </c>
      <c r="AC219" s="70">
        <f t="shared" ca="1" si="39"/>
        <v>0</v>
      </c>
      <c r="AD219" s="186"/>
      <c r="AE219" s="187"/>
      <c r="AF219" s="187"/>
      <c r="AG219" s="188"/>
      <c r="AH219" s="189"/>
      <c r="AI219" s="188"/>
      <c r="AJ219" s="199" t="s">
        <v>242</v>
      </c>
    </row>
    <row r="220" spans="1:36" s="23" customFormat="1" ht="42" customHeight="1" x14ac:dyDescent="0.25">
      <c r="A220" s="142" t="s">
        <v>47</v>
      </c>
      <c r="B220" s="146" t="s">
        <v>309</v>
      </c>
      <c r="C220" s="142" t="s">
        <v>98</v>
      </c>
      <c r="D220" s="142" t="s">
        <v>98</v>
      </c>
      <c r="E220" s="142" t="s">
        <v>165</v>
      </c>
      <c r="F220" s="144" t="s">
        <v>263</v>
      </c>
      <c r="G220" s="44" t="str">
        <f t="shared" si="38"/>
        <v>Líderes de Cada Proceso</v>
      </c>
      <c r="H220" s="184"/>
      <c r="I220" s="184"/>
      <c r="J220" s="61"/>
      <c r="K220" s="61"/>
      <c r="L220" s="61"/>
      <c r="M220" s="61"/>
      <c r="N220" s="61"/>
      <c r="O220" s="61"/>
      <c r="P220" s="61"/>
      <c r="Q220" s="61"/>
      <c r="R220" s="61"/>
      <c r="S220" s="61"/>
      <c r="T220" s="61"/>
      <c r="U220" s="61"/>
      <c r="V220" s="142" t="s">
        <v>215</v>
      </c>
      <c r="W220" s="215"/>
      <c r="X220" s="137"/>
      <c r="Y220" s="72"/>
      <c r="Z220" s="72"/>
      <c r="AA220" s="142"/>
      <c r="AB220" s="70">
        <f t="shared" ca="1" si="37"/>
        <v>0</v>
      </c>
      <c r="AC220" s="70">
        <f t="shared" ca="1" si="39"/>
        <v>0</v>
      </c>
      <c r="AD220" s="186"/>
      <c r="AE220" s="187"/>
      <c r="AF220" s="187"/>
      <c r="AG220" s="188"/>
      <c r="AH220" s="189"/>
      <c r="AI220" s="188"/>
      <c r="AJ220" s="199" t="s">
        <v>242</v>
      </c>
    </row>
    <row r="221" spans="1:36" s="23" customFormat="1" ht="42" customHeight="1" x14ac:dyDescent="0.25">
      <c r="A221" s="142" t="s">
        <v>46</v>
      </c>
      <c r="B221" s="136" t="s">
        <v>395</v>
      </c>
      <c r="C221" s="142" t="s">
        <v>98</v>
      </c>
      <c r="D221" s="142" t="s">
        <v>98</v>
      </c>
      <c r="E221" s="142" t="s">
        <v>165</v>
      </c>
      <c r="F221" s="144" t="s">
        <v>240</v>
      </c>
      <c r="G221" s="44" t="str">
        <f t="shared" ref="G221:G222" si="40">IF(LEN(C221)&gt;0,VLOOKUP(C221,PROCESO2,3,0),"")</f>
        <v>Líderes de Cada Proceso</v>
      </c>
      <c r="H221" s="184">
        <v>44286</v>
      </c>
      <c r="I221" s="184">
        <v>44406</v>
      </c>
      <c r="J221" s="61"/>
      <c r="K221" s="61"/>
      <c r="L221" s="61"/>
      <c r="M221" s="61"/>
      <c r="N221" s="61"/>
      <c r="O221" s="61"/>
      <c r="P221" s="61"/>
      <c r="Q221" s="61"/>
      <c r="R221" s="61"/>
      <c r="S221" s="61"/>
      <c r="T221" s="61"/>
      <c r="U221" s="61"/>
      <c r="V221" s="140" t="s">
        <v>337</v>
      </c>
      <c r="W221" s="215">
        <v>0.02</v>
      </c>
      <c r="X221" s="213"/>
      <c r="Y221" s="72"/>
      <c r="Z221" s="72"/>
      <c r="AA221" s="142"/>
      <c r="AB221" s="70">
        <f t="shared" ref="AB221" ca="1" si="41">IF(ISERROR(VLOOKUP(AA221,INDIRECT(VLOOKUP(A221,ACTA,2,0)&amp;"A"),2,0))=TRUE,0,W221*(VLOOKUP(AA221,INDIRECT(VLOOKUP(A221,ACTA,2,0)&amp;"A"),2,0)))</f>
        <v>0</v>
      </c>
      <c r="AC221" s="70">
        <f t="shared" ref="AC221" ca="1" si="42">+W221-AB221</f>
        <v>0.02</v>
      </c>
      <c r="AD221" s="186">
        <f t="shared" si="31"/>
        <v>7</v>
      </c>
      <c r="AE221" s="187">
        <f t="shared" si="32"/>
        <v>120</v>
      </c>
      <c r="AF221" s="187">
        <f t="shared" si="33"/>
        <v>-31</v>
      </c>
      <c r="AG221" s="188">
        <f t="shared" si="34"/>
        <v>-0.25833333333333336</v>
      </c>
      <c r="AH221" s="189">
        <f t="shared" si="35"/>
        <v>-5.1666666666666675E-3</v>
      </c>
      <c r="AI221" s="188">
        <f t="shared" ca="1" si="36"/>
        <v>5.1666666666666675E-3</v>
      </c>
      <c r="AJ221" s="190"/>
    </row>
    <row r="222" spans="1:36" s="23" customFormat="1" ht="42" customHeight="1" x14ac:dyDescent="0.25">
      <c r="A222" s="142" t="s">
        <v>52</v>
      </c>
      <c r="B222" s="143" t="s">
        <v>393</v>
      </c>
      <c r="C222" s="142" t="s">
        <v>89</v>
      </c>
      <c r="D222" s="142" t="s">
        <v>96</v>
      </c>
      <c r="E222" s="142" t="s">
        <v>165</v>
      </c>
      <c r="F222" s="145" t="s">
        <v>159</v>
      </c>
      <c r="G222" s="44" t="str">
        <f t="shared" si="40"/>
        <v>Subdirector Financiero</v>
      </c>
      <c r="H222" s="184">
        <v>44257</v>
      </c>
      <c r="I222" s="184">
        <v>44281</v>
      </c>
      <c r="J222" s="61"/>
      <c r="K222" s="61"/>
      <c r="L222" s="61"/>
      <c r="M222" s="61"/>
      <c r="N222" s="61"/>
      <c r="O222" s="61"/>
      <c r="P222" s="61"/>
      <c r="Q222" s="61"/>
      <c r="R222" s="61"/>
      <c r="S222" s="61"/>
      <c r="T222" s="61"/>
      <c r="U222" s="61"/>
      <c r="V222" s="142" t="s">
        <v>334</v>
      </c>
      <c r="W222" s="212">
        <v>2.5000000000000001E-3</v>
      </c>
      <c r="X222" s="137"/>
      <c r="Y222" s="80"/>
      <c r="Z222" s="72"/>
      <c r="AA222" s="142"/>
      <c r="AB222" s="70">
        <f t="shared" ref="AB222:AB226" ca="1" si="43">IF(ISERROR(VLOOKUP(AA222,INDIRECT(VLOOKUP(A222,ACTA,2,0)&amp;"A"),2,0))=TRUE,0,W222*(VLOOKUP(AA222,INDIRECT(VLOOKUP(A222,ACTA,2,0)&amp;"A"),2,0)))</f>
        <v>0</v>
      </c>
      <c r="AC222" s="70">
        <f t="shared" ref="AC222:AC226" ca="1" si="44">+W222-AB222</f>
        <v>2.5000000000000001E-3</v>
      </c>
      <c r="AD222" s="186">
        <f t="shared" si="31"/>
        <v>3</v>
      </c>
      <c r="AE222" s="187">
        <f t="shared" si="32"/>
        <v>24</v>
      </c>
      <c r="AF222" s="187">
        <f t="shared" si="33"/>
        <v>-2</v>
      </c>
      <c r="AG222" s="188">
        <f t="shared" si="34"/>
        <v>-8.3333333333333329E-2</v>
      </c>
      <c r="AH222" s="189">
        <f t="shared" si="35"/>
        <v>-2.0833333333333332E-4</v>
      </c>
      <c r="AI222" s="188">
        <f t="shared" ca="1" si="36"/>
        <v>2.0833333333333332E-4</v>
      </c>
      <c r="AJ222" s="190"/>
    </row>
    <row r="223" spans="1:36" s="23" customFormat="1" ht="42" customHeight="1" x14ac:dyDescent="0.25">
      <c r="A223" s="142" t="s">
        <v>52</v>
      </c>
      <c r="B223" s="143" t="s">
        <v>394</v>
      </c>
      <c r="C223" s="142" t="s">
        <v>87</v>
      </c>
      <c r="D223" s="142" t="s">
        <v>96</v>
      </c>
      <c r="E223" s="142" t="s">
        <v>165</v>
      </c>
      <c r="F223" s="145" t="s">
        <v>159</v>
      </c>
      <c r="G223" s="44" t="str">
        <f t="shared" ref="G223:G226" si="45">IF(LEN(C223)&gt;0,VLOOKUP(C223,PROCESO2,3,0),"")</f>
        <v>Subdirector Administrativo</v>
      </c>
      <c r="H223" s="184">
        <v>44257</v>
      </c>
      <c r="I223" s="184">
        <v>44281</v>
      </c>
      <c r="J223" s="61"/>
      <c r="K223" s="61"/>
      <c r="L223" s="61"/>
      <c r="M223" s="61"/>
      <c r="N223" s="61"/>
      <c r="O223" s="61"/>
      <c r="P223" s="61"/>
      <c r="Q223" s="61"/>
      <c r="R223" s="61"/>
      <c r="S223" s="61"/>
      <c r="T223" s="61"/>
      <c r="U223" s="61"/>
      <c r="V223" s="142" t="s">
        <v>334</v>
      </c>
      <c r="W223" s="212">
        <v>2.5000000000000001E-3</v>
      </c>
      <c r="X223" s="137"/>
      <c r="Y223" s="80"/>
      <c r="Z223" s="72"/>
      <c r="AA223" s="142"/>
      <c r="AB223" s="70">
        <f t="shared" ref="AB223:AB225" ca="1" si="46">IF(ISERROR(VLOOKUP(AA223,INDIRECT(VLOOKUP(A223,ACTA,2,0)&amp;"A"),2,0))=TRUE,0,W223*(VLOOKUP(AA223,INDIRECT(VLOOKUP(A223,ACTA,2,0)&amp;"A"),2,0)))</f>
        <v>0</v>
      </c>
      <c r="AC223" s="70">
        <f t="shared" ref="AC223:AC225" ca="1" si="47">+W223-AB223</f>
        <v>2.5000000000000001E-3</v>
      </c>
      <c r="AD223" s="186">
        <f t="shared" si="31"/>
        <v>3</v>
      </c>
      <c r="AE223" s="187">
        <f t="shared" si="32"/>
        <v>24</v>
      </c>
      <c r="AF223" s="187">
        <f t="shared" si="33"/>
        <v>-2</v>
      </c>
      <c r="AG223" s="188">
        <f t="shared" si="34"/>
        <v>-8.3333333333333329E-2</v>
      </c>
      <c r="AH223" s="189">
        <f t="shared" si="35"/>
        <v>-2.0833333333333332E-4</v>
      </c>
      <c r="AI223" s="188">
        <f t="shared" ca="1" si="36"/>
        <v>2.0833333333333332E-4</v>
      </c>
      <c r="AJ223" s="190"/>
    </row>
    <row r="224" spans="1:36" s="23" customFormat="1" ht="42" customHeight="1" x14ac:dyDescent="0.25">
      <c r="A224" s="142" t="s">
        <v>43</v>
      </c>
      <c r="B224" s="143" t="s">
        <v>305</v>
      </c>
      <c r="C224" s="142" t="s">
        <v>90</v>
      </c>
      <c r="D224" s="142" t="s">
        <v>97</v>
      </c>
      <c r="E224" s="142" t="s">
        <v>165</v>
      </c>
      <c r="F224" s="145" t="s">
        <v>239</v>
      </c>
      <c r="G224" s="44" t="str">
        <f t="shared" si="45"/>
        <v>Asesor de Control Interno</v>
      </c>
      <c r="H224" s="184">
        <v>44263</v>
      </c>
      <c r="I224" s="184">
        <v>44301</v>
      </c>
      <c r="J224" s="61"/>
      <c r="K224" s="61"/>
      <c r="L224" s="61"/>
      <c r="M224" s="61"/>
      <c r="N224" s="61"/>
      <c r="O224" s="61"/>
      <c r="P224" s="61"/>
      <c r="Q224" s="61"/>
      <c r="R224" s="61"/>
      <c r="S224" s="61"/>
      <c r="T224" s="61"/>
      <c r="U224" s="61"/>
      <c r="V224" s="142" t="s">
        <v>334</v>
      </c>
      <c r="W224" s="212">
        <v>2.5000000000000001E-3</v>
      </c>
      <c r="X224" s="137"/>
      <c r="Y224" s="80"/>
      <c r="Z224" s="72"/>
      <c r="AA224" s="142"/>
      <c r="AB224" s="70">
        <f t="shared" ca="1" si="46"/>
        <v>0</v>
      </c>
      <c r="AC224" s="70">
        <f t="shared" ca="1" si="47"/>
        <v>2.5000000000000001E-3</v>
      </c>
      <c r="AD224" s="186">
        <f t="shared" si="31"/>
        <v>4</v>
      </c>
      <c r="AE224" s="187">
        <f t="shared" si="32"/>
        <v>38</v>
      </c>
      <c r="AF224" s="187">
        <f t="shared" si="33"/>
        <v>-8</v>
      </c>
      <c r="AG224" s="188">
        <f t="shared" si="34"/>
        <v>-0.21052631578947367</v>
      </c>
      <c r="AH224" s="189">
        <f t="shared" si="35"/>
        <v>-5.263157894736842E-4</v>
      </c>
      <c r="AI224" s="188">
        <f t="shared" ca="1" si="36"/>
        <v>5.263157894736842E-4</v>
      </c>
      <c r="AJ224" s="190"/>
    </row>
    <row r="225" spans="1:36" s="23" customFormat="1" ht="42" customHeight="1" x14ac:dyDescent="0.25">
      <c r="A225" s="142" t="s">
        <v>45</v>
      </c>
      <c r="B225" s="143" t="s">
        <v>441</v>
      </c>
      <c r="C225" s="142" t="s">
        <v>90</v>
      </c>
      <c r="D225" s="142" t="s">
        <v>97</v>
      </c>
      <c r="E225" s="142" t="s">
        <v>165</v>
      </c>
      <c r="F225" s="144" t="s">
        <v>203</v>
      </c>
      <c r="G225" s="44" t="str">
        <f t="shared" ref="G225" si="48">IF(LEN(C225)&gt;0,VLOOKUP(C225,PROCESO2,3,0),"")</f>
        <v>Asesor de Control Interno</v>
      </c>
      <c r="H225" s="184">
        <v>44410</v>
      </c>
      <c r="I225" s="184">
        <v>44428</v>
      </c>
      <c r="J225" s="61"/>
      <c r="K225" s="61"/>
      <c r="L225" s="61"/>
      <c r="M225" s="61"/>
      <c r="N225" s="61"/>
      <c r="O225" s="61"/>
      <c r="P225" s="61"/>
      <c r="Q225" s="61"/>
      <c r="R225" s="61"/>
      <c r="S225" s="61"/>
      <c r="T225" s="61"/>
      <c r="U225" s="61"/>
      <c r="V225" s="142" t="s">
        <v>332</v>
      </c>
      <c r="W225" s="212">
        <v>1E-3</v>
      </c>
      <c r="X225" s="137"/>
      <c r="Y225" s="80"/>
      <c r="Z225" s="72"/>
      <c r="AA225" s="142"/>
      <c r="AB225" s="70">
        <f t="shared" ca="1" si="46"/>
        <v>0</v>
      </c>
      <c r="AC225" s="70">
        <f t="shared" ca="1" si="47"/>
        <v>1E-3</v>
      </c>
      <c r="AD225" s="186">
        <f t="shared" si="31"/>
        <v>8</v>
      </c>
      <c r="AE225" s="187">
        <f t="shared" si="32"/>
        <v>18</v>
      </c>
      <c r="AF225" s="187">
        <f t="shared" si="33"/>
        <v>-155</v>
      </c>
      <c r="AG225" s="188">
        <f t="shared" si="34"/>
        <v>-8.6111111111111107</v>
      </c>
      <c r="AH225" s="189">
        <f t="shared" si="35"/>
        <v>-8.611111111111111E-3</v>
      </c>
      <c r="AI225" s="188">
        <f t="shared" ca="1" si="36"/>
        <v>8.611111111111111E-3</v>
      </c>
      <c r="AJ225" s="190"/>
    </row>
    <row r="226" spans="1:36" s="23" customFormat="1" ht="42" customHeight="1" x14ac:dyDescent="0.25">
      <c r="A226" s="142" t="s">
        <v>45</v>
      </c>
      <c r="B226" s="143" t="s">
        <v>440</v>
      </c>
      <c r="C226" s="142" t="s">
        <v>90</v>
      </c>
      <c r="D226" s="142" t="s">
        <v>97</v>
      </c>
      <c r="E226" s="142" t="s">
        <v>165</v>
      </c>
      <c r="F226" s="144" t="s">
        <v>203</v>
      </c>
      <c r="G226" s="44" t="str">
        <f t="shared" si="45"/>
        <v>Asesor de Control Interno</v>
      </c>
      <c r="H226" s="184">
        <v>44533</v>
      </c>
      <c r="I226" s="184">
        <v>44545</v>
      </c>
      <c r="J226" s="61"/>
      <c r="K226" s="61"/>
      <c r="L226" s="61"/>
      <c r="M226" s="61"/>
      <c r="N226" s="61"/>
      <c r="O226" s="61"/>
      <c r="P226" s="61"/>
      <c r="Q226" s="61"/>
      <c r="R226" s="61"/>
      <c r="S226" s="61"/>
      <c r="T226" s="61"/>
      <c r="U226" s="61"/>
      <c r="V226" s="142" t="s">
        <v>332</v>
      </c>
      <c r="W226" s="212">
        <v>1E-3</v>
      </c>
      <c r="X226" s="137"/>
      <c r="Y226" s="80"/>
      <c r="Z226" s="72"/>
      <c r="AA226" s="142"/>
      <c r="AB226" s="70">
        <f t="shared" ca="1" si="43"/>
        <v>0</v>
      </c>
      <c r="AC226" s="70">
        <f t="shared" ca="1" si="44"/>
        <v>1E-3</v>
      </c>
      <c r="AD226" s="186">
        <f t="shared" si="31"/>
        <v>12</v>
      </c>
      <c r="AE226" s="187">
        <f t="shared" si="32"/>
        <v>12</v>
      </c>
      <c r="AF226" s="187">
        <f t="shared" si="33"/>
        <v>-278</v>
      </c>
      <c r="AG226" s="188">
        <f t="shared" si="34"/>
        <v>-23.166666666666668</v>
      </c>
      <c r="AH226" s="189">
        <f t="shared" si="35"/>
        <v>-2.3166666666666669E-2</v>
      </c>
      <c r="AI226" s="188">
        <f t="shared" ca="1" si="36"/>
        <v>2.3166666666666669E-2</v>
      </c>
      <c r="AJ226" s="190"/>
    </row>
    <row r="227" spans="1:36" ht="15.6" x14ac:dyDescent="0.25">
      <c r="B227" s="71"/>
      <c r="I227" s="82"/>
      <c r="W227" s="216">
        <f>SUBTOTAL(9,W19:W226)</f>
        <v>0.99999999999999967</v>
      </c>
      <c r="X227" s="82"/>
      <c r="Y227" s="52"/>
      <c r="Z227" s="52"/>
      <c r="AB227" s="110">
        <f ca="1">SUBTOTAL(9,AB19:AB226)</f>
        <v>0.22540000000000007</v>
      </c>
      <c r="AC227" s="110">
        <f ca="1">SUBTOTAL(9,AC19:AC226)</f>
        <v>0.77459999999999962</v>
      </c>
      <c r="AD227" s="111"/>
      <c r="AE227" s="63"/>
      <c r="AF227" s="22"/>
      <c r="AG227" s="74"/>
      <c r="AH227" s="110">
        <f>SUBTOTAL(9,AH19:AH226)</f>
        <v>-5.1773874385170204</v>
      </c>
    </row>
    <row r="228" spans="1:36" x14ac:dyDescent="0.25">
      <c r="A228" s="181" t="s">
        <v>386</v>
      </c>
      <c r="B228" s="71"/>
      <c r="AD228" s="1"/>
    </row>
    <row r="229" spans="1:36" ht="27" customHeight="1" x14ac:dyDescent="0.25">
      <c r="A229" s="182" t="s">
        <v>125</v>
      </c>
      <c r="B229" s="181" t="s">
        <v>387</v>
      </c>
      <c r="I229" s="82"/>
      <c r="W229" s="82"/>
      <c r="X229" s="82"/>
      <c r="Y229" s="52"/>
      <c r="Z229" s="52"/>
      <c r="AB229" s="75"/>
      <c r="AC229" s="113"/>
      <c r="AD229" s="115"/>
      <c r="AE229" s="114"/>
      <c r="AF229" s="114"/>
      <c r="AG229" s="75"/>
      <c r="AH229" s="75"/>
      <c r="AI229" s="75"/>
      <c r="AJ229" s="51"/>
    </row>
    <row r="230" spans="1:36" ht="23.25" customHeight="1" x14ac:dyDescent="0.25">
      <c r="A230" s="182" t="s">
        <v>18</v>
      </c>
      <c r="B230" s="198" t="s">
        <v>439</v>
      </c>
      <c r="W230" s="120"/>
      <c r="X230" s="120"/>
      <c r="Y230" s="150"/>
      <c r="Z230" s="151"/>
      <c r="AA230" s="151"/>
      <c r="AB230" s="75"/>
      <c r="AC230" s="151"/>
      <c r="AD230" s="112"/>
      <c r="AF230" s="34"/>
      <c r="AG230" s="34"/>
      <c r="AH230" s="75"/>
      <c r="AI230" s="34"/>
    </row>
    <row r="231" spans="1:36" ht="23.25" customHeight="1" x14ac:dyDescent="0.25">
      <c r="A231" s="24" t="s">
        <v>148</v>
      </c>
      <c r="B231" s="121"/>
      <c r="C231" s="121"/>
      <c r="D231" s="121"/>
      <c r="E231" s="121"/>
      <c r="F231" s="121"/>
      <c r="G231" s="121"/>
      <c r="W231" s="120"/>
      <c r="X231" s="120"/>
      <c r="Y231" s="150"/>
      <c r="Z231" s="151"/>
      <c r="AA231" s="151"/>
      <c r="AB231" s="153"/>
      <c r="AC231" s="151"/>
      <c r="AH231" s="153"/>
      <c r="AI231" s="76"/>
    </row>
    <row r="232" spans="1:36" x14ac:dyDescent="0.25">
      <c r="B232" s="53"/>
      <c r="E232" s="97"/>
      <c r="F232" s="119"/>
      <c r="W232" s="77"/>
      <c r="X232" s="77"/>
      <c r="Y232" s="217" t="s">
        <v>485</v>
      </c>
      <c r="Z232" s="156"/>
      <c r="AA232" s="156"/>
      <c r="AB232" s="156"/>
      <c r="AC232" s="156"/>
      <c r="AD232" s="157"/>
      <c r="AE232" s="157"/>
      <c r="AF232" s="157"/>
    </row>
    <row r="233" spans="1:36" x14ac:dyDescent="0.25">
      <c r="E233" s="97"/>
      <c r="F233" s="119"/>
      <c r="W233" s="77"/>
      <c r="X233" s="77"/>
      <c r="Y233" s="217" t="s">
        <v>486</v>
      </c>
      <c r="Z233" s="156"/>
      <c r="AA233" s="156"/>
      <c r="AB233" s="156"/>
      <c r="AC233" s="156"/>
      <c r="AD233" s="157"/>
      <c r="AE233" s="157"/>
      <c r="AF233" s="157"/>
    </row>
    <row r="234" spans="1:36" x14ac:dyDescent="0.25">
      <c r="E234" s="97"/>
      <c r="F234" s="118"/>
      <c r="G234" s="116"/>
      <c r="H234" s="116"/>
      <c r="I234" s="116"/>
      <c r="J234" s="116"/>
      <c r="K234" s="116"/>
      <c r="L234" s="116"/>
      <c r="M234" s="116"/>
      <c r="N234" s="116"/>
      <c r="O234" s="116"/>
      <c r="P234" s="116"/>
      <c r="Q234" s="116"/>
      <c r="R234" s="116"/>
      <c r="S234" s="116"/>
      <c r="T234" s="116"/>
      <c r="U234" s="116"/>
      <c r="V234" s="116"/>
      <c r="W234" s="116"/>
      <c r="X234" s="116"/>
      <c r="Y234" s="158" t="s">
        <v>487</v>
      </c>
      <c r="Z234" s="158"/>
      <c r="AA234" s="158"/>
      <c r="AB234" s="158"/>
      <c r="AC234" s="158"/>
      <c r="AD234" s="158"/>
      <c r="AE234" s="157"/>
      <c r="AF234" s="157"/>
    </row>
    <row r="235" spans="1:36" x14ac:dyDescent="0.25">
      <c r="Y235" s="159" t="s">
        <v>488</v>
      </c>
      <c r="Z235" s="159"/>
      <c r="AA235" s="159"/>
      <c r="AB235" s="159"/>
      <c r="AC235" s="159"/>
      <c r="AD235" s="160"/>
      <c r="AE235" s="157"/>
      <c r="AF235" s="157"/>
      <c r="AG235" s="23"/>
      <c r="AH235" s="23"/>
      <c r="AI235" s="23"/>
      <c r="AJ235" s="101"/>
    </row>
    <row r="236" spans="1:36" x14ac:dyDescent="0.25">
      <c r="Y236" s="161" t="s">
        <v>385</v>
      </c>
      <c r="Z236" s="161"/>
      <c r="AA236" s="161"/>
      <c r="AB236" s="161"/>
      <c r="AC236" s="161"/>
      <c r="AD236" s="160"/>
      <c r="AE236" s="157"/>
      <c r="AF236" s="157"/>
      <c r="AG236" s="102"/>
      <c r="AH236" s="23"/>
      <c r="AI236" s="23"/>
      <c r="AJ236" s="101"/>
    </row>
    <row r="237" spans="1:36" x14ac:dyDescent="0.25">
      <c r="Y237" s="217" t="s">
        <v>489</v>
      </c>
      <c r="Z237" s="156"/>
      <c r="AA237" s="156"/>
      <c r="AB237" s="156"/>
      <c r="AC237" s="156"/>
      <c r="AD237" s="157"/>
      <c r="AE237" s="162"/>
      <c r="AF237" s="163" t="s">
        <v>383</v>
      </c>
      <c r="AG237" s="102"/>
      <c r="AH237" s="23"/>
      <c r="AI237" s="23"/>
      <c r="AJ237" s="101"/>
    </row>
    <row r="238" spans="1:36" x14ac:dyDescent="0.25">
      <c r="Y238" s="245" t="s">
        <v>490</v>
      </c>
      <c r="Z238" s="245"/>
      <c r="AA238" s="245"/>
      <c r="AB238" s="245"/>
      <c r="AC238" s="245"/>
      <c r="AD238" s="246"/>
      <c r="AE238" s="162"/>
      <c r="AF238" s="164">
        <v>0.20799999999999999</v>
      </c>
      <c r="AG238" s="102"/>
      <c r="AH238" s="23"/>
      <c r="AI238" s="23"/>
      <c r="AJ238" s="101"/>
    </row>
    <row r="239" spans="1:36" x14ac:dyDescent="0.25">
      <c r="Y239" s="245"/>
      <c r="Z239" s="245"/>
      <c r="AA239" s="245"/>
      <c r="AB239" s="245"/>
      <c r="AC239" s="245"/>
      <c r="AD239" s="246"/>
      <c r="AE239" s="162"/>
      <c r="AF239" s="165"/>
      <c r="AG239" s="102"/>
      <c r="AH239" s="23"/>
      <c r="AI239" s="23"/>
      <c r="AJ239" s="101"/>
    </row>
    <row r="240" spans="1:36" x14ac:dyDescent="0.25">
      <c r="Y240" s="247" t="s">
        <v>493</v>
      </c>
      <c r="Z240" s="247"/>
      <c r="AA240" s="247"/>
      <c r="AB240" s="247"/>
      <c r="AC240" s="247"/>
      <c r="AD240" s="246"/>
      <c r="AE240" s="157"/>
      <c r="AF240" s="166">
        <v>1.6799999999999999E-2</v>
      </c>
      <c r="AG240" s="23"/>
      <c r="AH240" s="23"/>
      <c r="AI240" s="23"/>
      <c r="AJ240" s="101"/>
    </row>
    <row r="241" spans="8:36" x14ac:dyDescent="0.25">
      <c r="Y241" s="247"/>
      <c r="Z241" s="247"/>
      <c r="AA241" s="247"/>
      <c r="AB241" s="247"/>
      <c r="AC241" s="247"/>
      <c r="AD241" s="246"/>
      <c r="AE241" s="103"/>
      <c r="AF241" s="167">
        <f>SUM(AF238:AF240)</f>
        <v>0.2248</v>
      </c>
      <c r="AG241" s="23"/>
      <c r="AH241" s="23"/>
      <c r="AI241" s="23"/>
      <c r="AJ241" s="101"/>
    </row>
    <row r="242" spans="8:36" x14ac:dyDescent="0.25">
      <c r="Y242" s="247"/>
      <c r="Z242" s="247"/>
      <c r="AA242" s="247"/>
      <c r="AB242" s="247"/>
      <c r="AC242" s="247"/>
      <c r="AD242" s="246"/>
      <c r="AE242" s="103"/>
      <c r="AF242" s="105"/>
      <c r="AG242" s="23"/>
      <c r="AH242" s="23"/>
      <c r="AI242" s="23"/>
      <c r="AJ242" s="101"/>
    </row>
    <row r="243" spans="8:36" x14ac:dyDescent="0.25">
      <c r="Y243" s="247"/>
      <c r="Z243" s="247"/>
      <c r="AA243" s="247"/>
      <c r="AB243" s="247"/>
      <c r="AC243" s="247"/>
      <c r="AD243" s="246"/>
      <c r="AE243" s="104"/>
      <c r="AF243" s="168"/>
      <c r="AG243" s="23"/>
      <c r="AH243" s="106"/>
      <c r="AI243" s="23"/>
      <c r="AJ243" s="101"/>
    </row>
    <row r="244" spans="8:36" x14ac:dyDescent="0.25">
      <c r="Y244" s="247"/>
      <c r="Z244" s="247"/>
      <c r="AA244" s="247"/>
      <c r="AB244" s="247"/>
      <c r="AC244" s="247"/>
      <c r="AD244" s="246"/>
      <c r="AE244" s="169"/>
      <c r="AF244" s="170"/>
      <c r="AG244" s="23"/>
      <c r="AH244" s="51"/>
      <c r="AI244" s="23"/>
      <c r="AJ244" s="101"/>
    </row>
    <row r="245" spans="8:36" ht="14.4" x14ac:dyDescent="0.3">
      <c r="Y245" s="248" t="s">
        <v>491</v>
      </c>
      <c r="Z245" s="248"/>
      <c r="AA245" s="248"/>
      <c r="AB245" s="248"/>
      <c r="AC245" s="248"/>
      <c r="AD245" s="248"/>
      <c r="AE245" s="171"/>
      <c r="AF245" s="163" t="s">
        <v>384</v>
      </c>
      <c r="AG245" s="23"/>
      <c r="AH245" s="23"/>
      <c r="AI245" s="23"/>
      <c r="AJ245" s="101"/>
    </row>
    <row r="246" spans="8:36" x14ac:dyDescent="0.25">
      <c r="Y246" s="248"/>
      <c r="Z246" s="248"/>
      <c r="AA246" s="248"/>
      <c r="AB246" s="248"/>
      <c r="AC246" s="248"/>
      <c r="AD246" s="248"/>
      <c r="AE246" s="162"/>
      <c r="AF246" s="172">
        <v>0.20799999999999999</v>
      </c>
      <c r="AG246" s="23"/>
      <c r="AH246" s="106"/>
      <c r="AI246" s="23"/>
      <c r="AJ246" s="101"/>
    </row>
    <row r="247" spans="8:36" x14ac:dyDescent="0.25">
      <c r="Y247" s="218" t="s">
        <v>494</v>
      </c>
      <c r="Z247" s="173"/>
      <c r="AA247" s="173"/>
      <c r="AB247" s="173"/>
      <c r="AC247" s="173"/>
      <c r="AD247" s="157"/>
      <c r="AE247" s="170"/>
      <c r="AF247" s="174">
        <v>0</v>
      </c>
      <c r="AG247" s="23"/>
      <c r="AH247" s="102"/>
      <c r="AI247" s="23"/>
      <c r="AJ247" s="101"/>
    </row>
    <row r="248" spans="8:36" x14ac:dyDescent="0.25">
      <c r="Y248" s="218" t="s">
        <v>492</v>
      </c>
      <c r="Z248" s="175"/>
      <c r="AA248" s="175"/>
      <c r="AB248" s="175"/>
      <c r="AC248" s="175"/>
      <c r="AD248" s="157"/>
      <c r="AE248" s="157"/>
      <c r="AF248" s="176"/>
      <c r="AG248" s="23"/>
      <c r="AH248" s="23"/>
      <c r="AI248" s="23"/>
      <c r="AJ248" s="101"/>
    </row>
    <row r="249" spans="8:36" x14ac:dyDescent="0.25">
      <c r="Y249" s="175"/>
      <c r="Z249" s="175"/>
      <c r="AA249" s="175"/>
      <c r="AB249" s="175"/>
      <c r="AC249" s="175"/>
      <c r="AD249" s="157"/>
      <c r="AE249" s="107"/>
      <c r="AF249" s="177">
        <v>1.6799999999999999E-2</v>
      </c>
      <c r="AG249" s="23"/>
      <c r="AH249" s="23"/>
      <c r="AI249" s="23"/>
      <c r="AJ249" s="101"/>
    </row>
    <row r="250" spans="8:36" x14ac:dyDescent="0.25">
      <c r="Y250" s="218" t="s">
        <v>495</v>
      </c>
      <c r="Z250" s="173"/>
      <c r="AA250" s="173"/>
      <c r="AB250" s="173"/>
      <c r="AC250" s="173"/>
      <c r="AD250" s="157"/>
      <c r="AE250" s="108"/>
      <c r="AF250" s="178"/>
      <c r="AG250" s="23"/>
      <c r="AH250" s="23"/>
      <c r="AI250" s="23"/>
      <c r="AJ250" s="101"/>
    </row>
    <row r="251" spans="8:36" x14ac:dyDescent="0.25">
      <c r="Y251" s="173"/>
      <c r="Z251" s="175"/>
      <c r="AA251" s="175"/>
      <c r="AB251" s="175"/>
      <c r="AC251" s="175"/>
      <c r="AD251" s="157"/>
      <c r="AE251" s="104"/>
      <c r="AF251" s="167">
        <f>SUM(AF246:AF249)</f>
        <v>0.2248</v>
      </c>
      <c r="AG251" s="23"/>
      <c r="AH251" s="23"/>
      <c r="AI251" s="23"/>
      <c r="AJ251" s="101"/>
    </row>
    <row r="252" spans="8:36" ht="14.4" thickBot="1" x14ac:dyDescent="0.3">
      <c r="H252" s="197"/>
      <c r="I252" s="197"/>
      <c r="Y252" s="175"/>
      <c r="Z252" s="175"/>
      <c r="AA252" s="175"/>
      <c r="AB252" s="175"/>
      <c r="AC252" s="175"/>
      <c r="AD252" s="157"/>
      <c r="AE252" s="109"/>
      <c r="AF252" s="157"/>
      <c r="AG252" s="23"/>
      <c r="AH252" s="23"/>
      <c r="AI252" s="23"/>
      <c r="AJ252" s="101"/>
    </row>
    <row r="253" spans="8:36" x14ac:dyDescent="0.25">
      <c r="Y253" s="173"/>
      <c r="Z253" s="173"/>
      <c r="AA253" s="173"/>
      <c r="AB253" s="173"/>
      <c r="AC253" s="173"/>
      <c r="AD253" s="157"/>
      <c r="AE253" s="157"/>
      <c r="AF253" s="179" t="s">
        <v>220</v>
      </c>
      <c r="AG253" s="23"/>
      <c r="AH253" s="23"/>
      <c r="AI253" s="23"/>
      <c r="AJ253" s="101"/>
    </row>
    <row r="254" spans="8:36" ht="14.4" thickBot="1" x14ac:dyDescent="0.3">
      <c r="Y254" s="157"/>
      <c r="Z254" s="157"/>
      <c r="AA254" s="157"/>
      <c r="AB254" s="157"/>
      <c r="AC254" s="157"/>
      <c r="AD254" s="157"/>
      <c r="AE254" s="105"/>
      <c r="AF254" s="180">
        <f>AF251/AF241</f>
        <v>1</v>
      </c>
      <c r="AG254" s="23"/>
      <c r="AH254" s="23"/>
      <c r="AI254" s="23"/>
      <c r="AJ254" s="101"/>
    </row>
    <row r="255" spans="8:36" x14ac:dyDescent="0.25">
      <c r="AD255" s="64"/>
      <c r="AE255" s="23"/>
      <c r="AF255" s="23"/>
      <c r="AG255" s="23"/>
      <c r="AH255" s="23"/>
      <c r="AI255" s="23"/>
      <c r="AJ255" s="101"/>
    </row>
    <row r="256" spans="8:36" x14ac:dyDescent="0.25">
      <c r="AD256" s="64"/>
      <c r="AE256" s="23"/>
      <c r="AF256" s="23"/>
      <c r="AG256" s="23"/>
      <c r="AH256" s="23"/>
      <c r="AI256" s="23"/>
      <c r="AJ256" s="101"/>
    </row>
    <row r="257" spans="25:36" ht="23.25" customHeight="1" x14ac:dyDescent="0.25">
      <c r="AD257" s="64"/>
      <c r="AE257" s="23"/>
      <c r="AF257" s="23"/>
      <c r="AG257" s="23"/>
      <c r="AH257" s="23"/>
      <c r="AI257" s="23"/>
      <c r="AJ257" s="101"/>
    </row>
    <row r="258" spans="25:36" ht="23.25" customHeight="1" x14ac:dyDescent="0.25">
      <c r="AD258" s="64"/>
      <c r="AE258" s="23"/>
      <c r="AF258" s="23"/>
      <c r="AG258" s="23"/>
      <c r="AH258" s="23"/>
      <c r="AI258" s="23"/>
      <c r="AJ258" s="101"/>
    </row>
    <row r="259" spans="25:36" x14ac:dyDescent="0.25">
      <c r="Y259" s="23"/>
      <c r="Z259" s="23"/>
      <c r="AA259" s="23"/>
      <c r="AB259" s="23"/>
      <c r="AC259" s="23"/>
      <c r="AD259" s="64"/>
      <c r="AE259" s="23"/>
      <c r="AF259" s="23"/>
      <c r="AG259" s="23"/>
      <c r="AH259" s="23"/>
      <c r="AI259" s="23"/>
      <c r="AJ259" s="101"/>
    </row>
    <row r="260" spans="25:36" x14ac:dyDescent="0.25">
      <c r="Y260" s="23"/>
      <c r="Z260" s="23"/>
      <c r="AA260" s="23"/>
      <c r="AB260" s="23"/>
      <c r="AC260" s="23"/>
      <c r="AD260" s="64"/>
      <c r="AE260" s="23"/>
      <c r="AF260" s="23"/>
      <c r="AG260" s="23"/>
      <c r="AH260" s="23"/>
      <c r="AI260" s="23"/>
      <c r="AJ260" s="101"/>
    </row>
    <row r="261" spans="25:36" x14ac:dyDescent="0.25">
      <c r="Y261" s="23"/>
      <c r="Z261" s="23"/>
      <c r="AA261" s="23"/>
      <c r="AB261" s="23"/>
      <c r="AC261" s="23"/>
      <c r="AD261" s="64"/>
      <c r="AE261" s="23"/>
      <c r="AF261" s="23"/>
      <c r="AG261" s="23"/>
      <c r="AH261" s="23"/>
      <c r="AI261" s="23"/>
      <c r="AJ261" s="101"/>
    </row>
    <row r="262" spans="25:36" x14ac:dyDescent="0.25">
      <c r="Y262" s="23"/>
      <c r="Z262" s="23"/>
      <c r="AA262" s="23"/>
      <c r="AB262" s="23"/>
      <c r="AC262" s="23"/>
      <c r="AD262" s="64"/>
      <c r="AE262" s="23"/>
      <c r="AF262" s="23"/>
      <c r="AG262" s="23"/>
      <c r="AH262" s="23"/>
      <c r="AI262" s="23"/>
      <c r="AJ262" s="101"/>
    </row>
    <row r="263" spans="25:36" x14ac:dyDescent="0.25">
      <c r="Y263" s="23"/>
      <c r="Z263" s="23"/>
      <c r="AA263" s="23"/>
      <c r="AB263" s="23"/>
      <c r="AC263" s="23"/>
      <c r="AD263" s="64"/>
      <c r="AE263" s="23"/>
      <c r="AF263" s="23"/>
      <c r="AG263" s="23"/>
      <c r="AH263" s="23"/>
      <c r="AI263" s="23"/>
      <c r="AJ263" s="101"/>
    </row>
    <row r="264" spans="25:36" x14ac:dyDescent="0.25">
      <c r="Y264" s="23"/>
      <c r="Z264" s="23"/>
      <c r="AA264" s="23"/>
      <c r="AB264" s="23"/>
      <c r="AC264" s="23"/>
      <c r="AD264" s="64"/>
      <c r="AE264" s="23"/>
      <c r="AF264" s="23"/>
      <c r="AG264" s="23"/>
      <c r="AH264" s="23"/>
      <c r="AI264" s="23"/>
      <c r="AJ264" s="101"/>
    </row>
    <row r="265" spans="25:36" x14ac:dyDescent="0.25">
      <c r="Y265" s="23"/>
      <c r="Z265" s="23"/>
      <c r="AA265" s="23"/>
      <c r="AB265" s="23"/>
      <c r="AC265" s="23"/>
      <c r="AD265" s="64"/>
      <c r="AE265" s="23"/>
      <c r="AF265" s="23"/>
      <c r="AG265" s="23"/>
      <c r="AH265" s="23"/>
      <c r="AI265" s="23"/>
      <c r="AJ265" s="101"/>
    </row>
    <row r="266" spans="25:36" x14ac:dyDescent="0.25">
      <c r="Y266" s="23"/>
      <c r="Z266" s="23"/>
      <c r="AA266" s="23"/>
      <c r="AB266" s="23"/>
      <c r="AC266" s="23"/>
      <c r="AD266" s="64"/>
      <c r="AE266" s="23"/>
      <c r="AF266" s="23"/>
      <c r="AG266" s="23"/>
      <c r="AH266" s="23"/>
      <c r="AI266" s="23"/>
      <c r="AJ266" s="101"/>
    </row>
    <row r="267" spans="25:36" x14ac:dyDescent="0.25">
      <c r="Y267" s="23"/>
      <c r="Z267" s="23"/>
      <c r="AA267" s="23"/>
      <c r="AB267" s="23"/>
      <c r="AC267" s="23"/>
      <c r="AD267" s="64"/>
      <c r="AE267" s="23"/>
      <c r="AF267" s="23"/>
      <c r="AG267" s="23"/>
      <c r="AH267" s="23"/>
      <c r="AI267" s="23"/>
      <c r="AJ267" s="101"/>
    </row>
    <row r="268" spans="25:36" x14ac:dyDescent="0.25">
      <c r="Y268" s="23"/>
      <c r="Z268" s="23"/>
      <c r="AA268" s="23"/>
      <c r="AB268" s="23"/>
      <c r="AC268" s="23"/>
      <c r="AD268" s="64"/>
      <c r="AE268" s="23"/>
      <c r="AF268" s="23"/>
      <c r="AG268" s="23"/>
      <c r="AH268" s="23"/>
      <c r="AI268" s="23"/>
      <c r="AJ268" s="101"/>
    </row>
    <row r="269" spans="25:36" x14ac:dyDescent="0.25">
      <c r="Y269" s="23"/>
      <c r="Z269" s="23"/>
      <c r="AA269" s="23"/>
      <c r="AB269" s="23"/>
      <c r="AC269" s="23"/>
      <c r="AD269" s="64"/>
      <c r="AE269" s="23"/>
      <c r="AF269" s="23"/>
      <c r="AG269" s="23"/>
      <c r="AH269" s="23"/>
      <c r="AI269" s="23"/>
      <c r="AJ269" s="101"/>
    </row>
    <row r="270" spans="25:36" x14ac:dyDescent="0.25">
      <c r="Y270" s="23"/>
      <c r="Z270" s="23"/>
      <c r="AA270" s="23"/>
      <c r="AB270" s="23"/>
      <c r="AC270" s="23"/>
      <c r="AD270" s="64"/>
      <c r="AE270" s="23"/>
      <c r="AF270" s="23"/>
      <c r="AG270" s="23"/>
      <c r="AH270" s="23"/>
      <c r="AI270" s="23"/>
      <c r="AJ270" s="101"/>
    </row>
    <row r="271" spans="25:36" x14ac:dyDescent="0.25">
      <c r="Y271" s="23"/>
      <c r="Z271" s="23"/>
      <c r="AA271" s="23"/>
      <c r="AB271" s="23"/>
      <c r="AC271" s="23"/>
      <c r="AD271" s="64"/>
      <c r="AE271" s="23"/>
      <c r="AF271" s="23"/>
      <c r="AG271" s="23"/>
      <c r="AH271" s="23"/>
      <c r="AI271" s="23"/>
      <c r="AJ271" s="101"/>
    </row>
    <row r="272" spans="25:36" x14ac:dyDescent="0.25">
      <c r="Y272" s="23"/>
      <c r="Z272" s="23"/>
      <c r="AA272" s="23"/>
      <c r="AB272" s="23"/>
      <c r="AC272" s="23"/>
      <c r="AD272" s="64"/>
      <c r="AE272" s="23"/>
      <c r="AF272" s="23"/>
      <c r="AG272" s="23"/>
      <c r="AH272" s="23"/>
      <c r="AI272" s="23"/>
      <c r="AJ272" s="101"/>
    </row>
    <row r="273" spans="25:36" x14ac:dyDescent="0.25">
      <c r="Y273" s="23"/>
      <c r="Z273" s="23"/>
      <c r="AA273" s="23"/>
      <c r="AB273" s="23"/>
      <c r="AC273" s="23"/>
      <c r="AD273" s="64"/>
      <c r="AE273" s="23"/>
      <c r="AF273" s="23"/>
      <c r="AG273" s="23"/>
      <c r="AH273" s="23"/>
      <c r="AI273" s="23"/>
      <c r="AJ273" s="101"/>
    </row>
    <row r="274" spans="25:36" x14ac:dyDescent="0.25">
      <c r="Y274" s="23"/>
      <c r="Z274" s="23"/>
      <c r="AA274" s="23"/>
      <c r="AB274" s="23"/>
      <c r="AC274" s="23"/>
      <c r="AD274" s="64"/>
      <c r="AE274" s="23"/>
      <c r="AF274" s="23"/>
      <c r="AG274" s="23"/>
      <c r="AH274" s="23"/>
      <c r="AI274" s="23"/>
      <c r="AJ274" s="101"/>
    </row>
    <row r="1047359" spans="24:24" x14ac:dyDescent="0.25">
      <c r="X1047359" s="45"/>
    </row>
  </sheetData>
  <autoFilter ref="A18:AJ251"/>
  <sortState ref="A19:AJ218">
    <sortCondition ref="H19:H218"/>
    <sortCondition ref="I19:I218"/>
    <sortCondition ref="B19:B218"/>
    <sortCondition ref="F19:F218"/>
  </sortState>
  <dataConsolidate/>
  <mergeCells count="46">
    <mergeCell ref="H17:I17"/>
    <mergeCell ref="J17:U17"/>
    <mergeCell ref="X17:Z17"/>
    <mergeCell ref="V14:W14"/>
    <mergeCell ref="V13:W13"/>
    <mergeCell ref="R13:U13"/>
    <mergeCell ref="X10:AB14"/>
    <mergeCell ref="R14:U14"/>
    <mergeCell ref="AA1:AB1"/>
    <mergeCell ref="A1:D3"/>
    <mergeCell ref="E1:Y3"/>
    <mergeCell ref="A9:E9"/>
    <mergeCell ref="A7:E7"/>
    <mergeCell ref="A5:E5"/>
    <mergeCell ref="A8:E8"/>
    <mergeCell ref="A6:E6"/>
    <mergeCell ref="AA3:AB3"/>
    <mergeCell ref="AA2:AB2"/>
    <mergeCell ref="X5:AB5"/>
    <mergeCell ref="F6:W8"/>
    <mergeCell ref="F5:W5"/>
    <mergeCell ref="H9:W9"/>
    <mergeCell ref="X6:AB8"/>
    <mergeCell ref="X9:AB9"/>
    <mergeCell ref="B14:E14"/>
    <mergeCell ref="B13:E13"/>
    <mergeCell ref="A10:E10"/>
    <mergeCell ref="H10:W12"/>
    <mergeCell ref="F12:G12"/>
    <mergeCell ref="F11:G11"/>
    <mergeCell ref="Y238:AD239"/>
    <mergeCell ref="Y240:AD244"/>
    <mergeCell ref="Y245:AD246"/>
    <mergeCell ref="A12:C12"/>
    <mergeCell ref="A11:C11"/>
    <mergeCell ref="M14:Q14"/>
    <mergeCell ref="D12:E12"/>
    <mergeCell ref="D11:E11"/>
    <mergeCell ref="A13:A14"/>
    <mergeCell ref="H14:I14"/>
    <mergeCell ref="H13:I13"/>
    <mergeCell ref="M13:Q13"/>
    <mergeCell ref="J14:L14"/>
    <mergeCell ref="J13:L13"/>
    <mergeCell ref="F14:G14"/>
    <mergeCell ref="F13:G13"/>
  </mergeCells>
  <conditionalFormatting sqref="J19:U19 J23:U77 J222:U222 J226:U226 J113:U219 K112:U112 J79:U111 K78:U78">
    <cfRule type="expression" dxfId="1517" priority="3748" stopIfTrue="1">
      <formula>IF(AND(J$16&gt;=$H19,J$15&lt;=$I19,VLOOKUP($F19,PROFA,2,0)=1),1,0)</formula>
    </cfRule>
    <cfRule type="expression" dxfId="1516" priority="3749" stopIfTrue="1">
      <formula>IF(AND(J$16&gt;=$H19,J$15&lt;=$I19,VLOOKUP($F19,PROFA,2,0)=2),1,0)</formula>
    </cfRule>
    <cfRule type="expression" dxfId="1515" priority="3750" stopIfTrue="1">
      <formula>IF(AND(J$16&gt;=$H19,J$15&lt;=$I19,VLOOKUP($F19,PROFA,2,0)=3),1,0)</formula>
    </cfRule>
    <cfRule type="expression" dxfId="1514" priority="3751" stopIfTrue="1">
      <formula>IF(AND(J$16&gt;=$H19,J$15&lt;=$I19,VLOOKUP($F19,PROFA,2,0)=4),1,0)</formula>
    </cfRule>
    <cfRule type="expression" dxfId="1513" priority="3752" stopIfTrue="1">
      <formula>IF(AND(J$16&gt;=$H19,J$15&lt;=$I19,VLOOKUP($F19,PROFA,2,0)=5),1,0)</formula>
    </cfRule>
    <cfRule type="expression" dxfId="1512" priority="3753" stopIfTrue="1">
      <formula>IF(AND(J$16&gt;=$H19,J$15&lt;=$I19,VLOOKUP($F19,PROFA,2,0)=6),1,0)</formula>
    </cfRule>
    <cfRule type="expression" dxfId="1511" priority="3755" stopIfTrue="1">
      <formula>IF(AND(J$16&gt;=$H19,J$15&lt;=$I19,VLOOKUP($F19,PROFA,2,0)=7),1,0)</formula>
    </cfRule>
    <cfRule type="expression" dxfId="1510" priority="3756" stopIfTrue="1">
      <formula>IF(AND(J$16&gt;=$H19,J$15&lt;=$I19,VLOOKUP($F19,PROFA,2,0)=8),1,0)</formula>
    </cfRule>
  </conditionalFormatting>
  <conditionalFormatting sqref="J20:U21">
    <cfRule type="expression" dxfId="1509" priority="3615" stopIfTrue="1">
      <formula>IF(AND(J$16&gt;=$H20,J$15&lt;=$I20,VLOOKUP($F20,PROFA,2,0)=1),1,0)</formula>
    </cfRule>
    <cfRule type="expression" dxfId="1508" priority="3616" stopIfTrue="1">
      <formula>IF(AND(J$16&gt;=$H20,J$15&lt;=$I20,VLOOKUP($F20,PROFA,2,0)=2),1,0)</formula>
    </cfRule>
    <cfRule type="expression" dxfId="1507" priority="3617" stopIfTrue="1">
      <formula>IF(AND(J$16&gt;=$H20,J$15&lt;=$I20,VLOOKUP($F20,PROFA,2,0)=3),1,0)</formula>
    </cfRule>
    <cfRule type="expression" dxfId="1506" priority="3618" stopIfTrue="1">
      <formula>IF(AND(J$16&gt;=$H20,J$15&lt;=$I20,VLOOKUP($F20,PROFA,2,0)=4),1,0)</formula>
    </cfRule>
    <cfRule type="expression" dxfId="1505" priority="3619" stopIfTrue="1">
      <formula>IF(AND(J$16&gt;=$H20,J$15&lt;=$I20,VLOOKUP($F20,PROFA,2,0)=5),1,0)</formula>
    </cfRule>
    <cfRule type="expression" dxfId="1504" priority="3620" stopIfTrue="1">
      <formula>IF(AND(J$16&gt;=$H20,J$15&lt;=$I20,VLOOKUP($F20,PROFA,2,0)=6),1,0)</formula>
    </cfRule>
    <cfRule type="expression" dxfId="1503" priority="3621" stopIfTrue="1">
      <formula>IF(AND(J$16&gt;=$H20,J$15&lt;=$I20,VLOOKUP($F20,PROFA,2,0)=7),1,0)</formula>
    </cfRule>
    <cfRule type="expression" dxfId="1502" priority="3622" stopIfTrue="1">
      <formula>IF(AND(J$16&gt;=$H20,J$15&lt;=$I20,VLOOKUP($F20,PROFA,2,0)=8),1,0)</formula>
    </cfRule>
  </conditionalFormatting>
  <conditionalFormatting sqref="J22:N22 R22:U22">
    <cfRule type="expression" dxfId="1501" priority="2374" stopIfTrue="1">
      <formula>IF(AND(J$16&gt;=$H22,J$15&lt;=$I22,VLOOKUP($F22,PROFA,2,0)=1),1,0)</formula>
    </cfRule>
    <cfRule type="expression" dxfId="1500" priority="2375" stopIfTrue="1">
      <formula>IF(AND(J$16&gt;=$H22,J$15&lt;=$I22,VLOOKUP($F22,PROFA,2,0)=2),1,0)</formula>
    </cfRule>
    <cfRule type="expression" dxfId="1499" priority="2376" stopIfTrue="1">
      <formula>IF(AND(J$16&gt;=$H22,J$15&lt;=$I22,VLOOKUP($F22,PROFA,2,0)=3),1,0)</formula>
    </cfRule>
    <cfRule type="expression" dxfId="1498" priority="2377" stopIfTrue="1">
      <formula>IF(AND(J$16&gt;=$H22,J$15&lt;=$I22,VLOOKUP($F22,PROFA,2,0)=4),1,0)</formula>
    </cfRule>
    <cfRule type="expression" dxfId="1497" priority="2378" stopIfTrue="1">
      <formula>IF(AND(J$16&gt;=$H22,J$15&lt;=$I22,VLOOKUP($F22,PROFA,2,0)=5),1,0)</formula>
    </cfRule>
    <cfRule type="expression" dxfId="1496" priority="2379" stopIfTrue="1">
      <formula>IF(AND(J$16&gt;=$H22,J$15&lt;=$I22,VLOOKUP($F22,PROFA,2,0)=6),1,0)</formula>
    </cfRule>
    <cfRule type="expression" dxfId="1495" priority="2380" stopIfTrue="1">
      <formula>IF(AND(J$16&gt;=$H22,J$15&lt;=$I22,VLOOKUP($F22,PROFA,2,0)=7),1,0)</formula>
    </cfRule>
    <cfRule type="expression" dxfId="1494" priority="2381" stopIfTrue="1">
      <formula>IF(AND(J$16&gt;=$H22,J$15&lt;=$I22,VLOOKUP($F22,PROFA,2,0)=8),1,0)</formula>
    </cfRule>
  </conditionalFormatting>
  <conditionalFormatting sqref="O22:Q22">
    <cfRule type="expression" dxfId="1493" priority="2358" stopIfTrue="1">
      <formula>IF(AND(O$16&gt;=$H22,O$15&lt;=$I22,VLOOKUP($F22,PROFA,2,0)=1),1,0)</formula>
    </cfRule>
    <cfRule type="expression" dxfId="1492" priority="2359" stopIfTrue="1">
      <formula>IF(AND(O$16&gt;=$H22,O$15&lt;=$I22,VLOOKUP($F22,PROFA,2,0)=2),1,0)</formula>
    </cfRule>
    <cfRule type="expression" dxfId="1491" priority="2360" stopIfTrue="1">
      <formula>IF(AND(O$16&gt;=$H22,O$15&lt;=$I22,VLOOKUP($F22,PROFA,2,0)=3),1,0)</formula>
    </cfRule>
    <cfRule type="expression" dxfId="1490" priority="2361" stopIfTrue="1">
      <formula>IF(AND(O$16&gt;=$H22,O$15&lt;=$I22,VLOOKUP($F22,PROFA,2,0)=4),1,0)</formula>
    </cfRule>
    <cfRule type="expression" dxfId="1489" priority="2362" stopIfTrue="1">
      <formula>IF(AND(O$16&gt;=$H22,O$15&lt;=$I22,VLOOKUP($F22,PROFA,2,0)=5),1,0)</formula>
    </cfRule>
    <cfRule type="expression" dxfId="1488" priority="2363" stopIfTrue="1">
      <formula>IF(AND(O$16&gt;=$H22,O$15&lt;=$I22,VLOOKUP($F22,PROFA,2,0)=6),1,0)</formula>
    </cfRule>
    <cfRule type="expression" dxfId="1487" priority="2364" stopIfTrue="1">
      <formula>IF(AND(O$16&gt;=$H22,O$15&lt;=$I22,VLOOKUP($F22,PROFA,2,0)=7),1,0)</formula>
    </cfRule>
    <cfRule type="expression" dxfId="1486" priority="2365" stopIfTrue="1">
      <formula>IF(AND(O$16&gt;=$H22,O$15&lt;=$I22,VLOOKUP($F22,PROFA,2,0)=8),1,0)</formula>
    </cfRule>
  </conditionalFormatting>
  <conditionalFormatting sqref="F90">
    <cfRule type="expression" dxfId="1485" priority="2198">
      <formula>IF(VLOOKUP($F90,PROFA,2,0)=1,1,0)</formula>
    </cfRule>
    <cfRule type="expression" dxfId="1484" priority="2199">
      <formula>IF(VLOOKUP($F90,PROFA,2,0)=2,1,0)</formula>
    </cfRule>
    <cfRule type="expression" dxfId="1483" priority="2200">
      <formula>IF(VLOOKUP($F90,PROFA,2,0)=3,1,0)</formula>
    </cfRule>
    <cfRule type="expression" dxfId="1482" priority="2201">
      <formula>IF(VLOOKUP($F90,PROFA,2,0)=4,1,0)</formula>
    </cfRule>
    <cfRule type="expression" dxfId="1481" priority="2202">
      <formula>IF(VLOOKUP($F90,PROFA,2,0)=5,1,0)</formula>
    </cfRule>
    <cfRule type="expression" dxfId="1480" priority="2203">
      <formula>IF(VLOOKUP($F90,PROFA,2,0)=6,1,0)</formula>
    </cfRule>
    <cfRule type="expression" dxfId="1479" priority="2204">
      <formula>IF(VLOOKUP($F90,PROFA,2,0)=7,1,0)</formula>
    </cfRule>
    <cfRule type="expression" dxfId="1478" priority="2205">
      <formula>IF(VLOOKUP($F90,PROFA,2,0)=8,1,0)</formula>
    </cfRule>
  </conditionalFormatting>
  <conditionalFormatting sqref="F19 F200:F206 F208:F219 F222 F183:F198">
    <cfRule type="expression" dxfId="1477" priority="1940">
      <formula>IF(VLOOKUP($F19,PROFA,2,0)=1,1,0)</formula>
    </cfRule>
    <cfRule type="expression" dxfId="1476" priority="2422">
      <formula>IF(VLOOKUP($F19,PROFA,2,0)=2,1,0)</formula>
    </cfRule>
    <cfRule type="expression" dxfId="1475" priority="2423">
      <formula>IF(VLOOKUP($F19,PROFA,2,0)=3,1,0)</formula>
    </cfRule>
    <cfRule type="expression" dxfId="1474" priority="2424">
      <formula>IF(VLOOKUP($F19,PROFA,2,0)=4,1,0)</formula>
    </cfRule>
    <cfRule type="expression" dxfId="1473" priority="2425">
      <formula>IF(VLOOKUP($F19,PROFA,2,0)=5,1,0)</formula>
    </cfRule>
    <cfRule type="expression" dxfId="1472" priority="2426">
      <formula>IF(VLOOKUP($F19,PROFA,2,0)=6,1,0)</formula>
    </cfRule>
    <cfRule type="expression" dxfId="1471" priority="2427">
      <formula>IF(VLOOKUP($F19,PROFA,2,0)=7,1,0)</formula>
    </cfRule>
    <cfRule type="expression" dxfId="1470" priority="2428">
      <formula>IF(VLOOKUP($F19,PROFA,2,0)=8,1,0)</formula>
    </cfRule>
    <cfRule type="expression" dxfId="1469" priority="2429">
      <formula>IF(VLOOKUP($F19,PROFA,2,0)=9,1,0)</formula>
    </cfRule>
  </conditionalFormatting>
  <conditionalFormatting sqref="F29">
    <cfRule type="expression" dxfId="1468" priority="1931">
      <formula>IF(VLOOKUP($F29,PROFA,2,0)=1,1,0)</formula>
    </cfRule>
    <cfRule type="expression" dxfId="1467" priority="1932">
      <formula>IF(VLOOKUP($F29,PROFA,2,0)=2,1,0)</formula>
    </cfRule>
    <cfRule type="expression" dxfId="1466" priority="1933">
      <formula>IF(VLOOKUP($F29,PROFA,2,0)=3,1,0)</formula>
    </cfRule>
    <cfRule type="expression" dxfId="1465" priority="1934">
      <formula>IF(VLOOKUP($F29,PROFA,2,0)=4,1,0)</formula>
    </cfRule>
    <cfRule type="expression" dxfId="1464" priority="1935">
      <formula>IF(VLOOKUP($F29,PROFA,2,0)=5,1,0)</formula>
    </cfRule>
    <cfRule type="expression" dxfId="1463" priority="1936">
      <formula>IF(VLOOKUP($F29,PROFA,2,0)=6,1,0)</formula>
    </cfRule>
    <cfRule type="expression" dxfId="1462" priority="1937">
      <formula>IF(VLOOKUP($F29,PROFA,2,0)=7,1,0)</formula>
    </cfRule>
    <cfRule type="expression" dxfId="1461" priority="1938">
      <formula>IF(VLOOKUP($F29,PROFA,2,0)=8,1,0)</formula>
    </cfRule>
    <cfRule type="expression" dxfId="1460" priority="1939">
      <formula>IF(VLOOKUP($F29,PROFA,2,0)=9,1,0)</formula>
    </cfRule>
  </conditionalFormatting>
  <conditionalFormatting sqref="F35">
    <cfRule type="expression" dxfId="1459" priority="1922">
      <formula>IF(VLOOKUP($F35,PROFA,2,0)=1,1,0)</formula>
    </cfRule>
    <cfRule type="expression" dxfId="1458" priority="1923">
      <formula>IF(VLOOKUP($F35,PROFA,2,0)=2,1,0)</formula>
    </cfRule>
    <cfRule type="expression" dxfId="1457" priority="1924">
      <formula>IF(VLOOKUP($F35,PROFA,2,0)=3,1,0)</formula>
    </cfRule>
    <cfRule type="expression" dxfId="1456" priority="1925">
      <formula>IF(VLOOKUP($F35,PROFA,2,0)=4,1,0)</formula>
    </cfRule>
    <cfRule type="expression" dxfId="1455" priority="1926">
      <formula>IF(VLOOKUP($F35,PROFA,2,0)=5,1,0)</formula>
    </cfRule>
    <cfRule type="expression" dxfId="1454" priority="1927">
      <formula>IF(VLOOKUP($F35,PROFA,2,0)=6,1,0)</formula>
    </cfRule>
    <cfRule type="expression" dxfId="1453" priority="1928">
      <formula>IF(VLOOKUP($F35,PROFA,2,0)=7,1,0)</formula>
    </cfRule>
    <cfRule type="expression" dxfId="1452" priority="1929">
      <formula>IF(VLOOKUP($F35,PROFA,2,0)=8,1,0)</formula>
    </cfRule>
    <cfRule type="expression" dxfId="1451" priority="1930">
      <formula>IF(VLOOKUP($F35,PROFA,2,0)=9,1,0)</formula>
    </cfRule>
  </conditionalFormatting>
  <conditionalFormatting sqref="F36">
    <cfRule type="expression" dxfId="1450" priority="1913">
      <formula>IF(VLOOKUP($F36,PROFA,2,0)=1,1,0)</formula>
    </cfRule>
    <cfRule type="expression" dxfId="1449" priority="1914">
      <formula>IF(VLOOKUP($F36,PROFA,2,0)=2,1,0)</formula>
    </cfRule>
    <cfRule type="expression" dxfId="1448" priority="1915">
      <formula>IF(VLOOKUP($F36,PROFA,2,0)=3,1,0)</formula>
    </cfRule>
    <cfRule type="expression" dxfId="1447" priority="1916">
      <formula>IF(VLOOKUP($F36,PROFA,2,0)=4,1,0)</formula>
    </cfRule>
    <cfRule type="expression" dxfId="1446" priority="1917">
      <formula>IF(VLOOKUP($F36,PROFA,2,0)=5,1,0)</formula>
    </cfRule>
    <cfRule type="expression" dxfId="1445" priority="1918">
      <formula>IF(VLOOKUP($F36,PROFA,2,0)=6,1,0)</formula>
    </cfRule>
    <cfRule type="expression" dxfId="1444" priority="1919">
      <formula>IF(VLOOKUP($F36,PROFA,2,0)=7,1,0)</formula>
    </cfRule>
    <cfRule type="expression" dxfId="1443" priority="1920">
      <formula>IF(VLOOKUP($F36,PROFA,2,0)=8,1,0)</formula>
    </cfRule>
    <cfRule type="expression" dxfId="1442" priority="1921">
      <formula>IF(VLOOKUP($F36,PROFA,2,0)=9,1,0)</formula>
    </cfRule>
  </conditionalFormatting>
  <conditionalFormatting sqref="F49">
    <cfRule type="expression" dxfId="1441" priority="1904">
      <formula>IF(VLOOKUP($F49,PROFA,2,0)=1,1,0)</formula>
    </cfRule>
    <cfRule type="expression" dxfId="1440" priority="1905">
      <formula>IF(VLOOKUP($F49,PROFA,2,0)=2,1,0)</formula>
    </cfRule>
    <cfRule type="expression" dxfId="1439" priority="1906">
      <formula>IF(VLOOKUP($F49,PROFA,2,0)=3,1,0)</formula>
    </cfRule>
    <cfRule type="expression" dxfId="1438" priority="1907">
      <formula>IF(VLOOKUP($F49,PROFA,2,0)=4,1,0)</formula>
    </cfRule>
    <cfRule type="expression" dxfId="1437" priority="1908">
      <formula>IF(VLOOKUP($F49,PROFA,2,0)=5,1,0)</formula>
    </cfRule>
    <cfRule type="expression" dxfId="1436" priority="1909">
      <formula>IF(VLOOKUP($F49,PROFA,2,0)=6,1,0)</formula>
    </cfRule>
    <cfRule type="expression" dxfId="1435" priority="1910">
      <formula>IF(VLOOKUP($F49,PROFA,2,0)=7,1,0)</formula>
    </cfRule>
    <cfRule type="expression" dxfId="1434" priority="1911">
      <formula>IF(VLOOKUP($F49,PROFA,2,0)=8,1,0)</formula>
    </cfRule>
    <cfRule type="expression" dxfId="1433" priority="1912">
      <formula>IF(VLOOKUP($F49,PROFA,2,0)=9,1,0)</formula>
    </cfRule>
  </conditionalFormatting>
  <conditionalFormatting sqref="F69">
    <cfRule type="expression" dxfId="1432" priority="1895">
      <formula>IF(VLOOKUP($F69,PROFA,2,0)=1,1,0)</formula>
    </cfRule>
    <cfRule type="expression" dxfId="1431" priority="1896">
      <formula>IF(VLOOKUP($F69,PROFA,2,0)=2,1,0)</formula>
    </cfRule>
    <cfRule type="expression" dxfId="1430" priority="1897">
      <formula>IF(VLOOKUP($F69,PROFA,2,0)=3,1,0)</formula>
    </cfRule>
    <cfRule type="expression" dxfId="1429" priority="1898">
      <formula>IF(VLOOKUP($F69,PROFA,2,0)=4,1,0)</formula>
    </cfRule>
    <cfRule type="expression" dxfId="1428" priority="1899">
      <formula>IF(VLOOKUP($F69,PROFA,2,0)=5,1,0)</formula>
    </cfRule>
    <cfRule type="expression" dxfId="1427" priority="1900">
      <formula>IF(VLOOKUP($F69,PROFA,2,0)=6,1,0)</formula>
    </cfRule>
    <cfRule type="expression" dxfId="1426" priority="1901">
      <formula>IF(VLOOKUP($F69,PROFA,2,0)=7,1,0)</formula>
    </cfRule>
    <cfRule type="expression" dxfId="1425" priority="1902">
      <formula>IF(VLOOKUP($F69,PROFA,2,0)=8,1,0)</formula>
    </cfRule>
    <cfRule type="expression" dxfId="1424" priority="1903">
      <formula>IF(VLOOKUP($F69,PROFA,2,0)=9,1,0)</formula>
    </cfRule>
  </conditionalFormatting>
  <conditionalFormatting sqref="F75">
    <cfRule type="expression" dxfId="1423" priority="1886">
      <formula>IF(VLOOKUP($F75,PROFA,2,0)=1,1,0)</formula>
    </cfRule>
    <cfRule type="expression" dxfId="1422" priority="1887">
      <formula>IF(VLOOKUP($F75,PROFA,2,0)=2,1,0)</formula>
    </cfRule>
    <cfRule type="expression" dxfId="1421" priority="1888">
      <formula>IF(VLOOKUP($F75,PROFA,2,0)=3,1,0)</formula>
    </cfRule>
    <cfRule type="expression" dxfId="1420" priority="1889">
      <formula>IF(VLOOKUP($F75,PROFA,2,0)=4,1,0)</formula>
    </cfRule>
    <cfRule type="expression" dxfId="1419" priority="1890">
      <formula>IF(VLOOKUP($F75,PROFA,2,0)=5,1,0)</formula>
    </cfRule>
    <cfRule type="expression" dxfId="1418" priority="1891">
      <formula>IF(VLOOKUP($F75,PROFA,2,0)=6,1,0)</formula>
    </cfRule>
    <cfRule type="expression" dxfId="1417" priority="1892">
      <formula>IF(VLOOKUP($F75,PROFA,2,0)=7,1,0)</formula>
    </cfRule>
    <cfRule type="expression" dxfId="1416" priority="1893">
      <formula>IF(VLOOKUP($F75,PROFA,2,0)=8,1,0)</formula>
    </cfRule>
    <cfRule type="expression" dxfId="1415" priority="1894">
      <formula>IF(VLOOKUP($F75,PROFA,2,0)=9,1,0)</formula>
    </cfRule>
  </conditionalFormatting>
  <conditionalFormatting sqref="F93">
    <cfRule type="expression" dxfId="1414" priority="1850">
      <formula>IF(VLOOKUP($F93,PROFA,2,0)=1,1,0)</formula>
    </cfRule>
    <cfRule type="expression" dxfId="1413" priority="1851">
      <formula>IF(VLOOKUP($F93,PROFA,2,0)=2,1,0)</formula>
    </cfRule>
    <cfRule type="expression" dxfId="1412" priority="1852">
      <formula>IF(VLOOKUP($F93,PROFA,2,0)=3,1,0)</formula>
    </cfRule>
    <cfRule type="expression" dxfId="1411" priority="1853">
      <formula>IF(VLOOKUP($F93,PROFA,2,0)=4,1,0)</formula>
    </cfRule>
    <cfRule type="expression" dxfId="1410" priority="1854">
      <formula>IF(VLOOKUP($F93,PROFA,2,0)=5,1,0)</formula>
    </cfRule>
    <cfRule type="expression" dxfId="1409" priority="1855">
      <formula>IF(VLOOKUP($F93,PROFA,2,0)=6,1,0)</formula>
    </cfRule>
    <cfRule type="expression" dxfId="1408" priority="1856">
      <formula>IF(VLOOKUP($F93,PROFA,2,0)=7,1,0)</formula>
    </cfRule>
    <cfRule type="expression" dxfId="1407" priority="1857">
      <formula>IF(VLOOKUP($F93,PROFA,2,0)=8,1,0)</formula>
    </cfRule>
    <cfRule type="expression" dxfId="1406" priority="1858">
      <formula>IF(VLOOKUP($F93,PROFA,2,0)=9,1,0)</formula>
    </cfRule>
  </conditionalFormatting>
  <conditionalFormatting sqref="F134">
    <cfRule type="expression" dxfId="1405" priority="1796">
      <formula>IF(VLOOKUP($F134,PROFA,2,0)=1,1,0)</formula>
    </cfRule>
    <cfRule type="expression" dxfId="1404" priority="1797">
      <formula>IF(VLOOKUP($F134,PROFA,2,0)=2,1,0)</formula>
    </cfRule>
    <cfRule type="expression" dxfId="1403" priority="1798">
      <formula>IF(VLOOKUP($F134,PROFA,2,0)=3,1,0)</formula>
    </cfRule>
    <cfRule type="expression" dxfId="1402" priority="1799">
      <formula>IF(VLOOKUP($F134,PROFA,2,0)=4,1,0)</formula>
    </cfRule>
    <cfRule type="expression" dxfId="1401" priority="1800">
      <formula>IF(VLOOKUP($F134,PROFA,2,0)=5,1,0)</formula>
    </cfRule>
    <cfRule type="expression" dxfId="1400" priority="1801">
      <formula>IF(VLOOKUP($F134,PROFA,2,0)=6,1,0)</formula>
    </cfRule>
    <cfRule type="expression" dxfId="1399" priority="1802">
      <formula>IF(VLOOKUP($F134,PROFA,2,0)=7,1,0)</formula>
    </cfRule>
    <cfRule type="expression" dxfId="1398" priority="1803">
      <formula>IF(VLOOKUP($F134,PROFA,2,0)=8,1,0)</formula>
    </cfRule>
    <cfRule type="expression" dxfId="1397" priority="1804">
      <formula>IF(VLOOKUP($F134,PROFA,2,0)=9,1,0)</formula>
    </cfRule>
  </conditionalFormatting>
  <conditionalFormatting sqref="F28">
    <cfRule type="expression" dxfId="1396" priority="1741">
      <formula>IF(VLOOKUP($F28,PROFA,2,0)=1,1,0)</formula>
    </cfRule>
    <cfRule type="expression" dxfId="1395" priority="1742">
      <formula>IF(VLOOKUP($F28,PROFA,2,0)=2,1,0)</formula>
    </cfRule>
    <cfRule type="expression" dxfId="1394" priority="1743">
      <formula>IF(VLOOKUP($F28,PROFA,2,0)=3,1,0)</formula>
    </cfRule>
    <cfRule type="expression" dxfId="1393" priority="1744">
      <formula>IF(VLOOKUP($F28,PROFA,2,0)=4,1,0)</formula>
    </cfRule>
    <cfRule type="expression" dxfId="1392" priority="1745">
      <formula>IF(VLOOKUP($F28,PROFA,2,0)=5,1,0)</formula>
    </cfRule>
    <cfRule type="expression" dxfId="1391" priority="1746">
      <formula>IF(VLOOKUP($F28,PROFA,2,0)=6,1,0)</formula>
    </cfRule>
    <cfRule type="expression" dxfId="1390" priority="1747">
      <formula>IF(VLOOKUP($F28,PROFA,2,0)=7,1,0)</formula>
    </cfRule>
    <cfRule type="expression" dxfId="1389" priority="1748">
      <formula>IF(VLOOKUP($F28,PROFA,2,0)=8,1,0)</formula>
    </cfRule>
    <cfRule type="expression" dxfId="1388" priority="1749">
      <formula>IF(VLOOKUP($F28,PROFA,2,0)=9,1,0)</formula>
    </cfRule>
  </conditionalFormatting>
  <conditionalFormatting sqref="F32">
    <cfRule type="expression" dxfId="1387" priority="1732">
      <formula>IF(VLOOKUP($F32,PROFA,2,0)=1,1,0)</formula>
    </cfRule>
    <cfRule type="expression" dxfId="1386" priority="1733">
      <formula>IF(VLOOKUP($F32,PROFA,2,0)=2,1,0)</formula>
    </cfRule>
    <cfRule type="expression" dxfId="1385" priority="1734">
      <formula>IF(VLOOKUP($F32,PROFA,2,0)=3,1,0)</formula>
    </cfRule>
    <cfRule type="expression" dxfId="1384" priority="1735">
      <formula>IF(VLOOKUP($F32,PROFA,2,0)=4,1,0)</formula>
    </cfRule>
    <cfRule type="expression" dxfId="1383" priority="1736">
      <formula>IF(VLOOKUP($F32,PROFA,2,0)=5,1,0)</formula>
    </cfRule>
    <cfRule type="expression" dxfId="1382" priority="1737">
      <formula>IF(VLOOKUP($F32,PROFA,2,0)=6,1,0)</formula>
    </cfRule>
    <cfRule type="expression" dxfId="1381" priority="1738">
      <formula>IF(VLOOKUP($F32,PROFA,2,0)=7,1,0)</formula>
    </cfRule>
    <cfRule type="expression" dxfId="1380" priority="1739">
      <formula>IF(VLOOKUP($F32,PROFA,2,0)=8,1,0)</formula>
    </cfRule>
    <cfRule type="expression" dxfId="1379" priority="1740">
      <formula>IF(VLOOKUP($F32,PROFA,2,0)=9,1,0)</formula>
    </cfRule>
  </conditionalFormatting>
  <conditionalFormatting sqref="F38">
    <cfRule type="expression" dxfId="1378" priority="1723">
      <formula>IF(VLOOKUP($F38,PROFA,2,0)=1,1,0)</formula>
    </cfRule>
    <cfRule type="expression" dxfId="1377" priority="1724">
      <formula>IF(VLOOKUP($F38,PROFA,2,0)=2,1,0)</formula>
    </cfRule>
    <cfRule type="expression" dxfId="1376" priority="1725">
      <formula>IF(VLOOKUP($F38,PROFA,2,0)=3,1,0)</formula>
    </cfRule>
    <cfRule type="expression" dxfId="1375" priority="1726">
      <formula>IF(VLOOKUP($F38,PROFA,2,0)=4,1,0)</formula>
    </cfRule>
    <cfRule type="expression" dxfId="1374" priority="1727">
      <formula>IF(VLOOKUP($F38,PROFA,2,0)=5,1,0)</formula>
    </cfRule>
    <cfRule type="expression" dxfId="1373" priority="1728">
      <formula>IF(VLOOKUP($F38,PROFA,2,0)=6,1,0)</formula>
    </cfRule>
    <cfRule type="expression" dxfId="1372" priority="1729">
      <formula>IF(VLOOKUP($F38,PROFA,2,0)=7,1,0)</formula>
    </cfRule>
    <cfRule type="expression" dxfId="1371" priority="1730">
      <formula>IF(VLOOKUP($F38,PROFA,2,0)=8,1,0)</formula>
    </cfRule>
    <cfRule type="expression" dxfId="1370" priority="1731">
      <formula>IF(VLOOKUP($F38,PROFA,2,0)=9,1,0)</formula>
    </cfRule>
  </conditionalFormatting>
  <conditionalFormatting sqref="F46">
    <cfRule type="expression" dxfId="1369" priority="1714">
      <formula>IF(VLOOKUP($F46,PROFA,2,0)=1,1,0)</formula>
    </cfRule>
    <cfRule type="expression" dxfId="1368" priority="1715">
      <formula>IF(VLOOKUP($F46,PROFA,2,0)=2,1,0)</formula>
    </cfRule>
    <cfRule type="expression" dxfId="1367" priority="1716">
      <formula>IF(VLOOKUP($F46,PROFA,2,0)=3,1,0)</formula>
    </cfRule>
    <cfRule type="expression" dxfId="1366" priority="1717">
      <formula>IF(VLOOKUP($F46,PROFA,2,0)=4,1,0)</formula>
    </cfRule>
    <cfRule type="expression" dxfId="1365" priority="1718">
      <formula>IF(VLOOKUP($F46,PROFA,2,0)=5,1,0)</formula>
    </cfRule>
    <cfRule type="expression" dxfId="1364" priority="1719">
      <formula>IF(VLOOKUP($F46,PROFA,2,0)=6,1,0)</formula>
    </cfRule>
    <cfRule type="expression" dxfId="1363" priority="1720">
      <formula>IF(VLOOKUP($F46,PROFA,2,0)=7,1,0)</formula>
    </cfRule>
    <cfRule type="expression" dxfId="1362" priority="1721">
      <formula>IF(VLOOKUP($F46,PROFA,2,0)=8,1,0)</formula>
    </cfRule>
    <cfRule type="expression" dxfId="1361" priority="1722">
      <formula>IF(VLOOKUP($F46,PROFA,2,0)=9,1,0)</formula>
    </cfRule>
  </conditionalFormatting>
  <conditionalFormatting sqref="F53">
    <cfRule type="expression" dxfId="1360" priority="1705">
      <formula>IF(VLOOKUP($F53,PROFA,2,0)=1,1,0)</formula>
    </cfRule>
    <cfRule type="expression" dxfId="1359" priority="1706">
      <formula>IF(VLOOKUP($F53,PROFA,2,0)=2,1,0)</formula>
    </cfRule>
    <cfRule type="expression" dxfId="1358" priority="1707">
      <formula>IF(VLOOKUP($F53,PROFA,2,0)=3,1,0)</formula>
    </cfRule>
    <cfRule type="expression" dxfId="1357" priority="1708">
      <formula>IF(VLOOKUP($F53,PROFA,2,0)=4,1,0)</formula>
    </cfRule>
    <cfRule type="expression" dxfId="1356" priority="1709">
      <formula>IF(VLOOKUP($F53,PROFA,2,0)=5,1,0)</formula>
    </cfRule>
    <cfRule type="expression" dxfId="1355" priority="1710">
      <formula>IF(VLOOKUP($F53,PROFA,2,0)=6,1,0)</formula>
    </cfRule>
    <cfRule type="expression" dxfId="1354" priority="1711">
      <formula>IF(VLOOKUP($F53,PROFA,2,0)=7,1,0)</formula>
    </cfRule>
    <cfRule type="expression" dxfId="1353" priority="1712">
      <formula>IF(VLOOKUP($F53,PROFA,2,0)=8,1,0)</formula>
    </cfRule>
    <cfRule type="expression" dxfId="1352" priority="1713">
      <formula>IF(VLOOKUP($F53,PROFA,2,0)=9,1,0)</formula>
    </cfRule>
  </conditionalFormatting>
  <conditionalFormatting sqref="F73">
    <cfRule type="expression" dxfId="1351" priority="1696">
      <formula>IF(VLOOKUP($F73,PROFA,2,0)=1,1,0)</formula>
    </cfRule>
    <cfRule type="expression" dxfId="1350" priority="1697">
      <formula>IF(VLOOKUP($F73,PROFA,2,0)=2,1,0)</formula>
    </cfRule>
    <cfRule type="expression" dxfId="1349" priority="1698">
      <formula>IF(VLOOKUP($F73,PROFA,2,0)=3,1,0)</formula>
    </cfRule>
    <cfRule type="expression" dxfId="1348" priority="1699">
      <formula>IF(VLOOKUP($F73,PROFA,2,0)=4,1,0)</formula>
    </cfRule>
    <cfRule type="expression" dxfId="1347" priority="1700">
      <formula>IF(VLOOKUP($F73,PROFA,2,0)=5,1,0)</formula>
    </cfRule>
    <cfRule type="expression" dxfId="1346" priority="1701">
      <formula>IF(VLOOKUP($F73,PROFA,2,0)=6,1,0)</formula>
    </cfRule>
    <cfRule type="expression" dxfId="1345" priority="1702">
      <formula>IF(VLOOKUP($F73,PROFA,2,0)=7,1,0)</formula>
    </cfRule>
    <cfRule type="expression" dxfId="1344" priority="1703">
      <formula>IF(VLOOKUP($F73,PROFA,2,0)=8,1,0)</formula>
    </cfRule>
    <cfRule type="expression" dxfId="1343" priority="1704">
      <formula>IF(VLOOKUP($F73,PROFA,2,0)=9,1,0)</formula>
    </cfRule>
  </conditionalFormatting>
  <conditionalFormatting sqref="F74">
    <cfRule type="expression" dxfId="1342" priority="1687">
      <formula>IF(VLOOKUP($F74,PROFA,2,0)=1,1,0)</formula>
    </cfRule>
    <cfRule type="expression" dxfId="1341" priority="1688">
      <formula>IF(VLOOKUP($F74,PROFA,2,0)=2,1,0)</formula>
    </cfRule>
    <cfRule type="expression" dxfId="1340" priority="1689">
      <formula>IF(VLOOKUP($F74,PROFA,2,0)=3,1,0)</formula>
    </cfRule>
    <cfRule type="expression" dxfId="1339" priority="1690">
      <formula>IF(VLOOKUP($F74,PROFA,2,0)=4,1,0)</formula>
    </cfRule>
    <cfRule type="expression" dxfId="1338" priority="1691">
      <formula>IF(VLOOKUP($F74,PROFA,2,0)=5,1,0)</formula>
    </cfRule>
    <cfRule type="expression" dxfId="1337" priority="1692">
      <formula>IF(VLOOKUP($F74,PROFA,2,0)=6,1,0)</formula>
    </cfRule>
    <cfRule type="expression" dxfId="1336" priority="1693">
      <formula>IF(VLOOKUP($F74,PROFA,2,0)=7,1,0)</formula>
    </cfRule>
    <cfRule type="expression" dxfId="1335" priority="1694">
      <formula>IF(VLOOKUP($F74,PROFA,2,0)=8,1,0)</formula>
    </cfRule>
    <cfRule type="expression" dxfId="1334" priority="1695">
      <formula>IF(VLOOKUP($F74,PROFA,2,0)=9,1,0)</formula>
    </cfRule>
  </conditionalFormatting>
  <conditionalFormatting sqref="F92">
    <cfRule type="expression" dxfId="1333" priority="1678">
      <formula>IF(VLOOKUP($F92,PROFA,2,0)=1,1,0)</formula>
    </cfRule>
    <cfRule type="expression" dxfId="1332" priority="1679">
      <formula>IF(VLOOKUP($F92,PROFA,2,0)=2,1,0)</formula>
    </cfRule>
    <cfRule type="expression" dxfId="1331" priority="1680">
      <formula>IF(VLOOKUP($F92,PROFA,2,0)=3,1,0)</formula>
    </cfRule>
    <cfRule type="expression" dxfId="1330" priority="1681">
      <formula>IF(VLOOKUP($F92,PROFA,2,0)=4,1,0)</formula>
    </cfRule>
    <cfRule type="expression" dxfId="1329" priority="1682">
      <formula>IF(VLOOKUP($F92,PROFA,2,0)=5,1,0)</formula>
    </cfRule>
    <cfRule type="expression" dxfId="1328" priority="1683">
      <formula>IF(VLOOKUP($F92,PROFA,2,0)=6,1,0)</formula>
    </cfRule>
    <cfRule type="expression" dxfId="1327" priority="1684">
      <formula>IF(VLOOKUP($F92,PROFA,2,0)=7,1,0)</formula>
    </cfRule>
    <cfRule type="expression" dxfId="1326" priority="1685">
      <formula>IF(VLOOKUP($F92,PROFA,2,0)=8,1,0)</formula>
    </cfRule>
    <cfRule type="expression" dxfId="1325" priority="1686">
      <formula>IF(VLOOKUP($F92,PROFA,2,0)=9,1,0)</formula>
    </cfRule>
  </conditionalFormatting>
  <conditionalFormatting sqref="F97">
    <cfRule type="expression" dxfId="1324" priority="1669">
      <formula>IF(VLOOKUP($F97,PROFA,2,0)=1,1,0)</formula>
    </cfRule>
    <cfRule type="expression" dxfId="1323" priority="1670">
      <formula>IF(VLOOKUP($F97,PROFA,2,0)=2,1,0)</formula>
    </cfRule>
    <cfRule type="expression" dxfId="1322" priority="1671">
      <formula>IF(VLOOKUP($F97,PROFA,2,0)=3,1,0)</formula>
    </cfRule>
    <cfRule type="expression" dxfId="1321" priority="1672">
      <formula>IF(VLOOKUP($F97,PROFA,2,0)=4,1,0)</formula>
    </cfRule>
    <cfRule type="expression" dxfId="1320" priority="1673">
      <formula>IF(VLOOKUP($F97,PROFA,2,0)=5,1,0)</formula>
    </cfRule>
    <cfRule type="expression" dxfId="1319" priority="1674">
      <formula>IF(VLOOKUP($F97,PROFA,2,0)=6,1,0)</formula>
    </cfRule>
    <cfRule type="expression" dxfId="1318" priority="1675">
      <formula>IF(VLOOKUP($F97,PROFA,2,0)=7,1,0)</formula>
    </cfRule>
    <cfRule type="expression" dxfId="1317" priority="1676">
      <formula>IF(VLOOKUP($F97,PROFA,2,0)=8,1,0)</formula>
    </cfRule>
    <cfRule type="expression" dxfId="1316" priority="1677">
      <formula>IF(VLOOKUP($F97,PROFA,2,0)=9,1,0)</formula>
    </cfRule>
  </conditionalFormatting>
  <conditionalFormatting sqref="F129">
    <cfRule type="expression" dxfId="1315" priority="1642">
      <formula>IF(VLOOKUP($F129,PROFA,2,0)=1,1,0)</formula>
    </cfRule>
    <cfRule type="expression" dxfId="1314" priority="1643">
      <formula>IF(VLOOKUP($F129,PROFA,2,0)=2,1,0)</formula>
    </cfRule>
    <cfRule type="expression" dxfId="1313" priority="1644">
      <formula>IF(VLOOKUP($F129,PROFA,2,0)=3,1,0)</formula>
    </cfRule>
    <cfRule type="expression" dxfId="1312" priority="1645">
      <formula>IF(VLOOKUP($F129,PROFA,2,0)=4,1,0)</formula>
    </cfRule>
    <cfRule type="expression" dxfId="1311" priority="1646">
      <formula>IF(VLOOKUP($F129,PROFA,2,0)=5,1,0)</formula>
    </cfRule>
    <cfRule type="expression" dxfId="1310" priority="1647">
      <formula>IF(VLOOKUP($F129,PROFA,2,0)=6,1,0)</formula>
    </cfRule>
    <cfRule type="expression" dxfId="1309" priority="1648">
      <formula>IF(VLOOKUP($F129,PROFA,2,0)=7,1,0)</formula>
    </cfRule>
    <cfRule type="expression" dxfId="1308" priority="1649">
      <formula>IF(VLOOKUP($F129,PROFA,2,0)=8,1,0)</formula>
    </cfRule>
    <cfRule type="expression" dxfId="1307" priority="1650">
      <formula>IF(VLOOKUP($F129,PROFA,2,0)=9,1,0)</formula>
    </cfRule>
  </conditionalFormatting>
  <conditionalFormatting sqref="F136">
    <cfRule type="expression" dxfId="1306" priority="1633">
      <formula>IF(VLOOKUP($F136,PROFA,2,0)=1,1,0)</formula>
    </cfRule>
    <cfRule type="expression" dxfId="1305" priority="1634">
      <formula>IF(VLOOKUP($F136,PROFA,2,0)=2,1,0)</formula>
    </cfRule>
    <cfRule type="expression" dxfId="1304" priority="1635">
      <formula>IF(VLOOKUP($F136,PROFA,2,0)=3,1,0)</formula>
    </cfRule>
    <cfRule type="expression" dxfId="1303" priority="1636">
      <formula>IF(VLOOKUP($F136,PROFA,2,0)=4,1,0)</formula>
    </cfRule>
    <cfRule type="expression" dxfId="1302" priority="1637">
      <formula>IF(VLOOKUP($F136,PROFA,2,0)=5,1,0)</formula>
    </cfRule>
    <cfRule type="expression" dxfId="1301" priority="1638">
      <formula>IF(VLOOKUP($F136,PROFA,2,0)=6,1,0)</formula>
    </cfRule>
    <cfRule type="expression" dxfId="1300" priority="1639">
      <formula>IF(VLOOKUP($F136,PROFA,2,0)=7,1,0)</formula>
    </cfRule>
    <cfRule type="expression" dxfId="1299" priority="1640">
      <formula>IF(VLOOKUP($F136,PROFA,2,0)=8,1,0)</formula>
    </cfRule>
    <cfRule type="expression" dxfId="1298" priority="1641">
      <formula>IF(VLOOKUP($F136,PROFA,2,0)=9,1,0)</formula>
    </cfRule>
  </conditionalFormatting>
  <conditionalFormatting sqref="F155">
    <cfRule type="expression" dxfId="1297" priority="1588">
      <formula>IF(VLOOKUP($F155,PROFA,2,0)=1,1,0)</formula>
    </cfRule>
    <cfRule type="expression" dxfId="1296" priority="1589">
      <formula>IF(VLOOKUP($F155,PROFA,2,0)=2,1,0)</formula>
    </cfRule>
    <cfRule type="expression" dxfId="1295" priority="1590">
      <formula>IF(VLOOKUP($F155,PROFA,2,0)=3,1,0)</formula>
    </cfRule>
    <cfRule type="expression" dxfId="1294" priority="1591">
      <formula>IF(VLOOKUP($F155,PROFA,2,0)=4,1,0)</formula>
    </cfRule>
    <cfRule type="expression" dxfId="1293" priority="1592">
      <formula>IF(VLOOKUP($F155,PROFA,2,0)=5,1,0)</formula>
    </cfRule>
    <cfRule type="expression" dxfId="1292" priority="1593">
      <formula>IF(VLOOKUP($F155,PROFA,2,0)=6,1,0)</formula>
    </cfRule>
    <cfRule type="expression" dxfId="1291" priority="1594">
      <formula>IF(VLOOKUP($F155,PROFA,2,0)=7,1,0)</formula>
    </cfRule>
    <cfRule type="expression" dxfId="1290" priority="1595">
      <formula>IF(VLOOKUP($F155,PROFA,2,0)=8,1,0)</formula>
    </cfRule>
    <cfRule type="expression" dxfId="1289" priority="1596">
      <formula>IF(VLOOKUP($F155,PROFA,2,0)=9,1,0)</formula>
    </cfRule>
  </conditionalFormatting>
  <conditionalFormatting sqref="F21">
    <cfRule type="expression" dxfId="1288" priority="1570">
      <formula>IF(VLOOKUP($F21,PROFA,2,0)=1,1,0)</formula>
    </cfRule>
    <cfRule type="expression" dxfId="1287" priority="1571">
      <formula>IF(VLOOKUP($F21,PROFA,2,0)=2,1,0)</formula>
    </cfRule>
    <cfRule type="expression" dxfId="1286" priority="1572">
      <formula>IF(VLOOKUP($F21,PROFA,2,0)=3,1,0)</formula>
    </cfRule>
    <cfRule type="expression" dxfId="1285" priority="1573">
      <formula>IF(VLOOKUP($F21,PROFA,2,0)=4,1,0)</formula>
    </cfRule>
    <cfRule type="expression" dxfId="1284" priority="1574">
      <formula>IF(VLOOKUP($F21,PROFA,2,0)=5,1,0)</formula>
    </cfRule>
    <cfRule type="expression" dxfId="1283" priority="1575">
      <formula>IF(VLOOKUP($F21,PROFA,2,0)=6,1,0)</formula>
    </cfRule>
    <cfRule type="expression" dxfId="1282" priority="1576">
      <formula>IF(VLOOKUP($F21,PROFA,2,0)=7,1,0)</formula>
    </cfRule>
    <cfRule type="expression" dxfId="1281" priority="1577">
      <formula>IF(VLOOKUP($F21,PROFA,2,0)=8,1,0)</formula>
    </cfRule>
    <cfRule type="expression" dxfId="1280" priority="1578">
      <formula>IF(VLOOKUP($F21,PROFA,2,0)=9,1,0)</formula>
    </cfRule>
  </conditionalFormatting>
  <conditionalFormatting sqref="F23">
    <cfRule type="expression" dxfId="1279" priority="1561">
      <formula>IF(VLOOKUP($F23,PROFA,2,0)=1,1,0)</formula>
    </cfRule>
    <cfRule type="expression" dxfId="1278" priority="1562">
      <formula>IF(VLOOKUP($F23,PROFA,2,0)=2,1,0)</formula>
    </cfRule>
    <cfRule type="expression" dxfId="1277" priority="1563">
      <formula>IF(VLOOKUP($F23,PROFA,2,0)=3,1,0)</formula>
    </cfRule>
    <cfRule type="expression" dxfId="1276" priority="1564">
      <formula>IF(VLOOKUP($F23,PROFA,2,0)=4,1,0)</formula>
    </cfRule>
    <cfRule type="expression" dxfId="1275" priority="1565">
      <formula>IF(VLOOKUP($F23,PROFA,2,0)=5,1,0)</formula>
    </cfRule>
    <cfRule type="expression" dxfId="1274" priority="1566">
      <formula>IF(VLOOKUP($F23,PROFA,2,0)=6,1,0)</formula>
    </cfRule>
    <cfRule type="expression" dxfId="1273" priority="1567">
      <formula>IF(VLOOKUP($F23,PROFA,2,0)=7,1,0)</formula>
    </cfRule>
    <cfRule type="expression" dxfId="1272" priority="1568">
      <formula>IF(VLOOKUP($F23,PROFA,2,0)=8,1,0)</formula>
    </cfRule>
    <cfRule type="expression" dxfId="1271" priority="1569">
      <formula>IF(VLOOKUP($F23,PROFA,2,0)=9,1,0)</formula>
    </cfRule>
  </conditionalFormatting>
  <conditionalFormatting sqref="F25">
    <cfRule type="expression" dxfId="1270" priority="1552">
      <formula>IF(VLOOKUP($F25,PROFA,2,0)=1,1,0)</formula>
    </cfRule>
    <cfRule type="expression" dxfId="1269" priority="1553">
      <formula>IF(VLOOKUP($F25,PROFA,2,0)=2,1,0)</formula>
    </cfRule>
    <cfRule type="expression" dxfId="1268" priority="1554">
      <formula>IF(VLOOKUP($F25,PROFA,2,0)=3,1,0)</formula>
    </cfRule>
    <cfRule type="expression" dxfId="1267" priority="1555">
      <formula>IF(VLOOKUP($F25,PROFA,2,0)=4,1,0)</formula>
    </cfRule>
    <cfRule type="expression" dxfId="1266" priority="1556">
      <formula>IF(VLOOKUP($F25,PROFA,2,0)=5,1,0)</formula>
    </cfRule>
    <cfRule type="expression" dxfId="1265" priority="1557">
      <formula>IF(VLOOKUP($F25,PROFA,2,0)=6,1,0)</formula>
    </cfRule>
    <cfRule type="expression" dxfId="1264" priority="1558">
      <formula>IF(VLOOKUP($F25,PROFA,2,0)=7,1,0)</formula>
    </cfRule>
    <cfRule type="expression" dxfId="1263" priority="1559">
      <formula>IF(VLOOKUP($F25,PROFA,2,0)=8,1,0)</formula>
    </cfRule>
    <cfRule type="expression" dxfId="1262" priority="1560">
      <formula>IF(VLOOKUP($F25,PROFA,2,0)=9,1,0)</formula>
    </cfRule>
  </conditionalFormatting>
  <conditionalFormatting sqref="F26">
    <cfRule type="expression" dxfId="1261" priority="1543">
      <formula>IF(VLOOKUP($F26,PROFA,2,0)=1,1,0)</formula>
    </cfRule>
    <cfRule type="expression" dxfId="1260" priority="1544">
      <formula>IF(VLOOKUP($F26,PROFA,2,0)=2,1,0)</formula>
    </cfRule>
    <cfRule type="expression" dxfId="1259" priority="1545">
      <formula>IF(VLOOKUP($F26,PROFA,2,0)=3,1,0)</formula>
    </cfRule>
    <cfRule type="expression" dxfId="1258" priority="1546">
      <formula>IF(VLOOKUP($F26,PROFA,2,0)=4,1,0)</formula>
    </cfRule>
    <cfRule type="expression" dxfId="1257" priority="1547">
      <formula>IF(VLOOKUP($F26,PROFA,2,0)=5,1,0)</formula>
    </cfRule>
    <cfRule type="expression" dxfId="1256" priority="1548">
      <formula>IF(VLOOKUP($F26,PROFA,2,0)=6,1,0)</formula>
    </cfRule>
    <cfRule type="expression" dxfId="1255" priority="1549">
      <formula>IF(VLOOKUP($F26,PROFA,2,0)=7,1,0)</formula>
    </cfRule>
    <cfRule type="expression" dxfId="1254" priority="1550">
      <formula>IF(VLOOKUP($F26,PROFA,2,0)=8,1,0)</formula>
    </cfRule>
    <cfRule type="expression" dxfId="1253" priority="1551">
      <formula>IF(VLOOKUP($F26,PROFA,2,0)=9,1,0)</formula>
    </cfRule>
  </conditionalFormatting>
  <conditionalFormatting sqref="F65">
    <cfRule type="expression" dxfId="1252" priority="1534">
      <formula>IF(VLOOKUP($F65,PROFA,2,0)=1,1,0)</formula>
    </cfRule>
    <cfRule type="expression" dxfId="1251" priority="1535">
      <formula>IF(VLOOKUP($F65,PROFA,2,0)=2,1,0)</formula>
    </cfRule>
    <cfRule type="expression" dxfId="1250" priority="1536">
      <formula>IF(VLOOKUP($F65,PROFA,2,0)=3,1,0)</formula>
    </cfRule>
    <cfRule type="expression" dxfId="1249" priority="1537">
      <formula>IF(VLOOKUP($F65,PROFA,2,0)=4,1,0)</formula>
    </cfRule>
    <cfRule type="expression" dxfId="1248" priority="1538">
      <formula>IF(VLOOKUP($F65,PROFA,2,0)=5,1,0)</formula>
    </cfRule>
    <cfRule type="expression" dxfId="1247" priority="1539">
      <formula>IF(VLOOKUP($F65,PROFA,2,0)=6,1,0)</formula>
    </cfRule>
    <cfRule type="expression" dxfId="1246" priority="1540">
      <formula>IF(VLOOKUP($F65,PROFA,2,0)=7,1,0)</formula>
    </cfRule>
    <cfRule type="expression" dxfId="1245" priority="1541">
      <formula>IF(VLOOKUP($F65,PROFA,2,0)=8,1,0)</formula>
    </cfRule>
    <cfRule type="expression" dxfId="1244" priority="1542">
      <formula>IF(VLOOKUP($F65,PROFA,2,0)=9,1,0)</formula>
    </cfRule>
  </conditionalFormatting>
  <conditionalFormatting sqref="F117">
    <cfRule type="expression" dxfId="1243" priority="1507">
      <formula>IF(VLOOKUP($F117,PROFA,2,0)=1,1,0)</formula>
    </cfRule>
    <cfRule type="expression" dxfId="1242" priority="1508">
      <formula>IF(VLOOKUP($F117,PROFA,2,0)=2,1,0)</formula>
    </cfRule>
    <cfRule type="expression" dxfId="1241" priority="1509">
      <formula>IF(VLOOKUP($F117,PROFA,2,0)=3,1,0)</formula>
    </cfRule>
    <cfRule type="expression" dxfId="1240" priority="1510">
      <formula>IF(VLOOKUP($F117,PROFA,2,0)=4,1,0)</formula>
    </cfRule>
    <cfRule type="expression" dxfId="1239" priority="1511">
      <formula>IF(VLOOKUP($F117,PROFA,2,0)=5,1,0)</formula>
    </cfRule>
    <cfRule type="expression" dxfId="1238" priority="1512">
      <formula>IF(VLOOKUP($F117,PROFA,2,0)=6,1,0)</formula>
    </cfRule>
    <cfRule type="expression" dxfId="1237" priority="1513">
      <formula>IF(VLOOKUP($F117,PROFA,2,0)=7,1,0)</formula>
    </cfRule>
    <cfRule type="expression" dxfId="1236" priority="1514">
      <formula>IF(VLOOKUP($F117,PROFA,2,0)=8,1,0)</formula>
    </cfRule>
    <cfRule type="expression" dxfId="1235" priority="1515">
      <formula>IF(VLOOKUP($F117,PROFA,2,0)=9,1,0)</formula>
    </cfRule>
  </conditionalFormatting>
  <conditionalFormatting sqref="F37">
    <cfRule type="expression" dxfId="1234" priority="1498">
      <formula>IF(VLOOKUP($F37,PROFA,2,0)=1,1,0)</formula>
    </cfRule>
    <cfRule type="expression" dxfId="1233" priority="1499">
      <formula>IF(VLOOKUP($F37,PROFA,2,0)=2,1,0)</formula>
    </cfRule>
    <cfRule type="expression" dxfId="1232" priority="1500">
      <formula>IF(VLOOKUP($F37,PROFA,2,0)=3,1,0)</formula>
    </cfRule>
    <cfRule type="expression" dxfId="1231" priority="1501">
      <formula>IF(VLOOKUP($F37,PROFA,2,0)=4,1,0)</formula>
    </cfRule>
    <cfRule type="expression" dxfId="1230" priority="1502">
      <formula>IF(VLOOKUP($F37,PROFA,2,0)=5,1,0)</formula>
    </cfRule>
    <cfRule type="expression" dxfId="1229" priority="1503">
      <formula>IF(VLOOKUP($F37,PROFA,2,0)=6,1,0)</formula>
    </cfRule>
    <cfRule type="expression" dxfId="1228" priority="1504">
      <formula>IF(VLOOKUP($F37,PROFA,2,0)=7,1,0)</formula>
    </cfRule>
    <cfRule type="expression" dxfId="1227" priority="1505">
      <formula>IF(VLOOKUP($F37,PROFA,2,0)=8,1,0)</formula>
    </cfRule>
    <cfRule type="expression" dxfId="1226" priority="1506">
      <formula>IF(VLOOKUP($F37,PROFA,2,0)=9,1,0)</formula>
    </cfRule>
  </conditionalFormatting>
  <conditionalFormatting sqref="F31">
    <cfRule type="expression" dxfId="1225" priority="1489">
      <formula>IF(VLOOKUP($F31,PROFA,2,0)=1,1,0)</formula>
    </cfRule>
    <cfRule type="expression" dxfId="1224" priority="1490">
      <formula>IF(VLOOKUP($F31,PROFA,2,0)=2,1,0)</formula>
    </cfRule>
    <cfRule type="expression" dxfId="1223" priority="1491">
      <formula>IF(VLOOKUP($F31,PROFA,2,0)=3,1,0)</formula>
    </cfRule>
    <cfRule type="expression" dxfId="1222" priority="1492">
      <formula>IF(VLOOKUP($F31,PROFA,2,0)=4,1,0)</formula>
    </cfRule>
    <cfRule type="expression" dxfId="1221" priority="1493">
      <formula>IF(VLOOKUP($F31,PROFA,2,0)=5,1,0)</formula>
    </cfRule>
    <cfRule type="expression" dxfId="1220" priority="1494">
      <formula>IF(VLOOKUP($F31,PROFA,2,0)=6,1,0)</formula>
    </cfRule>
    <cfRule type="expression" dxfId="1219" priority="1495">
      <formula>IF(VLOOKUP($F31,PROFA,2,0)=7,1,0)</formula>
    </cfRule>
    <cfRule type="expression" dxfId="1218" priority="1496">
      <formula>IF(VLOOKUP($F31,PROFA,2,0)=8,1,0)</formula>
    </cfRule>
    <cfRule type="expression" dxfId="1217" priority="1497">
      <formula>IF(VLOOKUP($F31,PROFA,2,0)=9,1,0)</formula>
    </cfRule>
  </conditionalFormatting>
  <conditionalFormatting sqref="F33">
    <cfRule type="expression" dxfId="1216" priority="1480">
      <formula>IF(VLOOKUP($F33,PROFA,2,0)=1,1,0)</formula>
    </cfRule>
    <cfRule type="expression" dxfId="1215" priority="1481">
      <formula>IF(VLOOKUP($F33,PROFA,2,0)=2,1,0)</formula>
    </cfRule>
    <cfRule type="expression" dxfId="1214" priority="1482">
      <formula>IF(VLOOKUP($F33,PROFA,2,0)=3,1,0)</formula>
    </cfRule>
    <cfRule type="expression" dxfId="1213" priority="1483">
      <formula>IF(VLOOKUP($F33,PROFA,2,0)=4,1,0)</formula>
    </cfRule>
    <cfRule type="expression" dxfId="1212" priority="1484">
      <formula>IF(VLOOKUP($F33,PROFA,2,0)=5,1,0)</formula>
    </cfRule>
    <cfRule type="expression" dxfId="1211" priority="1485">
      <formula>IF(VLOOKUP($F33,PROFA,2,0)=6,1,0)</formula>
    </cfRule>
    <cfRule type="expression" dxfId="1210" priority="1486">
      <formula>IF(VLOOKUP($F33,PROFA,2,0)=7,1,0)</formula>
    </cfRule>
    <cfRule type="expression" dxfId="1209" priority="1487">
      <formula>IF(VLOOKUP($F33,PROFA,2,0)=8,1,0)</formula>
    </cfRule>
    <cfRule type="expression" dxfId="1208" priority="1488">
      <formula>IF(VLOOKUP($F33,PROFA,2,0)=9,1,0)</formula>
    </cfRule>
  </conditionalFormatting>
  <conditionalFormatting sqref="F40">
    <cfRule type="expression" dxfId="1207" priority="1471">
      <formula>IF(VLOOKUP($F40,PROFA,2,0)=1,1,0)</formula>
    </cfRule>
    <cfRule type="expression" dxfId="1206" priority="1472">
      <formula>IF(VLOOKUP($F40,PROFA,2,0)=2,1,0)</formula>
    </cfRule>
    <cfRule type="expression" dxfId="1205" priority="1473">
      <formula>IF(VLOOKUP($F40,PROFA,2,0)=3,1,0)</formula>
    </cfRule>
    <cfRule type="expression" dxfId="1204" priority="1474">
      <formula>IF(VLOOKUP($F40,PROFA,2,0)=4,1,0)</formula>
    </cfRule>
    <cfRule type="expression" dxfId="1203" priority="1475">
      <formula>IF(VLOOKUP($F40,PROFA,2,0)=5,1,0)</formula>
    </cfRule>
    <cfRule type="expression" dxfId="1202" priority="1476">
      <formula>IF(VLOOKUP($F40,PROFA,2,0)=6,1,0)</formula>
    </cfRule>
    <cfRule type="expression" dxfId="1201" priority="1477">
      <formula>IF(VLOOKUP($F40,PROFA,2,0)=7,1,0)</formula>
    </cfRule>
    <cfRule type="expression" dxfId="1200" priority="1478">
      <formula>IF(VLOOKUP($F40,PROFA,2,0)=8,1,0)</formula>
    </cfRule>
    <cfRule type="expression" dxfId="1199" priority="1479">
      <formula>IF(VLOOKUP($F40,PROFA,2,0)=9,1,0)</formula>
    </cfRule>
  </conditionalFormatting>
  <conditionalFormatting sqref="F44">
    <cfRule type="expression" dxfId="1198" priority="1462">
      <formula>IF(VLOOKUP($F44,PROFA,2,0)=1,1,0)</formula>
    </cfRule>
    <cfRule type="expression" dxfId="1197" priority="1463">
      <formula>IF(VLOOKUP($F44,PROFA,2,0)=2,1,0)</formula>
    </cfRule>
    <cfRule type="expression" dxfId="1196" priority="1464">
      <formula>IF(VLOOKUP($F44,PROFA,2,0)=3,1,0)</formula>
    </cfRule>
    <cfRule type="expression" dxfId="1195" priority="1465">
      <formula>IF(VLOOKUP($F44,PROFA,2,0)=4,1,0)</formula>
    </cfRule>
    <cfRule type="expression" dxfId="1194" priority="1466">
      <formula>IF(VLOOKUP($F44,PROFA,2,0)=5,1,0)</formula>
    </cfRule>
    <cfRule type="expression" dxfId="1193" priority="1467">
      <formula>IF(VLOOKUP($F44,PROFA,2,0)=6,1,0)</formula>
    </cfRule>
    <cfRule type="expression" dxfId="1192" priority="1468">
      <formula>IF(VLOOKUP($F44,PROFA,2,0)=7,1,0)</formula>
    </cfRule>
    <cfRule type="expression" dxfId="1191" priority="1469">
      <formula>IF(VLOOKUP($F44,PROFA,2,0)=8,1,0)</formula>
    </cfRule>
    <cfRule type="expression" dxfId="1190" priority="1470">
      <formula>IF(VLOOKUP($F44,PROFA,2,0)=9,1,0)</formula>
    </cfRule>
  </conditionalFormatting>
  <conditionalFormatting sqref="F45">
    <cfRule type="expression" dxfId="1189" priority="1453">
      <formula>IF(VLOOKUP($F45,PROFA,2,0)=1,1,0)</formula>
    </cfRule>
    <cfRule type="expression" dxfId="1188" priority="1454">
      <formula>IF(VLOOKUP($F45,PROFA,2,0)=2,1,0)</formula>
    </cfRule>
    <cfRule type="expression" dxfId="1187" priority="1455">
      <formula>IF(VLOOKUP($F45,PROFA,2,0)=3,1,0)</formula>
    </cfRule>
    <cfRule type="expression" dxfId="1186" priority="1456">
      <formula>IF(VLOOKUP($F45,PROFA,2,0)=4,1,0)</formula>
    </cfRule>
    <cfRule type="expression" dxfId="1185" priority="1457">
      <formula>IF(VLOOKUP($F45,PROFA,2,0)=5,1,0)</formula>
    </cfRule>
    <cfRule type="expression" dxfId="1184" priority="1458">
      <formula>IF(VLOOKUP($F45,PROFA,2,0)=6,1,0)</formula>
    </cfRule>
    <cfRule type="expression" dxfId="1183" priority="1459">
      <formula>IF(VLOOKUP($F45,PROFA,2,0)=7,1,0)</formula>
    </cfRule>
    <cfRule type="expression" dxfId="1182" priority="1460">
      <formula>IF(VLOOKUP($F45,PROFA,2,0)=8,1,0)</formula>
    </cfRule>
    <cfRule type="expression" dxfId="1181" priority="1461">
      <formula>IF(VLOOKUP($F45,PROFA,2,0)=9,1,0)</formula>
    </cfRule>
  </conditionalFormatting>
  <conditionalFormatting sqref="F54">
    <cfRule type="expression" dxfId="1180" priority="1444">
      <formula>IF(VLOOKUP($F54,PROFA,2,0)=1,1,0)</formula>
    </cfRule>
    <cfRule type="expression" dxfId="1179" priority="1445">
      <formula>IF(VLOOKUP($F54,PROFA,2,0)=2,1,0)</formula>
    </cfRule>
    <cfRule type="expression" dxfId="1178" priority="1446">
      <formula>IF(VLOOKUP($F54,PROFA,2,0)=3,1,0)</formula>
    </cfRule>
    <cfRule type="expression" dxfId="1177" priority="1447">
      <formula>IF(VLOOKUP($F54,PROFA,2,0)=4,1,0)</formula>
    </cfRule>
    <cfRule type="expression" dxfId="1176" priority="1448">
      <formula>IF(VLOOKUP($F54,PROFA,2,0)=5,1,0)</formula>
    </cfRule>
    <cfRule type="expression" dxfId="1175" priority="1449">
      <formula>IF(VLOOKUP($F54,PROFA,2,0)=6,1,0)</formula>
    </cfRule>
    <cfRule type="expression" dxfId="1174" priority="1450">
      <formula>IF(VLOOKUP($F54,PROFA,2,0)=7,1,0)</formula>
    </cfRule>
    <cfRule type="expression" dxfId="1173" priority="1451">
      <formula>IF(VLOOKUP($F54,PROFA,2,0)=8,1,0)</formula>
    </cfRule>
    <cfRule type="expression" dxfId="1172" priority="1452">
      <formula>IF(VLOOKUP($F54,PROFA,2,0)=9,1,0)</formula>
    </cfRule>
  </conditionalFormatting>
  <conditionalFormatting sqref="F56">
    <cfRule type="expression" dxfId="1171" priority="1435">
      <formula>IF(VLOOKUP($F56,PROFA,2,0)=1,1,0)</formula>
    </cfRule>
    <cfRule type="expression" dxfId="1170" priority="1436">
      <formula>IF(VLOOKUP($F56,PROFA,2,0)=2,1,0)</formula>
    </cfRule>
    <cfRule type="expression" dxfId="1169" priority="1437">
      <formula>IF(VLOOKUP($F56,PROFA,2,0)=3,1,0)</formula>
    </cfRule>
    <cfRule type="expression" dxfId="1168" priority="1438">
      <formula>IF(VLOOKUP($F56,PROFA,2,0)=4,1,0)</formula>
    </cfRule>
    <cfRule type="expression" dxfId="1167" priority="1439">
      <formula>IF(VLOOKUP($F56,PROFA,2,0)=5,1,0)</formula>
    </cfRule>
    <cfRule type="expression" dxfId="1166" priority="1440">
      <formula>IF(VLOOKUP($F56,PROFA,2,0)=6,1,0)</formula>
    </cfRule>
    <cfRule type="expression" dxfId="1165" priority="1441">
      <formula>IF(VLOOKUP($F56,PROFA,2,0)=7,1,0)</formula>
    </cfRule>
    <cfRule type="expression" dxfId="1164" priority="1442">
      <formula>IF(VLOOKUP($F56,PROFA,2,0)=8,1,0)</formula>
    </cfRule>
    <cfRule type="expression" dxfId="1163" priority="1443">
      <formula>IF(VLOOKUP($F56,PROFA,2,0)=9,1,0)</formula>
    </cfRule>
  </conditionalFormatting>
  <conditionalFormatting sqref="F57">
    <cfRule type="expression" dxfId="1162" priority="1426">
      <formula>IF(VLOOKUP($F57,PROFA,2,0)=1,1,0)</formula>
    </cfRule>
    <cfRule type="expression" dxfId="1161" priority="1427">
      <formula>IF(VLOOKUP($F57,PROFA,2,0)=2,1,0)</formula>
    </cfRule>
    <cfRule type="expression" dxfId="1160" priority="1428">
      <formula>IF(VLOOKUP($F57,PROFA,2,0)=3,1,0)</formula>
    </cfRule>
    <cfRule type="expression" dxfId="1159" priority="1429">
      <formula>IF(VLOOKUP($F57,PROFA,2,0)=4,1,0)</formula>
    </cfRule>
    <cfRule type="expression" dxfId="1158" priority="1430">
      <formula>IF(VLOOKUP($F57,PROFA,2,0)=5,1,0)</formula>
    </cfRule>
    <cfRule type="expression" dxfId="1157" priority="1431">
      <formula>IF(VLOOKUP($F57,PROFA,2,0)=6,1,0)</formula>
    </cfRule>
    <cfRule type="expression" dxfId="1156" priority="1432">
      <formula>IF(VLOOKUP($F57,PROFA,2,0)=7,1,0)</formula>
    </cfRule>
    <cfRule type="expression" dxfId="1155" priority="1433">
      <formula>IF(VLOOKUP($F57,PROFA,2,0)=8,1,0)</formula>
    </cfRule>
    <cfRule type="expression" dxfId="1154" priority="1434">
      <formula>IF(VLOOKUP($F57,PROFA,2,0)=9,1,0)</formula>
    </cfRule>
  </conditionalFormatting>
  <conditionalFormatting sqref="F59">
    <cfRule type="expression" dxfId="1153" priority="1417">
      <formula>IF(VLOOKUP($F59,PROFA,2,0)=1,1,0)</formula>
    </cfRule>
    <cfRule type="expression" dxfId="1152" priority="1418">
      <formula>IF(VLOOKUP($F59,PROFA,2,0)=2,1,0)</formula>
    </cfRule>
    <cfRule type="expression" dxfId="1151" priority="1419">
      <formula>IF(VLOOKUP($F59,PROFA,2,0)=3,1,0)</formula>
    </cfRule>
    <cfRule type="expression" dxfId="1150" priority="1420">
      <formula>IF(VLOOKUP($F59,PROFA,2,0)=4,1,0)</formula>
    </cfRule>
    <cfRule type="expression" dxfId="1149" priority="1421">
      <formula>IF(VLOOKUP($F59,PROFA,2,0)=5,1,0)</formula>
    </cfRule>
    <cfRule type="expression" dxfId="1148" priority="1422">
      <formula>IF(VLOOKUP($F59,PROFA,2,0)=6,1,0)</formula>
    </cfRule>
    <cfRule type="expression" dxfId="1147" priority="1423">
      <formula>IF(VLOOKUP($F59,PROFA,2,0)=7,1,0)</formula>
    </cfRule>
    <cfRule type="expression" dxfId="1146" priority="1424">
      <formula>IF(VLOOKUP($F59,PROFA,2,0)=8,1,0)</formula>
    </cfRule>
    <cfRule type="expression" dxfId="1145" priority="1425">
      <formula>IF(VLOOKUP($F59,PROFA,2,0)=9,1,0)</formula>
    </cfRule>
  </conditionalFormatting>
  <conditionalFormatting sqref="F60">
    <cfRule type="expression" dxfId="1144" priority="1408">
      <formula>IF(VLOOKUP($F60,PROFA,2,0)=1,1,0)</formula>
    </cfRule>
    <cfRule type="expression" dxfId="1143" priority="1409">
      <formula>IF(VLOOKUP($F60,PROFA,2,0)=2,1,0)</formula>
    </cfRule>
    <cfRule type="expression" dxfId="1142" priority="1410">
      <formula>IF(VLOOKUP($F60,PROFA,2,0)=3,1,0)</formula>
    </cfRule>
    <cfRule type="expression" dxfId="1141" priority="1411">
      <formula>IF(VLOOKUP($F60,PROFA,2,0)=4,1,0)</formula>
    </cfRule>
    <cfRule type="expression" dxfId="1140" priority="1412">
      <formula>IF(VLOOKUP($F60,PROFA,2,0)=5,1,0)</formula>
    </cfRule>
    <cfRule type="expression" dxfId="1139" priority="1413">
      <formula>IF(VLOOKUP($F60,PROFA,2,0)=6,1,0)</formula>
    </cfRule>
    <cfRule type="expression" dxfId="1138" priority="1414">
      <formula>IF(VLOOKUP($F60,PROFA,2,0)=7,1,0)</formula>
    </cfRule>
    <cfRule type="expression" dxfId="1137" priority="1415">
      <formula>IF(VLOOKUP($F60,PROFA,2,0)=8,1,0)</formula>
    </cfRule>
    <cfRule type="expression" dxfId="1136" priority="1416">
      <formula>IF(VLOOKUP($F60,PROFA,2,0)=9,1,0)</formula>
    </cfRule>
  </conditionalFormatting>
  <conditionalFormatting sqref="F61">
    <cfRule type="expression" dxfId="1135" priority="1399">
      <formula>IF(VLOOKUP($F61,PROFA,2,0)=1,1,0)</formula>
    </cfRule>
    <cfRule type="expression" dxfId="1134" priority="1400">
      <formula>IF(VLOOKUP($F61,PROFA,2,0)=2,1,0)</formula>
    </cfRule>
    <cfRule type="expression" dxfId="1133" priority="1401">
      <formula>IF(VLOOKUP($F61,PROFA,2,0)=3,1,0)</formula>
    </cfRule>
    <cfRule type="expression" dxfId="1132" priority="1402">
      <formula>IF(VLOOKUP($F61,PROFA,2,0)=4,1,0)</formula>
    </cfRule>
    <cfRule type="expression" dxfId="1131" priority="1403">
      <formula>IF(VLOOKUP($F61,PROFA,2,0)=5,1,0)</formula>
    </cfRule>
    <cfRule type="expression" dxfId="1130" priority="1404">
      <formula>IF(VLOOKUP($F61,PROFA,2,0)=6,1,0)</formula>
    </cfRule>
    <cfRule type="expression" dxfId="1129" priority="1405">
      <formula>IF(VLOOKUP($F61,PROFA,2,0)=7,1,0)</formula>
    </cfRule>
    <cfRule type="expression" dxfId="1128" priority="1406">
      <formula>IF(VLOOKUP($F61,PROFA,2,0)=8,1,0)</formula>
    </cfRule>
    <cfRule type="expression" dxfId="1127" priority="1407">
      <formula>IF(VLOOKUP($F61,PROFA,2,0)=9,1,0)</formula>
    </cfRule>
  </conditionalFormatting>
  <conditionalFormatting sqref="F67">
    <cfRule type="expression" dxfId="1126" priority="1390">
      <formula>IF(VLOOKUP($F67,PROFA,2,0)=1,1,0)</formula>
    </cfRule>
    <cfRule type="expression" dxfId="1125" priority="1391">
      <formula>IF(VLOOKUP($F67,PROFA,2,0)=2,1,0)</formula>
    </cfRule>
    <cfRule type="expression" dxfId="1124" priority="1392">
      <formula>IF(VLOOKUP($F67,PROFA,2,0)=3,1,0)</formula>
    </cfRule>
    <cfRule type="expression" dxfId="1123" priority="1393">
      <formula>IF(VLOOKUP($F67,PROFA,2,0)=4,1,0)</formula>
    </cfRule>
    <cfRule type="expression" dxfId="1122" priority="1394">
      <formula>IF(VLOOKUP($F67,PROFA,2,0)=5,1,0)</formula>
    </cfRule>
    <cfRule type="expression" dxfId="1121" priority="1395">
      <formula>IF(VLOOKUP($F67,PROFA,2,0)=6,1,0)</formula>
    </cfRule>
    <cfRule type="expression" dxfId="1120" priority="1396">
      <formula>IF(VLOOKUP($F67,PROFA,2,0)=7,1,0)</formula>
    </cfRule>
    <cfRule type="expression" dxfId="1119" priority="1397">
      <formula>IF(VLOOKUP($F67,PROFA,2,0)=8,1,0)</formula>
    </cfRule>
    <cfRule type="expression" dxfId="1118" priority="1398">
      <formula>IF(VLOOKUP($F67,PROFA,2,0)=9,1,0)</formula>
    </cfRule>
  </conditionalFormatting>
  <conditionalFormatting sqref="F68">
    <cfRule type="expression" dxfId="1117" priority="1381">
      <formula>IF(VLOOKUP($F68,PROFA,2,0)=1,1,0)</formula>
    </cfRule>
    <cfRule type="expression" dxfId="1116" priority="1382">
      <formula>IF(VLOOKUP($F68,PROFA,2,0)=2,1,0)</formula>
    </cfRule>
    <cfRule type="expression" dxfId="1115" priority="1383">
      <formula>IF(VLOOKUP($F68,PROFA,2,0)=3,1,0)</formula>
    </cfRule>
    <cfRule type="expression" dxfId="1114" priority="1384">
      <formula>IF(VLOOKUP($F68,PROFA,2,0)=4,1,0)</formula>
    </cfRule>
    <cfRule type="expression" dxfId="1113" priority="1385">
      <formula>IF(VLOOKUP($F68,PROFA,2,0)=5,1,0)</formula>
    </cfRule>
    <cfRule type="expression" dxfId="1112" priority="1386">
      <formula>IF(VLOOKUP($F68,PROFA,2,0)=6,1,0)</formula>
    </cfRule>
    <cfRule type="expression" dxfId="1111" priority="1387">
      <formula>IF(VLOOKUP($F68,PROFA,2,0)=7,1,0)</formula>
    </cfRule>
    <cfRule type="expression" dxfId="1110" priority="1388">
      <formula>IF(VLOOKUP($F68,PROFA,2,0)=8,1,0)</formula>
    </cfRule>
    <cfRule type="expression" dxfId="1109" priority="1389">
      <formula>IF(VLOOKUP($F68,PROFA,2,0)=9,1,0)</formula>
    </cfRule>
  </conditionalFormatting>
  <conditionalFormatting sqref="F77">
    <cfRule type="expression" dxfId="1108" priority="1372">
      <formula>IF(VLOOKUP($F77,PROFA,2,0)=1,1,0)</formula>
    </cfRule>
    <cfRule type="expression" dxfId="1107" priority="1373">
      <formula>IF(VLOOKUP($F77,PROFA,2,0)=2,1,0)</formula>
    </cfRule>
    <cfRule type="expression" dxfId="1106" priority="1374">
      <formula>IF(VLOOKUP($F77,PROFA,2,0)=3,1,0)</formula>
    </cfRule>
    <cfRule type="expression" dxfId="1105" priority="1375">
      <formula>IF(VLOOKUP($F77,PROFA,2,0)=4,1,0)</formula>
    </cfRule>
    <cfRule type="expression" dxfId="1104" priority="1376">
      <formula>IF(VLOOKUP($F77,PROFA,2,0)=5,1,0)</formula>
    </cfRule>
    <cfRule type="expression" dxfId="1103" priority="1377">
      <formula>IF(VLOOKUP($F77,PROFA,2,0)=6,1,0)</formula>
    </cfRule>
    <cfRule type="expression" dxfId="1102" priority="1378">
      <formula>IF(VLOOKUP($F77,PROFA,2,0)=7,1,0)</formula>
    </cfRule>
    <cfRule type="expression" dxfId="1101" priority="1379">
      <formula>IF(VLOOKUP($F77,PROFA,2,0)=8,1,0)</formula>
    </cfRule>
    <cfRule type="expression" dxfId="1100" priority="1380">
      <formula>IF(VLOOKUP($F77,PROFA,2,0)=9,1,0)</formula>
    </cfRule>
  </conditionalFormatting>
  <conditionalFormatting sqref="F80">
    <cfRule type="expression" dxfId="1099" priority="1363">
      <formula>IF(VLOOKUP($F80,PROFA,2,0)=1,1,0)</formula>
    </cfRule>
    <cfRule type="expression" dxfId="1098" priority="1364">
      <formula>IF(VLOOKUP($F80,PROFA,2,0)=2,1,0)</formula>
    </cfRule>
    <cfRule type="expression" dxfId="1097" priority="1365">
      <formula>IF(VLOOKUP($F80,PROFA,2,0)=3,1,0)</formula>
    </cfRule>
    <cfRule type="expression" dxfId="1096" priority="1366">
      <formula>IF(VLOOKUP($F80,PROFA,2,0)=4,1,0)</formula>
    </cfRule>
    <cfRule type="expression" dxfId="1095" priority="1367">
      <formula>IF(VLOOKUP($F80,PROFA,2,0)=5,1,0)</formula>
    </cfRule>
    <cfRule type="expression" dxfId="1094" priority="1368">
      <formula>IF(VLOOKUP($F80,PROFA,2,0)=6,1,0)</formula>
    </cfRule>
    <cfRule type="expression" dxfId="1093" priority="1369">
      <formula>IF(VLOOKUP($F80,PROFA,2,0)=7,1,0)</formula>
    </cfRule>
    <cfRule type="expression" dxfId="1092" priority="1370">
      <formula>IF(VLOOKUP($F80,PROFA,2,0)=8,1,0)</formula>
    </cfRule>
    <cfRule type="expression" dxfId="1091" priority="1371">
      <formula>IF(VLOOKUP($F80,PROFA,2,0)=9,1,0)</formula>
    </cfRule>
  </conditionalFormatting>
  <conditionalFormatting sqref="F81">
    <cfRule type="expression" dxfId="1090" priority="1354">
      <formula>IF(VLOOKUP($F81,PROFA,2,0)=1,1,0)</formula>
    </cfRule>
    <cfRule type="expression" dxfId="1089" priority="1355">
      <formula>IF(VLOOKUP($F81,PROFA,2,0)=2,1,0)</formula>
    </cfRule>
    <cfRule type="expression" dxfId="1088" priority="1356">
      <formula>IF(VLOOKUP($F81,PROFA,2,0)=3,1,0)</formula>
    </cfRule>
    <cfRule type="expression" dxfId="1087" priority="1357">
      <formula>IF(VLOOKUP($F81,PROFA,2,0)=4,1,0)</formula>
    </cfRule>
    <cfRule type="expression" dxfId="1086" priority="1358">
      <formula>IF(VLOOKUP($F81,PROFA,2,0)=5,1,0)</formula>
    </cfRule>
    <cfRule type="expression" dxfId="1085" priority="1359">
      <formula>IF(VLOOKUP($F81,PROFA,2,0)=6,1,0)</formula>
    </cfRule>
    <cfRule type="expression" dxfId="1084" priority="1360">
      <formula>IF(VLOOKUP($F81,PROFA,2,0)=7,1,0)</formula>
    </cfRule>
    <cfRule type="expression" dxfId="1083" priority="1361">
      <formula>IF(VLOOKUP($F81,PROFA,2,0)=8,1,0)</formula>
    </cfRule>
    <cfRule type="expression" dxfId="1082" priority="1362">
      <formula>IF(VLOOKUP($F81,PROFA,2,0)=9,1,0)</formula>
    </cfRule>
  </conditionalFormatting>
  <conditionalFormatting sqref="F85">
    <cfRule type="expression" dxfId="1081" priority="1345">
      <formula>IF(VLOOKUP($F85,PROFA,2,0)=1,1,0)</formula>
    </cfRule>
    <cfRule type="expression" dxfId="1080" priority="1346">
      <formula>IF(VLOOKUP($F85,PROFA,2,0)=2,1,0)</formula>
    </cfRule>
    <cfRule type="expression" dxfId="1079" priority="1347">
      <formula>IF(VLOOKUP($F85,PROFA,2,0)=3,1,0)</formula>
    </cfRule>
    <cfRule type="expression" dxfId="1078" priority="1348">
      <formula>IF(VLOOKUP($F85,PROFA,2,0)=4,1,0)</formula>
    </cfRule>
    <cfRule type="expression" dxfId="1077" priority="1349">
      <formula>IF(VLOOKUP($F85,PROFA,2,0)=5,1,0)</formula>
    </cfRule>
    <cfRule type="expression" dxfId="1076" priority="1350">
      <formula>IF(VLOOKUP($F85,PROFA,2,0)=6,1,0)</formula>
    </cfRule>
    <cfRule type="expression" dxfId="1075" priority="1351">
      <formula>IF(VLOOKUP($F85,PROFA,2,0)=7,1,0)</formula>
    </cfRule>
    <cfRule type="expression" dxfId="1074" priority="1352">
      <formula>IF(VLOOKUP($F85,PROFA,2,0)=8,1,0)</formula>
    </cfRule>
    <cfRule type="expression" dxfId="1073" priority="1353">
      <formula>IF(VLOOKUP($F85,PROFA,2,0)=9,1,0)</formula>
    </cfRule>
  </conditionalFormatting>
  <conditionalFormatting sqref="F88">
    <cfRule type="expression" dxfId="1072" priority="1336">
      <formula>IF(VLOOKUP($F88,PROFA,2,0)=1,1,0)</formula>
    </cfRule>
    <cfRule type="expression" dxfId="1071" priority="1337">
      <formula>IF(VLOOKUP($F88,PROFA,2,0)=2,1,0)</formula>
    </cfRule>
    <cfRule type="expression" dxfId="1070" priority="1338">
      <formula>IF(VLOOKUP($F88,PROFA,2,0)=3,1,0)</formula>
    </cfRule>
    <cfRule type="expression" dxfId="1069" priority="1339">
      <formula>IF(VLOOKUP($F88,PROFA,2,0)=4,1,0)</formula>
    </cfRule>
    <cfRule type="expression" dxfId="1068" priority="1340">
      <formula>IF(VLOOKUP($F88,PROFA,2,0)=5,1,0)</formula>
    </cfRule>
    <cfRule type="expression" dxfId="1067" priority="1341">
      <formula>IF(VLOOKUP($F88,PROFA,2,0)=6,1,0)</formula>
    </cfRule>
    <cfRule type="expression" dxfId="1066" priority="1342">
      <formula>IF(VLOOKUP($F88,PROFA,2,0)=7,1,0)</formula>
    </cfRule>
    <cfRule type="expression" dxfId="1065" priority="1343">
      <formula>IF(VLOOKUP($F88,PROFA,2,0)=8,1,0)</formula>
    </cfRule>
    <cfRule type="expression" dxfId="1064" priority="1344">
      <formula>IF(VLOOKUP($F88,PROFA,2,0)=9,1,0)</formula>
    </cfRule>
  </conditionalFormatting>
  <conditionalFormatting sqref="F89">
    <cfRule type="expression" dxfId="1063" priority="1327">
      <formula>IF(VLOOKUP($F89,PROFA,2,0)=1,1,0)</formula>
    </cfRule>
    <cfRule type="expression" dxfId="1062" priority="1328">
      <formula>IF(VLOOKUP($F89,PROFA,2,0)=2,1,0)</formula>
    </cfRule>
    <cfRule type="expression" dxfId="1061" priority="1329">
      <formula>IF(VLOOKUP($F89,PROFA,2,0)=3,1,0)</formula>
    </cfRule>
    <cfRule type="expression" dxfId="1060" priority="1330">
      <formula>IF(VLOOKUP($F89,PROFA,2,0)=4,1,0)</formula>
    </cfRule>
    <cfRule type="expression" dxfId="1059" priority="1331">
      <formula>IF(VLOOKUP($F89,PROFA,2,0)=5,1,0)</formula>
    </cfRule>
    <cfRule type="expression" dxfId="1058" priority="1332">
      <formula>IF(VLOOKUP($F89,PROFA,2,0)=6,1,0)</formula>
    </cfRule>
    <cfRule type="expression" dxfId="1057" priority="1333">
      <formula>IF(VLOOKUP($F89,PROFA,2,0)=7,1,0)</formula>
    </cfRule>
    <cfRule type="expression" dxfId="1056" priority="1334">
      <formula>IF(VLOOKUP($F89,PROFA,2,0)=8,1,0)</formula>
    </cfRule>
    <cfRule type="expression" dxfId="1055" priority="1335">
      <formula>IF(VLOOKUP($F89,PROFA,2,0)=9,1,0)</formula>
    </cfRule>
  </conditionalFormatting>
  <conditionalFormatting sqref="F95">
    <cfRule type="expression" dxfId="1054" priority="1318">
      <formula>IF(VLOOKUP($F95,PROFA,2,0)=1,1,0)</formula>
    </cfRule>
    <cfRule type="expression" dxfId="1053" priority="1319">
      <formula>IF(VLOOKUP($F95,PROFA,2,0)=2,1,0)</formula>
    </cfRule>
    <cfRule type="expression" dxfId="1052" priority="1320">
      <formula>IF(VLOOKUP($F95,PROFA,2,0)=3,1,0)</formula>
    </cfRule>
    <cfRule type="expression" dxfId="1051" priority="1321">
      <formula>IF(VLOOKUP($F95,PROFA,2,0)=4,1,0)</formula>
    </cfRule>
    <cfRule type="expression" dxfId="1050" priority="1322">
      <formula>IF(VLOOKUP($F95,PROFA,2,0)=5,1,0)</formula>
    </cfRule>
    <cfRule type="expression" dxfId="1049" priority="1323">
      <formula>IF(VLOOKUP($F95,PROFA,2,0)=6,1,0)</formula>
    </cfRule>
    <cfRule type="expression" dxfId="1048" priority="1324">
      <formula>IF(VLOOKUP($F95,PROFA,2,0)=7,1,0)</formula>
    </cfRule>
    <cfRule type="expression" dxfId="1047" priority="1325">
      <formula>IF(VLOOKUP($F95,PROFA,2,0)=8,1,0)</formula>
    </cfRule>
    <cfRule type="expression" dxfId="1046" priority="1326">
      <formula>IF(VLOOKUP($F95,PROFA,2,0)=9,1,0)</formula>
    </cfRule>
  </conditionalFormatting>
  <conditionalFormatting sqref="F100">
    <cfRule type="expression" dxfId="1045" priority="1309">
      <formula>IF(VLOOKUP($F100,PROFA,2,0)=1,1,0)</formula>
    </cfRule>
    <cfRule type="expression" dxfId="1044" priority="1310">
      <formula>IF(VLOOKUP($F100,PROFA,2,0)=2,1,0)</formula>
    </cfRule>
    <cfRule type="expression" dxfId="1043" priority="1311">
      <formula>IF(VLOOKUP($F100,PROFA,2,0)=3,1,0)</formula>
    </cfRule>
    <cfRule type="expression" dxfId="1042" priority="1312">
      <formula>IF(VLOOKUP($F100,PROFA,2,0)=4,1,0)</formula>
    </cfRule>
    <cfRule type="expression" dxfId="1041" priority="1313">
      <formula>IF(VLOOKUP($F100,PROFA,2,0)=5,1,0)</formula>
    </cfRule>
    <cfRule type="expression" dxfId="1040" priority="1314">
      <formula>IF(VLOOKUP($F100,PROFA,2,0)=6,1,0)</formula>
    </cfRule>
    <cfRule type="expression" dxfId="1039" priority="1315">
      <formula>IF(VLOOKUP($F100,PROFA,2,0)=7,1,0)</formula>
    </cfRule>
    <cfRule type="expression" dxfId="1038" priority="1316">
      <formula>IF(VLOOKUP($F100,PROFA,2,0)=8,1,0)</formula>
    </cfRule>
    <cfRule type="expression" dxfId="1037" priority="1317">
      <formula>IF(VLOOKUP($F100,PROFA,2,0)=9,1,0)</formula>
    </cfRule>
  </conditionalFormatting>
  <conditionalFormatting sqref="F101">
    <cfRule type="expression" dxfId="1036" priority="1300">
      <formula>IF(VLOOKUP($F101,PROFA,2,0)=1,1,0)</formula>
    </cfRule>
    <cfRule type="expression" dxfId="1035" priority="1301">
      <formula>IF(VLOOKUP($F101,PROFA,2,0)=2,1,0)</formula>
    </cfRule>
    <cfRule type="expression" dxfId="1034" priority="1302">
      <formula>IF(VLOOKUP($F101,PROFA,2,0)=3,1,0)</formula>
    </cfRule>
    <cfRule type="expression" dxfId="1033" priority="1303">
      <formula>IF(VLOOKUP($F101,PROFA,2,0)=4,1,0)</formula>
    </cfRule>
    <cfRule type="expression" dxfId="1032" priority="1304">
      <formula>IF(VLOOKUP($F101,PROFA,2,0)=5,1,0)</formula>
    </cfRule>
    <cfRule type="expression" dxfId="1031" priority="1305">
      <formula>IF(VLOOKUP($F101,PROFA,2,0)=6,1,0)</formula>
    </cfRule>
    <cfRule type="expression" dxfId="1030" priority="1306">
      <formula>IF(VLOOKUP($F101,PROFA,2,0)=7,1,0)</formula>
    </cfRule>
    <cfRule type="expression" dxfId="1029" priority="1307">
      <formula>IF(VLOOKUP($F101,PROFA,2,0)=8,1,0)</formula>
    </cfRule>
    <cfRule type="expression" dxfId="1028" priority="1308">
      <formula>IF(VLOOKUP($F101,PROFA,2,0)=9,1,0)</formula>
    </cfRule>
  </conditionalFormatting>
  <conditionalFormatting sqref="F108">
    <cfRule type="expression" dxfId="1027" priority="1291">
      <formula>IF(VLOOKUP($F108,PROFA,2,0)=1,1,0)</formula>
    </cfRule>
    <cfRule type="expression" dxfId="1026" priority="1292">
      <formula>IF(VLOOKUP($F108,PROFA,2,0)=2,1,0)</formula>
    </cfRule>
    <cfRule type="expression" dxfId="1025" priority="1293">
      <formula>IF(VLOOKUP($F108,PROFA,2,0)=3,1,0)</formula>
    </cfRule>
    <cfRule type="expression" dxfId="1024" priority="1294">
      <formula>IF(VLOOKUP($F108,PROFA,2,0)=4,1,0)</formula>
    </cfRule>
    <cfRule type="expression" dxfId="1023" priority="1295">
      <formula>IF(VLOOKUP($F108,PROFA,2,0)=5,1,0)</formula>
    </cfRule>
    <cfRule type="expression" dxfId="1022" priority="1296">
      <formula>IF(VLOOKUP($F108,PROFA,2,0)=6,1,0)</formula>
    </cfRule>
    <cfRule type="expression" dxfId="1021" priority="1297">
      <formula>IF(VLOOKUP($F108,PROFA,2,0)=7,1,0)</formula>
    </cfRule>
    <cfRule type="expression" dxfId="1020" priority="1298">
      <formula>IF(VLOOKUP($F108,PROFA,2,0)=8,1,0)</formula>
    </cfRule>
    <cfRule type="expression" dxfId="1019" priority="1299">
      <formula>IF(VLOOKUP($F108,PROFA,2,0)=9,1,0)</formula>
    </cfRule>
  </conditionalFormatting>
  <conditionalFormatting sqref="F116">
    <cfRule type="expression" dxfId="1018" priority="1282">
      <formula>IF(VLOOKUP($F116,PROFA,2,0)=1,1,0)</formula>
    </cfRule>
    <cfRule type="expression" dxfId="1017" priority="1283">
      <formula>IF(VLOOKUP($F116,PROFA,2,0)=2,1,0)</formula>
    </cfRule>
    <cfRule type="expression" dxfId="1016" priority="1284">
      <formula>IF(VLOOKUP($F116,PROFA,2,0)=3,1,0)</formula>
    </cfRule>
    <cfRule type="expression" dxfId="1015" priority="1285">
      <formula>IF(VLOOKUP($F116,PROFA,2,0)=4,1,0)</formula>
    </cfRule>
    <cfRule type="expression" dxfId="1014" priority="1286">
      <formula>IF(VLOOKUP($F116,PROFA,2,0)=5,1,0)</formula>
    </cfRule>
    <cfRule type="expression" dxfId="1013" priority="1287">
      <formula>IF(VLOOKUP($F116,PROFA,2,0)=6,1,0)</formula>
    </cfRule>
    <cfRule type="expression" dxfId="1012" priority="1288">
      <formula>IF(VLOOKUP($F116,PROFA,2,0)=7,1,0)</formula>
    </cfRule>
    <cfRule type="expression" dxfId="1011" priority="1289">
      <formula>IF(VLOOKUP($F116,PROFA,2,0)=8,1,0)</formula>
    </cfRule>
    <cfRule type="expression" dxfId="1010" priority="1290">
      <formula>IF(VLOOKUP($F116,PROFA,2,0)=9,1,0)</formula>
    </cfRule>
  </conditionalFormatting>
  <conditionalFormatting sqref="F132">
    <cfRule type="expression" dxfId="1009" priority="1273">
      <formula>IF(VLOOKUP($F132,PROFA,2,0)=1,1,0)</formula>
    </cfRule>
    <cfRule type="expression" dxfId="1008" priority="1274">
      <formula>IF(VLOOKUP($F132,PROFA,2,0)=2,1,0)</formula>
    </cfRule>
    <cfRule type="expression" dxfId="1007" priority="1275">
      <formula>IF(VLOOKUP($F132,PROFA,2,0)=3,1,0)</formula>
    </cfRule>
    <cfRule type="expression" dxfId="1006" priority="1276">
      <formula>IF(VLOOKUP($F132,PROFA,2,0)=4,1,0)</formula>
    </cfRule>
    <cfRule type="expression" dxfId="1005" priority="1277">
      <formula>IF(VLOOKUP($F132,PROFA,2,0)=5,1,0)</formula>
    </cfRule>
    <cfRule type="expression" dxfId="1004" priority="1278">
      <formula>IF(VLOOKUP($F132,PROFA,2,0)=6,1,0)</formula>
    </cfRule>
    <cfRule type="expression" dxfId="1003" priority="1279">
      <formula>IF(VLOOKUP($F132,PROFA,2,0)=7,1,0)</formula>
    </cfRule>
    <cfRule type="expression" dxfId="1002" priority="1280">
      <formula>IF(VLOOKUP($F132,PROFA,2,0)=8,1,0)</formula>
    </cfRule>
    <cfRule type="expression" dxfId="1001" priority="1281">
      <formula>IF(VLOOKUP($F132,PROFA,2,0)=9,1,0)</formula>
    </cfRule>
  </conditionalFormatting>
  <conditionalFormatting sqref="F133">
    <cfRule type="expression" dxfId="1000" priority="1264">
      <formula>IF(VLOOKUP($F133,PROFA,2,0)=1,1,0)</formula>
    </cfRule>
    <cfRule type="expression" dxfId="999" priority="1265">
      <formula>IF(VLOOKUP($F133,PROFA,2,0)=2,1,0)</formula>
    </cfRule>
    <cfRule type="expression" dxfId="998" priority="1266">
      <formula>IF(VLOOKUP($F133,PROFA,2,0)=3,1,0)</formula>
    </cfRule>
    <cfRule type="expression" dxfId="997" priority="1267">
      <formula>IF(VLOOKUP($F133,PROFA,2,0)=4,1,0)</formula>
    </cfRule>
    <cfRule type="expression" dxfId="996" priority="1268">
      <formula>IF(VLOOKUP($F133,PROFA,2,0)=5,1,0)</formula>
    </cfRule>
    <cfRule type="expression" dxfId="995" priority="1269">
      <formula>IF(VLOOKUP($F133,PROFA,2,0)=6,1,0)</formula>
    </cfRule>
    <cfRule type="expression" dxfId="994" priority="1270">
      <formula>IF(VLOOKUP($F133,PROFA,2,0)=7,1,0)</formula>
    </cfRule>
    <cfRule type="expression" dxfId="993" priority="1271">
      <formula>IF(VLOOKUP($F133,PROFA,2,0)=8,1,0)</formula>
    </cfRule>
    <cfRule type="expression" dxfId="992" priority="1272">
      <formula>IF(VLOOKUP($F133,PROFA,2,0)=9,1,0)</formula>
    </cfRule>
  </conditionalFormatting>
  <conditionalFormatting sqref="F135">
    <cfRule type="expression" dxfId="991" priority="1255">
      <formula>IF(VLOOKUP($F135,PROFA,2,0)=1,1,0)</formula>
    </cfRule>
    <cfRule type="expression" dxfId="990" priority="1256">
      <formula>IF(VLOOKUP($F135,PROFA,2,0)=2,1,0)</formula>
    </cfRule>
    <cfRule type="expression" dxfId="989" priority="1257">
      <formula>IF(VLOOKUP($F135,PROFA,2,0)=3,1,0)</formula>
    </cfRule>
    <cfRule type="expression" dxfId="988" priority="1258">
      <formula>IF(VLOOKUP($F135,PROFA,2,0)=4,1,0)</formula>
    </cfRule>
    <cfRule type="expression" dxfId="987" priority="1259">
      <formula>IF(VLOOKUP($F135,PROFA,2,0)=5,1,0)</formula>
    </cfRule>
    <cfRule type="expression" dxfId="986" priority="1260">
      <formula>IF(VLOOKUP($F135,PROFA,2,0)=6,1,0)</formula>
    </cfRule>
    <cfRule type="expression" dxfId="985" priority="1261">
      <formula>IF(VLOOKUP($F135,PROFA,2,0)=7,1,0)</formula>
    </cfRule>
    <cfRule type="expression" dxfId="984" priority="1262">
      <formula>IF(VLOOKUP($F135,PROFA,2,0)=8,1,0)</formula>
    </cfRule>
    <cfRule type="expression" dxfId="983" priority="1263">
      <formula>IF(VLOOKUP($F135,PROFA,2,0)=9,1,0)</formula>
    </cfRule>
  </conditionalFormatting>
  <conditionalFormatting sqref="F139">
    <cfRule type="expression" dxfId="982" priority="1246">
      <formula>IF(VLOOKUP($F139,PROFA,2,0)=1,1,0)</formula>
    </cfRule>
    <cfRule type="expression" dxfId="981" priority="1247">
      <formula>IF(VLOOKUP($F139,PROFA,2,0)=2,1,0)</formula>
    </cfRule>
    <cfRule type="expression" dxfId="980" priority="1248">
      <formula>IF(VLOOKUP($F139,PROFA,2,0)=3,1,0)</formula>
    </cfRule>
    <cfRule type="expression" dxfId="979" priority="1249">
      <formula>IF(VLOOKUP($F139,PROFA,2,0)=4,1,0)</formula>
    </cfRule>
    <cfRule type="expression" dxfId="978" priority="1250">
      <formula>IF(VLOOKUP($F139,PROFA,2,0)=5,1,0)</formula>
    </cfRule>
    <cfRule type="expression" dxfId="977" priority="1251">
      <formula>IF(VLOOKUP($F139,PROFA,2,0)=6,1,0)</formula>
    </cfRule>
    <cfRule type="expression" dxfId="976" priority="1252">
      <formula>IF(VLOOKUP($F139,PROFA,2,0)=7,1,0)</formula>
    </cfRule>
    <cfRule type="expression" dxfId="975" priority="1253">
      <formula>IF(VLOOKUP($F139,PROFA,2,0)=8,1,0)</formula>
    </cfRule>
    <cfRule type="expression" dxfId="974" priority="1254">
      <formula>IF(VLOOKUP($F139,PROFA,2,0)=9,1,0)</formula>
    </cfRule>
  </conditionalFormatting>
  <conditionalFormatting sqref="F142">
    <cfRule type="expression" dxfId="973" priority="1237">
      <formula>IF(VLOOKUP($F142,PROFA,2,0)=1,1,0)</formula>
    </cfRule>
    <cfRule type="expression" dxfId="972" priority="1238">
      <formula>IF(VLOOKUP($F142,PROFA,2,0)=2,1,0)</formula>
    </cfRule>
    <cfRule type="expression" dxfId="971" priority="1239">
      <formula>IF(VLOOKUP($F142,PROFA,2,0)=3,1,0)</formula>
    </cfRule>
    <cfRule type="expression" dxfId="970" priority="1240">
      <formula>IF(VLOOKUP($F142,PROFA,2,0)=4,1,0)</formula>
    </cfRule>
    <cfRule type="expression" dxfId="969" priority="1241">
      <formula>IF(VLOOKUP($F142,PROFA,2,0)=5,1,0)</formula>
    </cfRule>
    <cfRule type="expression" dxfId="968" priority="1242">
      <formula>IF(VLOOKUP($F142,PROFA,2,0)=6,1,0)</formula>
    </cfRule>
    <cfRule type="expression" dxfId="967" priority="1243">
      <formula>IF(VLOOKUP($F142,PROFA,2,0)=7,1,0)</formula>
    </cfRule>
    <cfRule type="expression" dxfId="966" priority="1244">
      <formula>IF(VLOOKUP($F142,PROFA,2,0)=8,1,0)</formula>
    </cfRule>
    <cfRule type="expression" dxfId="965" priority="1245">
      <formula>IF(VLOOKUP($F142,PROFA,2,0)=9,1,0)</formula>
    </cfRule>
  </conditionalFormatting>
  <conditionalFormatting sqref="F150">
    <cfRule type="expression" dxfId="964" priority="1219">
      <formula>IF(VLOOKUP($F150,PROFA,2,0)=1,1,0)</formula>
    </cfRule>
    <cfRule type="expression" dxfId="963" priority="1220">
      <formula>IF(VLOOKUP($F150,PROFA,2,0)=2,1,0)</formula>
    </cfRule>
    <cfRule type="expression" dxfId="962" priority="1221">
      <formula>IF(VLOOKUP($F150,PROFA,2,0)=3,1,0)</formula>
    </cfRule>
    <cfRule type="expression" dxfId="961" priority="1222">
      <formula>IF(VLOOKUP($F150,PROFA,2,0)=4,1,0)</formula>
    </cfRule>
    <cfRule type="expression" dxfId="960" priority="1223">
      <formula>IF(VLOOKUP($F150,PROFA,2,0)=5,1,0)</formula>
    </cfRule>
    <cfRule type="expression" dxfId="959" priority="1224">
      <formula>IF(VLOOKUP($F150,PROFA,2,0)=6,1,0)</formula>
    </cfRule>
    <cfRule type="expression" dxfId="958" priority="1225">
      <formula>IF(VLOOKUP($F150,PROFA,2,0)=7,1,0)</formula>
    </cfRule>
    <cfRule type="expression" dxfId="957" priority="1226">
      <formula>IF(VLOOKUP($F150,PROFA,2,0)=8,1,0)</formula>
    </cfRule>
    <cfRule type="expression" dxfId="956" priority="1227">
      <formula>IF(VLOOKUP($F150,PROFA,2,0)=9,1,0)</formula>
    </cfRule>
  </conditionalFormatting>
  <conditionalFormatting sqref="F158">
    <cfRule type="expression" dxfId="955" priority="1210">
      <formula>IF(VLOOKUP($F158,PROFA,2,0)=1,1,0)</formula>
    </cfRule>
    <cfRule type="expression" dxfId="954" priority="1211">
      <formula>IF(VLOOKUP($F158,PROFA,2,0)=2,1,0)</formula>
    </cfRule>
    <cfRule type="expression" dxfId="953" priority="1212">
      <formula>IF(VLOOKUP($F158,PROFA,2,0)=3,1,0)</formula>
    </cfRule>
    <cfRule type="expression" dxfId="952" priority="1213">
      <formula>IF(VLOOKUP($F158,PROFA,2,0)=4,1,0)</formula>
    </cfRule>
    <cfRule type="expression" dxfId="951" priority="1214">
      <formula>IF(VLOOKUP($F158,PROFA,2,0)=5,1,0)</formula>
    </cfRule>
    <cfRule type="expression" dxfId="950" priority="1215">
      <formula>IF(VLOOKUP($F158,PROFA,2,0)=6,1,0)</formula>
    </cfRule>
    <cfRule type="expression" dxfId="949" priority="1216">
      <formula>IF(VLOOKUP($F158,PROFA,2,0)=7,1,0)</formula>
    </cfRule>
    <cfRule type="expression" dxfId="948" priority="1217">
      <formula>IF(VLOOKUP($F158,PROFA,2,0)=8,1,0)</formula>
    </cfRule>
    <cfRule type="expression" dxfId="947" priority="1218">
      <formula>IF(VLOOKUP($F158,PROFA,2,0)=9,1,0)</formula>
    </cfRule>
  </conditionalFormatting>
  <conditionalFormatting sqref="F159">
    <cfRule type="expression" dxfId="946" priority="1201">
      <formula>IF(VLOOKUP($F159,PROFA,2,0)=1,1,0)</formula>
    </cfRule>
    <cfRule type="expression" dxfId="945" priority="1202">
      <formula>IF(VLOOKUP($F159,PROFA,2,0)=2,1,0)</formula>
    </cfRule>
    <cfRule type="expression" dxfId="944" priority="1203">
      <formula>IF(VLOOKUP($F159,PROFA,2,0)=3,1,0)</formula>
    </cfRule>
    <cfRule type="expression" dxfId="943" priority="1204">
      <formula>IF(VLOOKUP($F159,PROFA,2,0)=4,1,0)</formula>
    </cfRule>
    <cfRule type="expression" dxfId="942" priority="1205">
      <formula>IF(VLOOKUP($F159,PROFA,2,0)=5,1,0)</formula>
    </cfRule>
    <cfRule type="expression" dxfId="941" priority="1206">
      <formula>IF(VLOOKUP($F159,PROFA,2,0)=6,1,0)</formula>
    </cfRule>
    <cfRule type="expression" dxfId="940" priority="1207">
      <formula>IF(VLOOKUP($F159,PROFA,2,0)=7,1,0)</formula>
    </cfRule>
    <cfRule type="expression" dxfId="939" priority="1208">
      <formula>IF(VLOOKUP($F159,PROFA,2,0)=8,1,0)</formula>
    </cfRule>
    <cfRule type="expression" dxfId="938" priority="1209">
      <formula>IF(VLOOKUP($F159,PROFA,2,0)=9,1,0)</formula>
    </cfRule>
  </conditionalFormatting>
  <conditionalFormatting sqref="F161">
    <cfRule type="expression" dxfId="937" priority="1192">
      <formula>IF(VLOOKUP($F161,PROFA,2,0)=1,1,0)</formula>
    </cfRule>
    <cfRule type="expression" dxfId="936" priority="1193">
      <formula>IF(VLOOKUP($F161,PROFA,2,0)=2,1,0)</formula>
    </cfRule>
    <cfRule type="expression" dxfId="935" priority="1194">
      <formula>IF(VLOOKUP($F161,PROFA,2,0)=3,1,0)</formula>
    </cfRule>
    <cfRule type="expression" dxfId="934" priority="1195">
      <formula>IF(VLOOKUP($F161,PROFA,2,0)=4,1,0)</formula>
    </cfRule>
    <cfRule type="expression" dxfId="933" priority="1196">
      <formula>IF(VLOOKUP($F161,PROFA,2,0)=5,1,0)</formula>
    </cfRule>
    <cfRule type="expression" dxfId="932" priority="1197">
      <formula>IF(VLOOKUP($F161,PROFA,2,0)=6,1,0)</formula>
    </cfRule>
    <cfRule type="expression" dxfId="931" priority="1198">
      <formula>IF(VLOOKUP($F161,PROFA,2,0)=7,1,0)</formula>
    </cfRule>
    <cfRule type="expression" dxfId="930" priority="1199">
      <formula>IF(VLOOKUP($F161,PROFA,2,0)=8,1,0)</formula>
    </cfRule>
    <cfRule type="expression" dxfId="929" priority="1200">
      <formula>IF(VLOOKUP($F161,PROFA,2,0)=9,1,0)</formula>
    </cfRule>
  </conditionalFormatting>
  <conditionalFormatting sqref="F163">
    <cfRule type="expression" dxfId="928" priority="1183">
      <formula>IF(VLOOKUP($F163,PROFA,2,0)=1,1,0)</formula>
    </cfRule>
    <cfRule type="expression" dxfId="927" priority="1184">
      <formula>IF(VLOOKUP($F163,PROFA,2,0)=2,1,0)</formula>
    </cfRule>
    <cfRule type="expression" dxfId="926" priority="1185">
      <formula>IF(VLOOKUP($F163,PROFA,2,0)=3,1,0)</formula>
    </cfRule>
    <cfRule type="expression" dxfId="925" priority="1186">
      <formula>IF(VLOOKUP($F163,PROFA,2,0)=4,1,0)</formula>
    </cfRule>
    <cfRule type="expression" dxfId="924" priority="1187">
      <formula>IF(VLOOKUP($F163,PROFA,2,0)=5,1,0)</formula>
    </cfRule>
    <cfRule type="expression" dxfId="923" priority="1188">
      <formula>IF(VLOOKUP($F163,PROFA,2,0)=6,1,0)</formula>
    </cfRule>
    <cfRule type="expression" dxfId="922" priority="1189">
      <formula>IF(VLOOKUP($F163,PROFA,2,0)=7,1,0)</formula>
    </cfRule>
    <cfRule type="expression" dxfId="921" priority="1190">
      <formula>IF(VLOOKUP($F163,PROFA,2,0)=8,1,0)</formula>
    </cfRule>
    <cfRule type="expression" dxfId="920" priority="1191">
      <formula>IF(VLOOKUP($F163,PROFA,2,0)=9,1,0)</formula>
    </cfRule>
  </conditionalFormatting>
  <conditionalFormatting sqref="F165">
    <cfRule type="expression" dxfId="919" priority="1174">
      <formula>IF(VLOOKUP($F165,PROFA,2,0)=1,1,0)</formula>
    </cfRule>
    <cfRule type="expression" dxfId="918" priority="1175">
      <formula>IF(VLOOKUP($F165,PROFA,2,0)=2,1,0)</formula>
    </cfRule>
    <cfRule type="expression" dxfId="917" priority="1176">
      <formula>IF(VLOOKUP($F165,PROFA,2,0)=3,1,0)</formula>
    </cfRule>
    <cfRule type="expression" dxfId="916" priority="1177">
      <formula>IF(VLOOKUP($F165,PROFA,2,0)=4,1,0)</formula>
    </cfRule>
    <cfRule type="expression" dxfId="915" priority="1178">
      <formula>IF(VLOOKUP($F165,PROFA,2,0)=5,1,0)</formula>
    </cfRule>
    <cfRule type="expression" dxfId="914" priority="1179">
      <formula>IF(VLOOKUP($F165,PROFA,2,0)=6,1,0)</formula>
    </cfRule>
    <cfRule type="expression" dxfId="913" priority="1180">
      <formula>IF(VLOOKUP($F165,PROFA,2,0)=7,1,0)</formula>
    </cfRule>
    <cfRule type="expression" dxfId="912" priority="1181">
      <formula>IF(VLOOKUP($F165,PROFA,2,0)=8,1,0)</formula>
    </cfRule>
    <cfRule type="expression" dxfId="911" priority="1182">
      <formula>IF(VLOOKUP($F165,PROFA,2,0)=9,1,0)</formula>
    </cfRule>
  </conditionalFormatting>
  <conditionalFormatting sqref="F169">
    <cfRule type="expression" dxfId="910" priority="1165">
      <formula>IF(VLOOKUP($F169,PROFA,2,0)=1,1,0)</formula>
    </cfRule>
    <cfRule type="expression" dxfId="909" priority="1166">
      <formula>IF(VLOOKUP($F169,PROFA,2,0)=2,1,0)</formula>
    </cfRule>
    <cfRule type="expression" dxfId="908" priority="1167">
      <formula>IF(VLOOKUP($F169,PROFA,2,0)=3,1,0)</formula>
    </cfRule>
    <cfRule type="expression" dxfId="907" priority="1168">
      <formula>IF(VLOOKUP($F169,PROFA,2,0)=4,1,0)</formula>
    </cfRule>
    <cfRule type="expression" dxfId="906" priority="1169">
      <formula>IF(VLOOKUP($F169,PROFA,2,0)=5,1,0)</formula>
    </cfRule>
    <cfRule type="expression" dxfId="905" priority="1170">
      <formula>IF(VLOOKUP($F169,PROFA,2,0)=6,1,0)</formula>
    </cfRule>
    <cfRule type="expression" dxfId="904" priority="1171">
      <formula>IF(VLOOKUP($F169,PROFA,2,0)=7,1,0)</formula>
    </cfRule>
    <cfRule type="expression" dxfId="903" priority="1172">
      <formula>IF(VLOOKUP($F169,PROFA,2,0)=8,1,0)</formula>
    </cfRule>
    <cfRule type="expression" dxfId="902" priority="1173">
      <formula>IF(VLOOKUP($F169,PROFA,2,0)=9,1,0)</formula>
    </cfRule>
  </conditionalFormatting>
  <conditionalFormatting sqref="F177">
    <cfRule type="expression" dxfId="901" priority="1156">
      <formula>IF(VLOOKUP($F177,PROFA,2,0)=1,1,0)</formula>
    </cfRule>
    <cfRule type="expression" dxfId="900" priority="1157">
      <formula>IF(VLOOKUP($F177,PROFA,2,0)=2,1,0)</formula>
    </cfRule>
    <cfRule type="expression" dxfId="899" priority="1158">
      <formula>IF(VLOOKUP($F177,PROFA,2,0)=3,1,0)</formula>
    </cfRule>
    <cfRule type="expression" dxfId="898" priority="1159">
      <formula>IF(VLOOKUP($F177,PROFA,2,0)=4,1,0)</formula>
    </cfRule>
    <cfRule type="expression" dxfId="897" priority="1160">
      <formula>IF(VLOOKUP($F177,PROFA,2,0)=5,1,0)</formula>
    </cfRule>
    <cfRule type="expression" dxfId="896" priority="1161">
      <formula>IF(VLOOKUP($F177,PROFA,2,0)=6,1,0)</formula>
    </cfRule>
    <cfRule type="expression" dxfId="895" priority="1162">
      <formula>IF(VLOOKUP($F177,PROFA,2,0)=7,1,0)</formula>
    </cfRule>
    <cfRule type="expression" dxfId="894" priority="1163">
      <formula>IF(VLOOKUP($F177,PROFA,2,0)=8,1,0)</formula>
    </cfRule>
    <cfRule type="expression" dxfId="893" priority="1164">
      <formula>IF(VLOOKUP($F177,PROFA,2,0)=9,1,0)</formula>
    </cfRule>
  </conditionalFormatting>
  <conditionalFormatting sqref="F180">
    <cfRule type="expression" dxfId="892" priority="1147">
      <formula>IF(VLOOKUP($F180,PROFA,2,0)=1,1,0)</formula>
    </cfRule>
    <cfRule type="expression" dxfId="891" priority="1148">
      <formula>IF(VLOOKUP($F180,PROFA,2,0)=2,1,0)</formula>
    </cfRule>
    <cfRule type="expression" dxfId="890" priority="1149">
      <formula>IF(VLOOKUP($F180,PROFA,2,0)=3,1,0)</formula>
    </cfRule>
    <cfRule type="expression" dxfId="889" priority="1150">
      <formula>IF(VLOOKUP($F180,PROFA,2,0)=4,1,0)</formula>
    </cfRule>
    <cfRule type="expression" dxfId="888" priority="1151">
      <formula>IF(VLOOKUP($F180,PROFA,2,0)=5,1,0)</formula>
    </cfRule>
    <cfRule type="expression" dxfId="887" priority="1152">
      <formula>IF(VLOOKUP($F180,PROFA,2,0)=6,1,0)</formula>
    </cfRule>
    <cfRule type="expression" dxfId="886" priority="1153">
      <formula>IF(VLOOKUP($F180,PROFA,2,0)=7,1,0)</formula>
    </cfRule>
    <cfRule type="expression" dxfId="885" priority="1154">
      <formula>IF(VLOOKUP($F180,PROFA,2,0)=8,1,0)</formula>
    </cfRule>
    <cfRule type="expression" dxfId="884" priority="1155">
      <formula>IF(VLOOKUP($F180,PROFA,2,0)=9,1,0)</formula>
    </cfRule>
  </conditionalFormatting>
  <conditionalFormatting sqref="F39">
    <cfRule type="expression" dxfId="883" priority="1138">
      <formula>IF(VLOOKUP($F39,PROFA,2,0)=1,1,0)</formula>
    </cfRule>
    <cfRule type="expression" dxfId="882" priority="1139">
      <formula>IF(VLOOKUP($F39,PROFA,2,0)=2,1,0)</formula>
    </cfRule>
    <cfRule type="expression" dxfId="881" priority="1140">
      <formula>IF(VLOOKUP($F39,PROFA,2,0)=3,1,0)</formula>
    </cfRule>
    <cfRule type="expression" dxfId="880" priority="1141">
      <formula>IF(VLOOKUP($F39,PROFA,2,0)=4,1,0)</formula>
    </cfRule>
    <cfRule type="expression" dxfId="879" priority="1142">
      <formula>IF(VLOOKUP($F39,PROFA,2,0)=5,1,0)</formula>
    </cfRule>
    <cfRule type="expression" dxfId="878" priority="1143">
      <formula>IF(VLOOKUP($F39,PROFA,2,0)=6,1,0)</formula>
    </cfRule>
    <cfRule type="expression" dxfId="877" priority="1144">
      <formula>IF(VLOOKUP($F39,PROFA,2,0)=7,1,0)</formula>
    </cfRule>
    <cfRule type="expression" dxfId="876" priority="1145">
      <formula>IF(VLOOKUP($F39,PROFA,2,0)=8,1,0)</formula>
    </cfRule>
    <cfRule type="expression" dxfId="875" priority="1146">
      <formula>IF(VLOOKUP($F39,PROFA,2,0)=9,1,0)</formula>
    </cfRule>
  </conditionalFormatting>
  <conditionalFormatting sqref="F66">
    <cfRule type="expression" dxfId="874" priority="1129">
      <formula>IF(VLOOKUP($F66,PROFA,2,0)=1,1,0)</formula>
    </cfRule>
    <cfRule type="expression" dxfId="873" priority="1130">
      <formula>IF(VLOOKUP($F66,PROFA,2,0)=2,1,0)</formula>
    </cfRule>
    <cfRule type="expression" dxfId="872" priority="1131">
      <formula>IF(VLOOKUP($F66,PROFA,2,0)=3,1,0)</formula>
    </cfRule>
    <cfRule type="expression" dxfId="871" priority="1132">
      <formula>IF(VLOOKUP($F66,PROFA,2,0)=4,1,0)</formula>
    </cfRule>
    <cfRule type="expression" dxfId="870" priority="1133">
      <formula>IF(VLOOKUP($F66,PROFA,2,0)=5,1,0)</formula>
    </cfRule>
    <cfRule type="expression" dxfId="869" priority="1134">
      <formula>IF(VLOOKUP($F66,PROFA,2,0)=6,1,0)</formula>
    </cfRule>
    <cfRule type="expression" dxfId="868" priority="1135">
      <formula>IF(VLOOKUP($F66,PROFA,2,0)=7,1,0)</formula>
    </cfRule>
    <cfRule type="expression" dxfId="867" priority="1136">
      <formula>IF(VLOOKUP($F66,PROFA,2,0)=8,1,0)</formula>
    </cfRule>
    <cfRule type="expression" dxfId="866" priority="1137">
      <formula>IF(VLOOKUP($F66,PROFA,2,0)=9,1,0)</formula>
    </cfRule>
  </conditionalFormatting>
  <conditionalFormatting sqref="F70">
    <cfRule type="expression" dxfId="865" priority="1120">
      <formula>IF(VLOOKUP($F70,PROFA,2,0)=1,1,0)</formula>
    </cfRule>
    <cfRule type="expression" dxfId="864" priority="1121">
      <formula>IF(VLOOKUP($F70,PROFA,2,0)=2,1,0)</formula>
    </cfRule>
    <cfRule type="expression" dxfId="863" priority="1122">
      <formula>IF(VLOOKUP($F70,PROFA,2,0)=3,1,0)</formula>
    </cfRule>
    <cfRule type="expression" dxfId="862" priority="1123">
      <formula>IF(VLOOKUP($F70,PROFA,2,0)=4,1,0)</formula>
    </cfRule>
    <cfRule type="expression" dxfId="861" priority="1124">
      <formula>IF(VLOOKUP($F70,PROFA,2,0)=5,1,0)</formula>
    </cfRule>
    <cfRule type="expression" dxfId="860" priority="1125">
      <formula>IF(VLOOKUP($F70,PROFA,2,0)=6,1,0)</formula>
    </cfRule>
    <cfRule type="expression" dxfId="859" priority="1126">
      <formula>IF(VLOOKUP($F70,PROFA,2,0)=7,1,0)</formula>
    </cfRule>
    <cfRule type="expression" dxfId="858" priority="1127">
      <formula>IF(VLOOKUP($F70,PROFA,2,0)=8,1,0)</formula>
    </cfRule>
    <cfRule type="expression" dxfId="857" priority="1128">
      <formula>IF(VLOOKUP($F70,PROFA,2,0)=9,1,0)</formula>
    </cfRule>
  </conditionalFormatting>
  <conditionalFormatting sqref="F87">
    <cfRule type="expression" dxfId="856" priority="1111">
      <formula>IF(VLOOKUP($F87,PROFA,2,0)=1,1,0)</formula>
    </cfRule>
    <cfRule type="expression" dxfId="855" priority="1112">
      <formula>IF(VLOOKUP($F87,PROFA,2,0)=2,1,0)</formula>
    </cfRule>
    <cfRule type="expression" dxfId="854" priority="1113">
      <formula>IF(VLOOKUP($F87,PROFA,2,0)=3,1,0)</formula>
    </cfRule>
    <cfRule type="expression" dxfId="853" priority="1114">
      <formula>IF(VLOOKUP($F87,PROFA,2,0)=4,1,0)</formula>
    </cfRule>
    <cfRule type="expression" dxfId="852" priority="1115">
      <formula>IF(VLOOKUP($F87,PROFA,2,0)=5,1,0)</formula>
    </cfRule>
    <cfRule type="expression" dxfId="851" priority="1116">
      <formula>IF(VLOOKUP($F87,PROFA,2,0)=6,1,0)</formula>
    </cfRule>
    <cfRule type="expression" dxfId="850" priority="1117">
      <formula>IF(VLOOKUP($F87,PROFA,2,0)=7,1,0)</formula>
    </cfRule>
    <cfRule type="expression" dxfId="849" priority="1118">
      <formula>IF(VLOOKUP($F87,PROFA,2,0)=8,1,0)</formula>
    </cfRule>
    <cfRule type="expression" dxfId="848" priority="1119">
      <formula>IF(VLOOKUP($F87,PROFA,2,0)=9,1,0)</formula>
    </cfRule>
  </conditionalFormatting>
  <conditionalFormatting sqref="F99">
    <cfRule type="expression" dxfId="847" priority="1102">
      <formula>IF(VLOOKUP($F99,PROFA,2,0)=1,1,0)</formula>
    </cfRule>
    <cfRule type="expression" dxfId="846" priority="1103">
      <formula>IF(VLOOKUP($F99,PROFA,2,0)=2,1,0)</formula>
    </cfRule>
    <cfRule type="expression" dxfId="845" priority="1104">
      <formula>IF(VLOOKUP($F99,PROFA,2,0)=3,1,0)</formula>
    </cfRule>
    <cfRule type="expression" dxfId="844" priority="1105">
      <formula>IF(VLOOKUP($F99,PROFA,2,0)=4,1,0)</formula>
    </cfRule>
    <cfRule type="expression" dxfId="843" priority="1106">
      <formula>IF(VLOOKUP($F99,PROFA,2,0)=5,1,0)</formula>
    </cfRule>
    <cfRule type="expression" dxfId="842" priority="1107">
      <formula>IF(VLOOKUP($F99,PROFA,2,0)=6,1,0)</formula>
    </cfRule>
    <cfRule type="expression" dxfId="841" priority="1108">
      <formula>IF(VLOOKUP($F99,PROFA,2,0)=7,1,0)</formula>
    </cfRule>
    <cfRule type="expression" dxfId="840" priority="1109">
      <formula>IF(VLOOKUP($F99,PROFA,2,0)=8,1,0)</formula>
    </cfRule>
    <cfRule type="expression" dxfId="839" priority="1110">
      <formula>IF(VLOOKUP($F99,PROFA,2,0)=9,1,0)</formula>
    </cfRule>
  </conditionalFormatting>
  <conditionalFormatting sqref="F107">
    <cfRule type="expression" dxfId="838" priority="1093">
      <formula>IF(VLOOKUP($F107,PROFA,2,0)=1,1,0)</formula>
    </cfRule>
    <cfRule type="expression" dxfId="837" priority="1094">
      <formula>IF(VLOOKUP($F107,PROFA,2,0)=2,1,0)</formula>
    </cfRule>
    <cfRule type="expression" dxfId="836" priority="1095">
      <formula>IF(VLOOKUP($F107,PROFA,2,0)=3,1,0)</formula>
    </cfRule>
    <cfRule type="expression" dxfId="835" priority="1096">
      <formula>IF(VLOOKUP($F107,PROFA,2,0)=4,1,0)</formula>
    </cfRule>
    <cfRule type="expression" dxfId="834" priority="1097">
      <formula>IF(VLOOKUP($F107,PROFA,2,0)=5,1,0)</formula>
    </cfRule>
    <cfRule type="expression" dxfId="833" priority="1098">
      <formula>IF(VLOOKUP($F107,PROFA,2,0)=6,1,0)</formula>
    </cfRule>
    <cfRule type="expression" dxfId="832" priority="1099">
      <formula>IF(VLOOKUP($F107,PROFA,2,0)=7,1,0)</formula>
    </cfRule>
    <cfRule type="expression" dxfId="831" priority="1100">
      <formula>IF(VLOOKUP($F107,PROFA,2,0)=8,1,0)</formula>
    </cfRule>
    <cfRule type="expression" dxfId="830" priority="1101">
      <formula>IF(VLOOKUP($F107,PROFA,2,0)=9,1,0)</formula>
    </cfRule>
  </conditionalFormatting>
  <conditionalFormatting sqref="F115">
    <cfRule type="expression" dxfId="829" priority="1084">
      <formula>IF(VLOOKUP($F115,PROFA,2,0)=1,1,0)</formula>
    </cfRule>
    <cfRule type="expression" dxfId="828" priority="1085">
      <formula>IF(VLOOKUP($F115,PROFA,2,0)=2,1,0)</formula>
    </cfRule>
    <cfRule type="expression" dxfId="827" priority="1086">
      <formula>IF(VLOOKUP($F115,PROFA,2,0)=3,1,0)</formula>
    </cfRule>
    <cfRule type="expression" dxfId="826" priority="1087">
      <formula>IF(VLOOKUP($F115,PROFA,2,0)=4,1,0)</formula>
    </cfRule>
    <cfRule type="expression" dxfId="825" priority="1088">
      <formula>IF(VLOOKUP($F115,PROFA,2,0)=5,1,0)</formula>
    </cfRule>
    <cfRule type="expression" dxfId="824" priority="1089">
      <formula>IF(VLOOKUP($F115,PROFA,2,0)=6,1,0)</formula>
    </cfRule>
    <cfRule type="expression" dxfId="823" priority="1090">
      <formula>IF(VLOOKUP($F115,PROFA,2,0)=7,1,0)</formula>
    </cfRule>
    <cfRule type="expression" dxfId="822" priority="1091">
      <formula>IF(VLOOKUP($F115,PROFA,2,0)=8,1,0)</formula>
    </cfRule>
    <cfRule type="expression" dxfId="821" priority="1092">
      <formula>IF(VLOOKUP($F115,PROFA,2,0)=9,1,0)</formula>
    </cfRule>
  </conditionalFormatting>
  <conditionalFormatting sqref="F131">
    <cfRule type="expression" dxfId="820" priority="1075">
      <formula>IF(VLOOKUP($F131,PROFA,2,0)=1,1,0)</formula>
    </cfRule>
    <cfRule type="expression" dxfId="819" priority="1076">
      <formula>IF(VLOOKUP($F131,PROFA,2,0)=2,1,0)</formula>
    </cfRule>
    <cfRule type="expression" dxfId="818" priority="1077">
      <formula>IF(VLOOKUP($F131,PROFA,2,0)=3,1,0)</formula>
    </cfRule>
    <cfRule type="expression" dxfId="817" priority="1078">
      <formula>IF(VLOOKUP($F131,PROFA,2,0)=4,1,0)</formula>
    </cfRule>
    <cfRule type="expression" dxfId="816" priority="1079">
      <formula>IF(VLOOKUP($F131,PROFA,2,0)=5,1,0)</formula>
    </cfRule>
    <cfRule type="expression" dxfId="815" priority="1080">
      <formula>IF(VLOOKUP($F131,PROFA,2,0)=6,1,0)</formula>
    </cfRule>
    <cfRule type="expression" dxfId="814" priority="1081">
      <formula>IF(VLOOKUP($F131,PROFA,2,0)=7,1,0)</formula>
    </cfRule>
    <cfRule type="expression" dxfId="813" priority="1082">
      <formula>IF(VLOOKUP($F131,PROFA,2,0)=8,1,0)</formula>
    </cfRule>
    <cfRule type="expression" dxfId="812" priority="1083">
      <formula>IF(VLOOKUP($F131,PROFA,2,0)=9,1,0)</formula>
    </cfRule>
  </conditionalFormatting>
  <conditionalFormatting sqref="F141">
    <cfRule type="expression" dxfId="811" priority="1066">
      <formula>IF(VLOOKUP($F141,PROFA,2,0)=1,1,0)</formula>
    </cfRule>
    <cfRule type="expression" dxfId="810" priority="1067">
      <formula>IF(VLOOKUP($F141,PROFA,2,0)=2,1,0)</formula>
    </cfRule>
    <cfRule type="expression" dxfId="809" priority="1068">
      <formula>IF(VLOOKUP($F141,PROFA,2,0)=3,1,0)</formula>
    </cfRule>
    <cfRule type="expression" dxfId="808" priority="1069">
      <formula>IF(VLOOKUP($F141,PROFA,2,0)=4,1,0)</formula>
    </cfRule>
    <cfRule type="expression" dxfId="807" priority="1070">
      <formula>IF(VLOOKUP($F141,PROFA,2,0)=5,1,0)</formula>
    </cfRule>
    <cfRule type="expression" dxfId="806" priority="1071">
      <formula>IF(VLOOKUP($F141,PROFA,2,0)=6,1,0)</formula>
    </cfRule>
    <cfRule type="expression" dxfId="805" priority="1072">
      <formula>IF(VLOOKUP($F141,PROFA,2,0)=7,1,0)</formula>
    </cfRule>
    <cfRule type="expression" dxfId="804" priority="1073">
      <formula>IF(VLOOKUP($F141,PROFA,2,0)=8,1,0)</formula>
    </cfRule>
    <cfRule type="expression" dxfId="803" priority="1074">
      <formula>IF(VLOOKUP($F141,PROFA,2,0)=9,1,0)</formula>
    </cfRule>
  </conditionalFormatting>
  <conditionalFormatting sqref="F149">
    <cfRule type="expression" dxfId="802" priority="1057">
      <formula>IF(VLOOKUP($F149,PROFA,2,0)=1,1,0)</formula>
    </cfRule>
    <cfRule type="expression" dxfId="801" priority="1058">
      <formula>IF(VLOOKUP($F149,PROFA,2,0)=2,1,0)</formula>
    </cfRule>
    <cfRule type="expression" dxfId="800" priority="1059">
      <formula>IF(VLOOKUP($F149,PROFA,2,0)=3,1,0)</formula>
    </cfRule>
    <cfRule type="expression" dxfId="799" priority="1060">
      <formula>IF(VLOOKUP($F149,PROFA,2,0)=4,1,0)</formula>
    </cfRule>
    <cfRule type="expression" dxfId="798" priority="1061">
      <formula>IF(VLOOKUP($F149,PROFA,2,0)=5,1,0)</formula>
    </cfRule>
    <cfRule type="expression" dxfId="797" priority="1062">
      <formula>IF(VLOOKUP($F149,PROFA,2,0)=6,1,0)</formula>
    </cfRule>
    <cfRule type="expression" dxfId="796" priority="1063">
      <formula>IF(VLOOKUP($F149,PROFA,2,0)=7,1,0)</formula>
    </cfRule>
    <cfRule type="expression" dxfId="795" priority="1064">
      <formula>IF(VLOOKUP($F149,PROFA,2,0)=8,1,0)</formula>
    </cfRule>
    <cfRule type="expression" dxfId="794" priority="1065">
      <formula>IF(VLOOKUP($F149,PROFA,2,0)=9,1,0)</formula>
    </cfRule>
  </conditionalFormatting>
  <conditionalFormatting sqref="F157">
    <cfRule type="expression" dxfId="793" priority="1048">
      <formula>IF(VLOOKUP($F157,PROFA,2,0)=1,1,0)</formula>
    </cfRule>
    <cfRule type="expression" dxfId="792" priority="1049">
      <formula>IF(VLOOKUP($F157,PROFA,2,0)=2,1,0)</formula>
    </cfRule>
    <cfRule type="expression" dxfId="791" priority="1050">
      <formula>IF(VLOOKUP($F157,PROFA,2,0)=3,1,0)</formula>
    </cfRule>
    <cfRule type="expression" dxfId="790" priority="1051">
      <formula>IF(VLOOKUP($F157,PROFA,2,0)=4,1,0)</formula>
    </cfRule>
    <cfRule type="expression" dxfId="789" priority="1052">
      <formula>IF(VLOOKUP($F157,PROFA,2,0)=5,1,0)</formula>
    </cfRule>
    <cfRule type="expression" dxfId="788" priority="1053">
      <formula>IF(VLOOKUP($F157,PROFA,2,0)=6,1,0)</formula>
    </cfRule>
    <cfRule type="expression" dxfId="787" priority="1054">
      <formula>IF(VLOOKUP($F157,PROFA,2,0)=7,1,0)</formula>
    </cfRule>
    <cfRule type="expression" dxfId="786" priority="1055">
      <formula>IF(VLOOKUP($F157,PROFA,2,0)=8,1,0)</formula>
    </cfRule>
    <cfRule type="expression" dxfId="785" priority="1056">
      <formula>IF(VLOOKUP($F157,PROFA,2,0)=9,1,0)</formula>
    </cfRule>
  </conditionalFormatting>
  <conditionalFormatting sqref="F168">
    <cfRule type="expression" dxfId="784" priority="1039">
      <formula>IF(VLOOKUP($F168,PROFA,2,0)=1,1,0)</formula>
    </cfRule>
    <cfRule type="expression" dxfId="783" priority="1040">
      <formula>IF(VLOOKUP($F168,PROFA,2,0)=2,1,0)</formula>
    </cfRule>
    <cfRule type="expression" dxfId="782" priority="1041">
      <formula>IF(VLOOKUP($F168,PROFA,2,0)=3,1,0)</formula>
    </cfRule>
    <cfRule type="expression" dxfId="781" priority="1042">
      <formula>IF(VLOOKUP($F168,PROFA,2,0)=4,1,0)</formula>
    </cfRule>
    <cfRule type="expression" dxfId="780" priority="1043">
      <formula>IF(VLOOKUP($F168,PROFA,2,0)=5,1,0)</formula>
    </cfRule>
    <cfRule type="expression" dxfId="779" priority="1044">
      <formula>IF(VLOOKUP($F168,PROFA,2,0)=6,1,0)</formula>
    </cfRule>
    <cfRule type="expression" dxfId="778" priority="1045">
      <formula>IF(VLOOKUP($F168,PROFA,2,0)=7,1,0)</formula>
    </cfRule>
    <cfRule type="expression" dxfId="777" priority="1046">
      <formula>IF(VLOOKUP($F168,PROFA,2,0)=8,1,0)</formula>
    </cfRule>
    <cfRule type="expression" dxfId="776" priority="1047">
      <formula>IF(VLOOKUP($F168,PROFA,2,0)=9,1,0)</formula>
    </cfRule>
  </conditionalFormatting>
  <conditionalFormatting sqref="F176">
    <cfRule type="expression" dxfId="775" priority="1030">
      <formula>IF(VLOOKUP($F176,PROFA,2,0)=1,1,0)</formula>
    </cfRule>
    <cfRule type="expression" dxfId="774" priority="1031">
      <formula>IF(VLOOKUP($F176,PROFA,2,0)=2,1,0)</formula>
    </cfRule>
    <cfRule type="expression" dxfId="773" priority="1032">
      <formula>IF(VLOOKUP($F176,PROFA,2,0)=3,1,0)</formula>
    </cfRule>
    <cfRule type="expression" dxfId="772" priority="1033">
      <formula>IF(VLOOKUP($F176,PROFA,2,0)=4,1,0)</formula>
    </cfRule>
    <cfRule type="expression" dxfId="771" priority="1034">
      <formula>IF(VLOOKUP($F176,PROFA,2,0)=5,1,0)</formula>
    </cfRule>
    <cfRule type="expression" dxfId="770" priority="1035">
      <formula>IF(VLOOKUP($F176,PROFA,2,0)=6,1,0)</formula>
    </cfRule>
    <cfRule type="expression" dxfId="769" priority="1036">
      <formula>IF(VLOOKUP($F176,PROFA,2,0)=7,1,0)</formula>
    </cfRule>
    <cfRule type="expression" dxfId="768" priority="1037">
      <formula>IF(VLOOKUP($F176,PROFA,2,0)=8,1,0)</formula>
    </cfRule>
    <cfRule type="expression" dxfId="767" priority="1038">
      <formula>IF(VLOOKUP($F176,PROFA,2,0)=9,1,0)</formula>
    </cfRule>
  </conditionalFormatting>
  <conditionalFormatting sqref="F113">
    <cfRule type="expression" dxfId="766" priority="1003">
      <formula>IF(VLOOKUP($F113,PROFA,2,0)=1,1,0)</formula>
    </cfRule>
    <cfRule type="expression" dxfId="765" priority="1004">
      <formula>IF(VLOOKUP($F113,PROFA,2,0)=2,1,0)</formula>
    </cfRule>
    <cfRule type="expression" dxfId="764" priority="1005">
      <formula>IF(VLOOKUP($F113,PROFA,2,0)=3,1,0)</formula>
    </cfRule>
    <cfRule type="expression" dxfId="763" priority="1006">
      <formula>IF(VLOOKUP($F113,PROFA,2,0)=4,1,0)</formula>
    </cfRule>
    <cfRule type="expression" dxfId="762" priority="1007">
      <formula>IF(VLOOKUP($F113,PROFA,2,0)=5,1,0)</formula>
    </cfRule>
    <cfRule type="expression" dxfId="761" priority="1008">
      <formula>IF(VLOOKUP($F113,PROFA,2,0)=6,1,0)</formula>
    </cfRule>
    <cfRule type="expression" dxfId="760" priority="1009">
      <formula>IF(VLOOKUP($F113,PROFA,2,0)=7,1,0)</formula>
    </cfRule>
    <cfRule type="expression" dxfId="759" priority="1010">
      <formula>IF(VLOOKUP($F113,PROFA,2,0)=8,1,0)</formula>
    </cfRule>
    <cfRule type="expression" dxfId="758" priority="1011">
      <formula>IF(VLOOKUP($F113,PROFA,2,0)=9,1,0)</formula>
    </cfRule>
  </conditionalFormatting>
  <conditionalFormatting sqref="F30">
    <cfRule type="expression" dxfId="757" priority="985">
      <formula>IF(VLOOKUP($F30,PROFA,2,0)=1,1,0)</formula>
    </cfRule>
    <cfRule type="expression" dxfId="756" priority="986">
      <formula>IF(VLOOKUP($F30,PROFA,2,0)=2,1,0)</formula>
    </cfRule>
    <cfRule type="expression" dxfId="755" priority="987">
      <formula>IF(VLOOKUP($F30,PROFA,2,0)=3,1,0)</formula>
    </cfRule>
    <cfRule type="expression" dxfId="754" priority="988">
      <formula>IF(VLOOKUP($F30,PROFA,2,0)=4,1,0)</formula>
    </cfRule>
    <cfRule type="expression" dxfId="753" priority="989">
      <formula>IF(VLOOKUP($F30,PROFA,2,0)=5,1,0)</formula>
    </cfRule>
    <cfRule type="expression" dxfId="752" priority="990">
      <formula>IF(VLOOKUP($F30,PROFA,2,0)=6,1,0)</formula>
    </cfRule>
    <cfRule type="expression" dxfId="751" priority="991">
      <formula>IF(VLOOKUP($F30,PROFA,2,0)=7,1,0)</formula>
    </cfRule>
    <cfRule type="expression" dxfId="750" priority="992">
      <formula>IF(VLOOKUP($F30,PROFA,2,0)=8,1,0)</formula>
    </cfRule>
    <cfRule type="expression" dxfId="749" priority="993">
      <formula>IF(VLOOKUP($F30,PROFA,2,0)=9,1,0)</formula>
    </cfRule>
  </conditionalFormatting>
  <conditionalFormatting sqref="F41">
    <cfRule type="expression" dxfId="748" priority="976">
      <formula>IF(VLOOKUP($F41,PROFA,2,0)=1,1,0)</formula>
    </cfRule>
    <cfRule type="expression" dxfId="747" priority="977">
      <formula>IF(VLOOKUP($F41,PROFA,2,0)=2,1,0)</formula>
    </cfRule>
    <cfRule type="expression" dxfId="746" priority="978">
      <formula>IF(VLOOKUP($F41,PROFA,2,0)=3,1,0)</formula>
    </cfRule>
    <cfRule type="expression" dxfId="745" priority="979">
      <formula>IF(VLOOKUP($F41,PROFA,2,0)=4,1,0)</formula>
    </cfRule>
    <cfRule type="expression" dxfId="744" priority="980">
      <formula>IF(VLOOKUP($F41,PROFA,2,0)=5,1,0)</formula>
    </cfRule>
    <cfRule type="expression" dxfId="743" priority="981">
      <formula>IF(VLOOKUP($F41,PROFA,2,0)=6,1,0)</formula>
    </cfRule>
    <cfRule type="expression" dxfId="742" priority="982">
      <formula>IF(VLOOKUP($F41,PROFA,2,0)=7,1,0)</formula>
    </cfRule>
    <cfRule type="expression" dxfId="741" priority="983">
      <formula>IF(VLOOKUP($F41,PROFA,2,0)=8,1,0)</formula>
    </cfRule>
    <cfRule type="expression" dxfId="740" priority="984">
      <formula>IF(VLOOKUP($F41,PROFA,2,0)=9,1,0)</formula>
    </cfRule>
  </conditionalFormatting>
  <conditionalFormatting sqref="F43">
    <cfRule type="expression" dxfId="739" priority="967">
      <formula>IF(VLOOKUP($F43,PROFA,2,0)=1,1,0)</formula>
    </cfRule>
    <cfRule type="expression" dxfId="738" priority="968">
      <formula>IF(VLOOKUP($F43,PROFA,2,0)=2,1,0)</formula>
    </cfRule>
    <cfRule type="expression" dxfId="737" priority="969">
      <formula>IF(VLOOKUP($F43,PROFA,2,0)=3,1,0)</formula>
    </cfRule>
    <cfRule type="expression" dxfId="736" priority="970">
      <formula>IF(VLOOKUP($F43,PROFA,2,0)=4,1,0)</formula>
    </cfRule>
    <cfRule type="expression" dxfId="735" priority="971">
      <formula>IF(VLOOKUP($F43,PROFA,2,0)=5,1,0)</formula>
    </cfRule>
    <cfRule type="expression" dxfId="734" priority="972">
      <formula>IF(VLOOKUP($F43,PROFA,2,0)=6,1,0)</formula>
    </cfRule>
    <cfRule type="expression" dxfId="733" priority="973">
      <formula>IF(VLOOKUP($F43,PROFA,2,0)=7,1,0)</formula>
    </cfRule>
    <cfRule type="expression" dxfId="732" priority="974">
      <formula>IF(VLOOKUP($F43,PROFA,2,0)=8,1,0)</formula>
    </cfRule>
    <cfRule type="expression" dxfId="731" priority="975">
      <formula>IF(VLOOKUP($F43,PROFA,2,0)=9,1,0)</formula>
    </cfRule>
  </conditionalFormatting>
  <conditionalFormatting sqref="F47">
    <cfRule type="expression" dxfId="730" priority="958">
      <formula>IF(VLOOKUP($F47,PROFA,2,0)=1,1,0)</formula>
    </cfRule>
    <cfRule type="expression" dxfId="729" priority="959">
      <formula>IF(VLOOKUP($F47,PROFA,2,0)=2,1,0)</formula>
    </cfRule>
    <cfRule type="expression" dxfId="728" priority="960">
      <formula>IF(VLOOKUP($F47,PROFA,2,0)=3,1,0)</formula>
    </cfRule>
    <cfRule type="expression" dxfId="727" priority="961">
      <formula>IF(VLOOKUP($F47,PROFA,2,0)=4,1,0)</formula>
    </cfRule>
    <cfRule type="expression" dxfId="726" priority="962">
      <formula>IF(VLOOKUP($F47,PROFA,2,0)=5,1,0)</formula>
    </cfRule>
    <cfRule type="expression" dxfId="725" priority="963">
      <formula>IF(VLOOKUP($F47,PROFA,2,0)=6,1,0)</formula>
    </cfRule>
    <cfRule type="expression" dxfId="724" priority="964">
      <formula>IF(VLOOKUP($F47,PROFA,2,0)=7,1,0)</formula>
    </cfRule>
    <cfRule type="expression" dxfId="723" priority="965">
      <formula>IF(VLOOKUP($F47,PROFA,2,0)=8,1,0)</formula>
    </cfRule>
    <cfRule type="expression" dxfId="722" priority="966">
      <formula>IF(VLOOKUP($F47,PROFA,2,0)=9,1,0)</formula>
    </cfRule>
  </conditionalFormatting>
  <conditionalFormatting sqref="F50">
    <cfRule type="expression" dxfId="721" priority="949">
      <formula>IF(VLOOKUP($F50,PROFA,2,0)=1,1,0)</formula>
    </cfRule>
    <cfRule type="expression" dxfId="720" priority="950">
      <formula>IF(VLOOKUP($F50,PROFA,2,0)=2,1,0)</formula>
    </cfRule>
    <cfRule type="expression" dxfId="719" priority="951">
      <formula>IF(VLOOKUP($F50,PROFA,2,0)=3,1,0)</formula>
    </cfRule>
    <cfRule type="expression" dxfId="718" priority="952">
      <formula>IF(VLOOKUP($F50,PROFA,2,0)=4,1,0)</formula>
    </cfRule>
    <cfRule type="expression" dxfId="717" priority="953">
      <formula>IF(VLOOKUP($F50,PROFA,2,0)=5,1,0)</formula>
    </cfRule>
    <cfRule type="expression" dxfId="716" priority="954">
      <formula>IF(VLOOKUP($F50,PROFA,2,0)=6,1,0)</formula>
    </cfRule>
    <cfRule type="expression" dxfId="715" priority="955">
      <formula>IF(VLOOKUP($F50,PROFA,2,0)=7,1,0)</formula>
    </cfRule>
    <cfRule type="expression" dxfId="714" priority="956">
      <formula>IF(VLOOKUP($F50,PROFA,2,0)=8,1,0)</formula>
    </cfRule>
    <cfRule type="expression" dxfId="713" priority="957">
      <formula>IF(VLOOKUP($F50,PROFA,2,0)=9,1,0)</formula>
    </cfRule>
  </conditionalFormatting>
  <conditionalFormatting sqref="F51">
    <cfRule type="expression" dxfId="712" priority="940">
      <formula>IF(VLOOKUP($F51,PROFA,2,0)=1,1,0)</formula>
    </cfRule>
    <cfRule type="expression" dxfId="711" priority="941">
      <formula>IF(VLOOKUP($F51,PROFA,2,0)=2,1,0)</formula>
    </cfRule>
    <cfRule type="expression" dxfId="710" priority="942">
      <formula>IF(VLOOKUP($F51,PROFA,2,0)=3,1,0)</formula>
    </cfRule>
    <cfRule type="expression" dxfId="709" priority="943">
      <formula>IF(VLOOKUP($F51,PROFA,2,0)=4,1,0)</formula>
    </cfRule>
    <cfRule type="expression" dxfId="708" priority="944">
      <formula>IF(VLOOKUP($F51,PROFA,2,0)=5,1,0)</formula>
    </cfRule>
    <cfRule type="expression" dxfId="707" priority="945">
      <formula>IF(VLOOKUP($F51,PROFA,2,0)=6,1,0)</formula>
    </cfRule>
    <cfRule type="expression" dxfId="706" priority="946">
      <formula>IF(VLOOKUP($F51,PROFA,2,0)=7,1,0)</formula>
    </cfRule>
    <cfRule type="expression" dxfId="705" priority="947">
      <formula>IF(VLOOKUP($F51,PROFA,2,0)=8,1,0)</formula>
    </cfRule>
    <cfRule type="expression" dxfId="704" priority="948">
      <formula>IF(VLOOKUP($F51,PROFA,2,0)=9,1,0)</formula>
    </cfRule>
  </conditionalFormatting>
  <conditionalFormatting sqref="F52">
    <cfRule type="expression" dxfId="703" priority="931">
      <formula>IF(VLOOKUP($F52,PROFA,2,0)=1,1,0)</formula>
    </cfRule>
    <cfRule type="expression" dxfId="702" priority="932">
      <formula>IF(VLOOKUP($F52,PROFA,2,0)=2,1,0)</formula>
    </cfRule>
    <cfRule type="expression" dxfId="701" priority="933">
      <formula>IF(VLOOKUP($F52,PROFA,2,0)=3,1,0)</formula>
    </cfRule>
    <cfRule type="expression" dxfId="700" priority="934">
      <formula>IF(VLOOKUP($F52,PROFA,2,0)=4,1,0)</formula>
    </cfRule>
    <cfRule type="expression" dxfId="699" priority="935">
      <formula>IF(VLOOKUP($F52,PROFA,2,0)=5,1,0)</formula>
    </cfRule>
    <cfRule type="expression" dxfId="698" priority="936">
      <formula>IF(VLOOKUP($F52,PROFA,2,0)=6,1,0)</formula>
    </cfRule>
    <cfRule type="expression" dxfId="697" priority="937">
      <formula>IF(VLOOKUP($F52,PROFA,2,0)=7,1,0)</formula>
    </cfRule>
    <cfRule type="expression" dxfId="696" priority="938">
      <formula>IF(VLOOKUP($F52,PROFA,2,0)=8,1,0)</formula>
    </cfRule>
    <cfRule type="expression" dxfId="695" priority="939">
      <formula>IF(VLOOKUP($F52,PROFA,2,0)=9,1,0)</formula>
    </cfRule>
  </conditionalFormatting>
  <conditionalFormatting sqref="F55">
    <cfRule type="expression" dxfId="694" priority="922">
      <formula>IF(VLOOKUP($F55,PROFA,2,0)=1,1,0)</formula>
    </cfRule>
    <cfRule type="expression" dxfId="693" priority="923">
      <formula>IF(VLOOKUP($F55,PROFA,2,0)=2,1,0)</formula>
    </cfRule>
    <cfRule type="expression" dxfId="692" priority="924">
      <formula>IF(VLOOKUP($F55,PROFA,2,0)=3,1,0)</formula>
    </cfRule>
    <cfRule type="expression" dxfId="691" priority="925">
      <formula>IF(VLOOKUP($F55,PROFA,2,0)=4,1,0)</formula>
    </cfRule>
    <cfRule type="expression" dxfId="690" priority="926">
      <formula>IF(VLOOKUP($F55,PROFA,2,0)=5,1,0)</formula>
    </cfRule>
    <cfRule type="expression" dxfId="689" priority="927">
      <formula>IF(VLOOKUP($F55,PROFA,2,0)=6,1,0)</formula>
    </cfRule>
    <cfRule type="expression" dxfId="688" priority="928">
      <formula>IF(VLOOKUP($F55,PROFA,2,0)=7,1,0)</formula>
    </cfRule>
    <cfRule type="expression" dxfId="687" priority="929">
      <formula>IF(VLOOKUP($F55,PROFA,2,0)=8,1,0)</formula>
    </cfRule>
    <cfRule type="expression" dxfId="686" priority="930">
      <formula>IF(VLOOKUP($F55,PROFA,2,0)=9,1,0)</formula>
    </cfRule>
  </conditionalFormatting>
  <conditionalFormatting sqref="F58">
    <cfRule type="expression" dxfId="685" priority="913">
      <formula>IF(VLOOKUP($F58,PROFA,2,0)=1,1,0)</formula>
    </cfRule>
    <cfRule type="expression" dxfId="684" priority="914">
      <formula>IF(VLOOKUP($F58,PROFA,2,0)=2,1,0)</formula>
    </cfRule>
    <cfRule type="expression" dxfId="683" priority="915">
      <formula>IF(VLOOKUP($F58,PROFA,2,0)=3,1,0)</formula>
    </cfRule>
    <cfRule type="expression" dxfId="682" priority="916">
      <formula>IF(VLOOKUP($F58,PROFA,2,0)=4,1,0)</formula>
    </cfRule>
    <cfRule type="expression" dxfId="681" priority="917">
      <formula>IF(VLOOKUP($F58,PROFA,2,0)=5,1,0)</formula>
    </cfRule>
    <cfRule type="expression" dxfId="680" priority="918">
      <formula>IF(VLOOKUP($F58,PROFA,2,0)=6,1,0)</formula>
    </cfRule>
    <cfRule type="expression" dxfId="679" priority="919">
      <formula>IF(VLOOKUP($F58,PROFA,2,0)=7,1,0)</formula>
    </cfRule>
    <cfRule type="expression" dxfId="678" priority="920">
      <formula>IF(VLOOKUP($F58,PROFA,2,0)=8,1,0)</formula>
    </cfRule>
    <cfRule type="expression" dxfId="677" priority="921">
      <formula>IF(VLOOKUP($F58,PROFA,2,0)=9,1,0)</formula>
    </cfRule>
  </conditionalFormatting>
  <conditionalFormatting sqref="F62">
    <cfRule type="expression" dxfId="676" priority="904">
      <formula>IF(VLOOKUP($F62,PROFA,2,0)=1,1,0)</formula>
    </cfRule>
    <cfRule type="expression" dxfId="675" priority="905">
      <formula>IF(VLOOKUP($F62,PROFA,2,0)=2,1,0)</formula>
    </cfRule>
    <cfRule type="expression" dxfId="674" priority="906">
      <formula>IF(VLOOKUP($F62,PROFA,2,0)=3,1,0)</formula>
    </cfRule>
    <cfRule type="expression" dxfId="673" priority="907">
      <formula>IF(VLOOKUP($F62,PROFA,2,0)=4,1,0)</formula>
    </cfRule>
    <cfRule type="expression" dxfId="672" priority="908">
      <formula>IF(VLOOKUP($F62,PROFA,2,0)=5,1,0)</formula>
    </cfRule>
    <cfRule type="expression" dxfId="671" priority="909">
      <formula>IF(VLOOKUP($F62,PROFA,2,0)=6,1,0)</formula>
    </cfRule>
    <cfRule type="expression" dxfId="670" priority="910">
      <formula>IF(VLOOKUP($F62,PROFA,2,0)=7,1,0)</formula>
    </cfRule>
    <cfRule type="expression" dxfId="669" priority="911">
      <formula>IF(VLOOKUP($F62,PROFA,2,0)=8,1,0)</formula>
    </cfRule>
    <cfRule type="expression" dxfId="668" priority="912">
      <formula>IF(VLOOKUP($F62,PROFA,2,0)=9,1,0)</formula>
    </cfRule>
  </conditionalFormatting>
  <conditionalFormatting sqref="F63">
    <cfRule type="expression" dxfId="667" priority="895">
      <formula>IF(VLOOKUP($F63,PROFA,2,0)=1,1,0)</formula>
    </cfRule>
    <cfRule type="expression" dxfId="666" priority="896">
      <formula>IF(VLOOKUP($F63,PROFA,2,0)=2,1,0)</formula>
    </cfRule>
    <cfRule type="expression" dxfId="665" priority="897">
      <formula>IF(VLOOKUP($F63,PROFA,2,0)=3,1,0)</formula>
    </cfRule>
    <cfRule type="expression" dxfId="664" priority="898">
      <formula>IF(VLOOKUP($F63,PROFA,2,0)=4,1,0)</formula>
    </cfRule>
    <cfRule type="expression" dxfId="663" priority="899">
      <formula>IF(VLOOKUP($F63,PROFA,2,0)=5,1,0)</formula>
    </cfRule>
    <cfRule type="expression" dxfId="662" priority="900">
      <formula>IF(VLOOKUP($F63,PROFA,2,0)=6,1,0)</formula>
    </cfRule>
    <cfRule type="expression" dxfId="661" priority="901">
      <formula>IF(VLOOKUP($F63,PROFA,2,0)=7,1,0)</formula>
    </cfRule>
    <cfRule type="expression" dxfId="660" priority="902">
      <formula>IF(VLOOKUP($F63,PROFA,2,0)=8,1,0)</formula>
    </cfRule>
    <cfRule type="expression" dxfId="659" priority="903">
      <formula>IF(VLOOKUP($F63,PROFA,2,0)=9,1,0)</formula>
    </cfRule>
  </conditionalFormatting>
  <conditionalFormatting sqref="F76">
    <cfRule type="expression" dxfId="658" priority="886">
      <formula>IF(VLOOKUP($F76,PROFA,2,0)=1,1,0)</formula>
    </cfRule>
    <cfRule type="expression" dxfId="657" priority="887">
      <formula>IF(VLOOKUP($F76,PROFA,2,0)=2,1,0)</formula>
    </cfRule>
    <cfRule type="expression" dxfId="656" priority="888">
      <formula>IF(VLOOKUP($F76,PROFA,2,0)=3,1,0)</formula>
    </cfRule>
    <cfRule type="expression" dxfId="655" priority="889">
      <formula>IF(VLOOKUP($F76,PROFA,2,0)=4,1,0)</formula>
    </cfRule>
    <cfRule type="expression" dxfId="654" priority="890">
      <formula>IF(VLOOKUP($F76,PROFA,2,0)=5,1,0)</formula>
    </cfRule>
    <cfRule type="expression" dxfId="653" priority="891">
      <formula>IF(VLOOKUP($F76,PROFA,2,0)=6,1,0)</formula>
    </cfRule>
    <cfRule type="expression" dxfId="652" priority="892">
      <formula>IF(VLOOKUP($F76,PROFA,2,0)=7,1,0)</formula>
    </cfRule>
    <cfRule type="expression" dxfId="651" priority="893">
      <formula>IF(VLOOKUP($F76,PROFA,2,0)=8,1,0)</formula>
    </cfRule>
    <cfRule type="expression" dxfId="650" priority="894">
      <formula>IF(VLOOKUP($F76,PROFA,2,0)=9,1,0)</formula>
    </cfRule>
  </conditionalFormatting>
  <conditionalFormatting sqref="F79">
    <cfRule type="expression" dxfId="649" priority="877">
      <formula>IF(VLOOKUP($F79,PROFA,2,0)=1,1,0)</formula>
    </cfRule>
    <cfRule type="expression" dxfId="648" priority="878">
      <formula>IF(VLOOKUP($F79,PROFA,2,0)=2,1,0)</formula>
    </cfRule>
    <cfRule type="expression" dxfId="647" priority="879">
      <formula>IF(VLOOKUP($F79,PROFA,2,0)=3,1,0)</formula>
    </cfRule>
    <cfRule type="expression" dxfId="646" priority="880">
      <formula>IF(VLOOKUP($F79,PROFA,2,0)=4,1,0)</formula>
    </cfRule>
    <cfRule type="expression" dxfId="645" priority="881">
      <formula>IF(VLOOKUP($F79,PROFA,2,0)=5,1,0)</formula>
    </cfRule>
    <cfRule type="expression" dxfId="644" priority="882">
      <formula>IF(VLOOKUP($F79,PROFA,2,0)=6,1,0)</formula>
    </cfRule>
    <cfRule type="expression" dxfId="643" priority="883">
      <formula>IF(VLOOKUP($F79,PROFA,2,0)=7,1,0)</formula>
    </cfRule>
    <cfRule type="expression" dxfId="642" priority="884">
      <formula>IF(VLOOKUP($F79,PROFA,2,0)=8,1,0)</formula>
    </cfRule>
    <cfRule type="expression" dxfId="641" priority="885">
      <formula>IF(VLOOKUP($F79,PROFA,2,0)=9,1,0)</formula>
    </cfRule>
  </conditionalFormatting>
  <conditionalFormatting sqref="F82">
    <cfRule type="expression" dxfId="640" priority="868">
      <formula>IF(VLOOKUP($F82,PROFA,2,0)=1,1,0)</formula>
    </cfRule>
    <cfRule type="expression" dxfId="639" priority="869">
      <formula>IF(VLOOKUP($F82,PROFA,2,0)=2,1,0)</formula>
    </cfRule>
    <cfRule type="expression" dxfId="638" priority="870">
      <formula>IF(VLOOKUP($F82,PROFA,2,0)=3,1,0)</formula>
    </cfRule>
    <cfRule type="expression" dxfId="637" priority="871">
      <formula>IF(VLOOKUP($F82,PROFA,2,0)=4,1,0)</formula>
    </cfRule>
    <cfRule type="expression" dxfId="636" priority="872">
      <formula>IF(VLOOKUP($F82,PROFA,2,0)=5,1,0)</formula>
    </cfRule>
    <cfRule type="expression" dxfId="635" priority="873">
      <formula>IF(VLOOKUP($F82,PROFA,2,0)=6,1,0)</formula>
    </cfRule>
    <cfRule type="expression" dxfId="634" priority="874">
      <formula>IF(VLOOKUP($F82,PROFA,2,0)=7,1,0)</formula>
    </cfRule>
    <cfRule type="expression" dxfId="633" priority="875">
      <formula>IF(VLOOKUP($F82,PROFA,2,0)=8,1,0)</formula>
    </cfRule>
    <cfRule type="expression" dxfId="632" priority="876">
      <formula>IF(VLOOKUP($F82,PROFA,2,0)=9,1,0)</formula>
    </cfRule>
  </conditionalFormatting>
  <conditionalFormatting sqref="F83">
    <cfRule type="expression" dxfId="631" priority="859">
      <formula>IF(VLOOKUP($F83,PROFA,2,0)=1,1,0)</formula>
    </cfRule>
    <cfRule type="expression" dxfId="630" priority="860">
      <formula>IF(VLOOKUP($F83,PROFA,2,0)=2,1,0)</formula>
    </cfRule>
    <cfRule type="expression" dxfId="629" priority="861">
      <formula>IF(VLOOKUP($F83,PROFA,2,0)=3,1,0)</formula>
    </cfRule>
    <cfRule type="expression" dxfId="628" priority="862">
      <formula>IF(VLOOKUP($F83,PROFA,2,0)=4,1,0)</formula>
    </cfRule>
    <cfRule type="expression" dxfId="627" priority="863">
      <formula>IF(VLOOKUP($F83,PROFA,2,0)=5,1,0)</formula>
    </cfRule>
    <cfRule type="expression" dxfId="626" priority="864">
      <formula>IF(VLOOKUP($F83,PROFA,2,0)=6,1,0)</formula>
    </cfRule>
    <cfRule type="expression" dxfId="625" priority="865">
      <formula>IF(VLOOKUP($F83,PROFA,2,0)=7,1,0)</formula>
    </cfRule>
    <cfRule type="expression" dxfId="624" priority="866">
      <formula>IF(VLOOKUP($F83,PROFA,2,0)=8,1,0)</formula>
    </cfRule>
    <cfRule type="expression" dxfId="623" priority="867">
      <formula>IF(VLOOKUP($F83,PROFA,2,0)=9,1,0)</formula>
    </cfRule>
  </conditionalFormatting>
  <conditionalFormatting sqref="F86">
    <cfRule type="expression" dxfId="622" priority="850">
      <formula>IF(VLOOKUP($F86,PROFA,2,0)=1,1,0)</formula>
    </cfRule>
    <cfRule type="expression" dxfId="621" priority="851">
      <formula>IF(VLOOKUP($F86,PROFA,2,0)=2,1,0)</formula>
    </cfRule>
    <cfRule type="expression" dxfId="620" priority="852">
      <formula>IF(VLOOKUP($F86,PROFA,2,0)=3,1,0)</formula>
    </cfRule>
    <cfRule type="expression" dxfId="619" priority="853">
      <formula>IF(VLOOKUP($F86,PROFA,2,0)=4,1,0)</formula>
    </cfRule>
    <cfRule type="expression" dxfId="618" priority="854">
      <formula>IF(VLOOKUP($F86,PROFA,2,0)=5,1,0)</formula>
    </cfRule>
    <cfRule type="expression" dxfId="617" priority="855">
      <formula>IF(VLOOKUP($F86,PROFA,2,0)=6,1,0)</formula>
    </cfRule>
    <cfRule type="expression" dxfId="616" priority="856">
      <formula>IF(VLOOKUP($F86,PROFA,2,0)=7,1,0)</formula>
    </cfRule>
    <cfRule type="expression" dxfId="615" priority="857">
      <formula>IF(VLOOKUP($F86,PROFA,2,0)=8,1,0)</formula>
    </cfRule>
    <cfRule type="expression" dxfId="614" priority="858">
      <formula>IF(VLOOKUP($F86,PROFA,2,0)=9,1,0)</formula>
    </cfRule>
  </conditionalFormatting>
  <conditionalFormatting sqref="F91">
    <cfRule type="expression" dxfId="613" priority="842">
      <formula>IF(VLOOKUP($F91,PROFA,2,0)=1,1,0)</formula>
    </cfRule>
    <cfRule type="expression" dxfId="612" priority="843">
      <formula>IF(VLOOKUP($F91,PROFA,2,0)=2,1,0)</formula>
    </cfRule>
    <cfRule type="expression" dxfId="611" priority="844">
      <formula>IF(VLOOKUP($F91,PROFA,2,0)=3,1,0)</formula>
    </cfRule>
    <cfRule type="expression" dxfId="610" priority="845">
      <formula>IF(VLOOKUP($F91,PROFA,2,0)=4,1,0)</formula>
    </cfRule>
    <cfRule type="expression" dxfId="609" priority="846">
      <formula>IF(VLOOKUP($F91,PROFA,2,0)=5,1,0)</formula>
    </cfRule>
    <cfRule type="expression" dxfId="608" priority="847">
      <formula>IF(VLOOKUP($F91,PROFA,2,0)=6,1,0)</formula>
    </cfRule>
    <cfRule type="expression" dxfId="607" priority="848">
      <formula>IF(VLOOKUP($F91,PROFA,2,0)=7,1,0)</formula>
    </cfRule>
    <cfRule type="expression" dxfId="606" priority="849">
      <formula>IF(VLOOKUP($F91,PROFA,2,0)=8,1,0)</formula>
    </cfRule>
  </conditionalFormatting>
  <conditionalFormatting sqref="F96">
    <cfRule type="expression" dxfId="605" priority="826">
      <formula>IF(VLOOKUP($F96,PROFA,2,0)=1,1,0)</formula>
    </cfRule>
    <cfRule type="expression" dxfId="604" priority="827">
      <formula>IF(VLOOKUP($F96,PROFA,2,0)=2,1,0)</formula>
    </cfRule>
    <cfRule type="expression" dxfId="603" priority="828">
      <formula>IF(VLOOKUP($F96,PROFA,2,0)=3,1,0)</formula>
    </cfRule>
    <cfRule type="expression" dxfId="602" priority="829">
      <formula>IF(VLOOKUP($F96,PROFA,2,0)=4,1,0)</formula>
    </cfRule>
    <cfRule type="expression" dxfId="601" priority="830">
      <formula>IF(VLOOKUP($F96,PROFA,2,0)=5,1,0)</formula>
    </cfRule>
    <cfRule type="expression" dxfId="600" priority="831">
      <formula>IF(VLOOKUP($F96,PROFA,2,0)=6,1,0)</formula>
    </cfRule>
    <cfRule type="expression" dxfId="599" priority="832">
      <formula>IF(VLOOKUP($F96,PROFA,2,0)=7,1,0)</formula>
    </cfRule>
    <cfRule type="expression" dxfId="598" priority="833">
      <formula>IF(VLOOKUP($F96,PROFA,2,0)=8,1,0)</formula>
    </cfRule>
  </conditionalFormatting>
  <conditionalFormatting sqref="F98">
    <cfRule type="expression" dxfId="597" priority="818">
      <formula>IF(VLOOKUP($F98,PROFA,2,0)=1,1,0)</formula>
    </cfRule>
    <cfRule type="expression" dxfId="596" priority="819">
      <formula>IF(VLOOKUP($F98,PROFA,2,0)=2,1,0)</formula>
    </cfRule>
    <cfRule type="expression" dxfId="595" priority="820">
      <formula>IF(VLOOKUP($F98,PROFA,2,0)=3,1,0)</formula>
    </cfRule>
    <cfRule type="expression" dxfId="594" priority="821">
      <formula>IF(VLOOKUP($F98,PROFA,2,0)=4,1,0)</formula>
    </cfRule>
    <cfRule type="expression" dxfId="593" priority="822">
      <formula>IF(VLOOKUP($F98,PROFA,2,0)=5,1,0)</formula>
    </cfRule>
    <cfRule type="expression" dxfId="592" priority="823">
      <formula>IF(VLOOKUP($F98,PROFA,2,0)=6,1,0)</formula>
    </cfRule>
    <cfRule type="expression" dxfId="591" priority="824">
      <formula>IF(VLOOKUP($F98,PROFA,2,0)=7,1,0)</formula>
    </cfRule>
    <cfRule type="expression" dxfId="590" priority="825">
      <formula>IF(VLOOKUP($F98,PROFA,2,0)=8,1,0)</formula>
    </cfRule>
  </conditionalFormatting>
  <conditionalFormatting sqref="F104">
    <cfRule type="expression" dxfId="589" priority="810">
      <formula>IF(VLOOKUP($F104,PROFA,2,0)=1,1,0)</formula>
    </cfRule>
    <cfRule type="expression" dxfId="588" priority="811">
      <formula>IF(VLOOKUP($F104,PROFA,2,0)=2,1,0)</formula>
    </cfRule>
    <cfRule type="expression" dxfId="587" priority="812">
      <formula>IF(VLOOKUP($F104,PROFA,2,0)=3,1,0)</formula>
    </cfRule>
    <cfRule type="expression" dxfId="586" priority="813">
      <formula>IF(VLOOKUP($F104,PROFA,2,0)=4,1,0)</formula>
    </cfRule>
    <cfRule type="expression" dxfId="585" priority="814">
      <formula>IF(VLOOKUP($F104,PROFA,2,0)=5,1,0)</formula>
    </cfRule>
    <cfRule type="expression" dxfId="584" priority="815">
      <formula>IF(VLOOKUP($F104,PROFA,2,0)=6,1,0)</formula>
    </cfRule>
    <cfRule type="expression" dxfId="583" priority="816">
      <formula>IF(VLOOKUP($F104,PROFA,2,0)=7,1,0)</formula>
    </cfRule>
    <cfRule type="expression" dxfId="582" priority="817">
      <formula>IF(VLOOKUP($F104,PROFA,2,0)=8,1,0)</formula>
    </cfRule>
  </conditionalFormatting>
  <conditionalFormatting sqref="F105">
    <cfRule type="expression" dxfId="581" priority="802">
      <formula>IF(VLOOKUP($F105,PROFA,2,0)=1,1,0)</formula>
    </cfRule>
    <cfRule type="expression" dxfId="580" priority="803">
      <formula>IF(VLOOKUP($F105,PROFA,2,0)=2,1,0)</formula>
    </cfRule>
    <cfRule type="expression" dxfId="579" priority="804">
      <formula>IF(VLOOKUP($F105,PROFA,2,0)=3,1,0)</formula>
    </cfRule>
    <cfRule type="expression" dxfId="578" priority="805">
      <formula>IF(VLOOKUP($F105,PROFA,2,0)=4,1,0)</formula>
    </cfRule>
    <cfRule type="expression" dxfId="577" priority="806">
      <formula>IF(VLOOKUP($F105,PROFA,2,0)=5,1,0)</formula>
    </cfRule>
    <cfRule type="expression" dxfId="576" priority="807">
      <formula>IF(VLOOKUP($F105,PROFA,2,0)=6,1,0)</formula>
    </cfRule>
    <cfRule type="expression" dxfId="575" priority="808">
      <formula>IF(VLOOKUP($F105,PROFA,2,0)=7,1,0)</formula>
    </cfRule>
    <cfRule type="expression" dxfId="574" priority="809">
      <formula>IF(VLOOKUP($F105,PROFA,2,0)=8,1,0)</formula>
    </cfRule>
  </conditionalFormatting>
  <conditionalFormatting sqref="F106">
    <cfRule type="expression" dxfId="573" priority="794">
      <formula>IF(VLOOKUP($F106,PROFA,2,0)=1,1,0)</formula>
    </cfRule>
    <cfRule type="expression" dxfId="572" priority="795">
      <formula>IF(VLOOKUP($F106,PROFA,2,0)=2,1,0)</formula>
    </cfRule>
    <cfRule type="expression" dxfId="571" priority="796">
      <formula>IF(VLOOKUP($F106,PROFA,2,0)=3,1,0)</formula>
    </cfRule>
    <cfRule type="expression" dxfId="570" priority="797">
      <formula>IF(VLOOKUP($F106,PROFA,2,0)=4,1,0)</formula>
    </cfRule>
    <cfRule type="expression" dxfId="569" priority="798">
      <formula>IF(VLOOKUP($F106,PROFA,2,0)=5,1,0)</formula>
    </cfRule>
    <cfRule type="expression" dxfId="568" priority="799">
      <formula>IF(VLOOKUP($F106,PROFA,2,0)=6,1,0)</formula>
    </cfRule>
    <cfRule type="expression" dxfId="567" priority="800">
      <formula>IF(VLOOKUP($F106,PROFA,2,0)=7,1,0)</formula>
    </cfRule>
    <cfRule type="expression" dxfId="566" priority="801">
      <formula>IF(VLOOKUP($F106,PROFA,2,0)=8,1,0)</formula>
    </cfRule>
  </conditionalFormatting>
  <conditionalFormatting sqref="F109">
    <cfRule type="expression" dxfId="565" priority="778">
      <formula>IF(VLOOKUP($F109,PROFA,2,0)=1,1,0)</formula>
    </cfRule>
    <cfRule type="expression" dxfId="564" priority="779">
      <formula>IF(VLOOKUP($F109,PROFA,2,0)=2,1,0)</formula>
    </cfRule>
    <cfRule type="expression" dxfId="563" priority="780">
      <formula>IF(VLOOKUP($F109,PROFA,2,0)=3,1,0)</formula>
    </cfRule>
    <cfRule type="expression" dxfId="562" priority="781">
      <formula>IF(VLOOKUP($F109,PROFA,2,0)=4,1,0)</formula>
    </cfRule>
    <cfRule type="expression" dxfId="561" priority="782">
      <formula>IF(VLOOKUP($F109,PROFA,2,0)=5,1,0)</formula>
    </cfRule>
    <cfRule type="expression" dxfId="560" priority="783">
      <formula>IF(VLOOKUP($F109,PROFA,2,0)=6,1,0)</formula>
    </cfRule>
    <cfRule type="expression" dxfId="559" priority="784">
      <formula>IF(VLOOKUP($F109,PROFA,2,0)=7,1,0)</formula>
    </cfRule>
    <cfRule type="expression" dxfId="558" priority="785">
      <formula>IF(VLOOKUP($F109,PROFA,2,0)=8,1,0)</formula>
    </cfRule>
  </conditionalFormatting>
  <conditionalFormatting sqref="F110">
    <cfRule type="expression" dxfId="557" priority="770">
      <formula>IF(VLOOKUP($F110,PROFA,2,0)=1,1,0)</formula>
    </cfRule>
    <cfRule type="expression" dxfId="556" priority="771">
      <formula>IF(VLOOKUP($F110,PROFA,2,0)=2,1,0)</formula>
    </cfRule>
    <cfRule type="expression" dxfId="555" priority="772">
      <formula>IF(VLOOKUP($F110,PROFA,2,0)=3,1,0)</formula>
    </cfRule>
    <cfRule type="expression" dxfId="554" priority="773">
      <formula>IF(VLOOKUP($F110,PROFA,2,0)=4,1,0)</formula>
    </cfRule>
    <cfRule type="expression" dxfId="553" priority="774">
      <formula>IF(VLOOKUP($F110,PROFA,2,0)=5,1,0)</formula>
    </cfRule>
    <cfRule type="expression" dxfId="552" priority="775">
      <formula>IF(VLOOKUP($F110,PROFA,2,0)=6,1,0)</formula>
    </cfRule>
    <cfRule type="expression" dxfId="551" priority="776">
      <formula>IF(VLOOKUP($F110,PROFA,2,0)=7,1,0)</formula>
    </cfRule>
    <cfRule type="expression" dxfId="550" priority="777">
      <formula>IF(VLOOKUP($F110,PROFA,2,0)=8,1,0)</formula>
    </cfRule>
  </conditionalFormatting>
  <conditionalFormatting sqref="F111">
    <cfRule type="expression" dxfId="549" priority="762">
      <formula>IF(VLOOKUP($F111,PROFA,2,0)=1,1,0)</formula>
    </cfRule>
    <cfRule type="expression" dxfId="548" priority="763">
      <formula>IF(VLOOKUP($F111,PROFA,2,0)=2,1,0)</formula>
    </cfRule>
    <cfRule type="expression" dxfId="547" priority="764">
      <formula>IF(VLOOKUP($F111,PROFA,2,0)=3,1,0)</formula>
    </cfRule>
    <cfRule type="expression" dxfId="546" priority="765">
      <formula>IF(VLOOKUP($F111,PROFA,2,0)=4,1,0)</formula>
    </cfRule>
    <cfRule type="expression" dxfId="545" priority="766">
      <formula>IF(VLOOKUP($F111,PROFA,2,0)=5,1,0)</formula>
    </cfRule>
    <cfRule type="expression" dxfId="544" priority="767">
      <formula>IF(VLOOKUP($F111,PROFA,2,0)=6,1,0)</formula>
    </cfRule>
    <cfRule type="expression" dxfId="543" priority="768">
      <formula>IF(VLOOKUP($F111,PROFA,2,0)=7,1,0)</formula>
    </cfRule>
    <cfRule type="expression" dxfId="542" priority="769">
      <formula>IF(VLOOKUP($F111,PROFA,2,0)=8,1,0)</formula>
    </cfRule>
  </conditionalFormatting>
  <conditionalFormatting sqref="F112">
    <cfRule type="expression" dxfId="541" priority="754">
      <formula>IF(VLOOKUP($F112,PROFA,2,0)=1,1,0)</formula>
    </cfRule>
    <cfRule type="expression" dxfId="540" priority="755">
      <formula>IF(VLOOKUP($F112,PROFA,2,0)=2,1,0)</formula>
    </cfRule>
    <cfRule type="expression" dxfId="539" priority="756">
      <formula>IF(VLOOKUP($F112,PROFA,2,0)=3,1,0)</formula>
    </cfRule>
    <cfRule type="expression" dxfId="538" priority="757">
      <formula>IF(VLOOKUP($F112,PROFA,2,0)=4,1,0)</formula>
    </cfRule>
    <cfRule type="expression" dxfId="537" priority="758">
      <formula>IF(VLOOKUP($F112,PROFA,2,0)=5,1,0)</formula>
    </cfRule>
    <cfRule type="expression" dxfId="536" priority="759">
      <formula>IF(VLOOKUP($F112,PROFA,2,0)=6,1,0)</formula>
    </cfRule>
    <cfRule type="expression" dxfId="535" priority="760">
      <formula>IF(VLOOKUP($F112,PROFA,2,0)=7,1,0)</formula>
    </cfRule>
    <cfRule type="expression" dxfId="534" priority="761">
      <formula>IF(VLOOKUP($F112,PROFA,2,0)=8,1,0)</formula>
    </cfRule>
  </conditionalFormatting>
  <conditionalFormatting sqref="F114">
    <cfRule type="expression" dxfId="533" priority="746">
      <formula>IF(VLOOKUP($F114,PROFA,2,0)=1,1,0)</formula>
    </cfRule>
    <cfRule type="expression" dxfId="532" priority="747">
      <formula>IF(VLOOKUP($F114,PROFA,2,0)=2,1,0)</formula>
    </cfRule>
    <cfRule type="expression" dxfId="531" priority="748">
      <formula>IF(VLOOKUP($F114,PROFA,2,0)=3,1,0)</formula>
    </cfRule>
    <cfRule type="expression" dxfId="530" priority="749">
      <formula>IF(VLOOKUP($F114,PROFA,2,0)=4,1,0)</formula>
    </cfRule>
    <cfRule type="expression" dxfId="529" priority="750">
      <formula>IF(VLOOKUP($F114,PROFA,2,0)=5,1,0)</formula>
    </cfRule>
    <cfRule type="expression" dxfId="528" priority="751">
      <formula>IF(VLOOKUP($F114,PROFA,2,0)=6,1,0)</formula>
    </cfRule>
    <cfRule type="expression" dxfId="527" priority="752">
      <formula>IF(VLOOKUP($F114,PROFA,2,0)=7,1,0)</formula>
    </cfRule>
    <cfRule type="expression" dxfId="526" priority="753">
      <formula>IF(VLOOKUP($F114,PROFA,2,0)=8,1,0)</formula>
    </cfRule>
  </conditionalFormatting>
  <conditionalFormatting sqref="F126">
    <cfRule type="expression" dxfId="525" priority="722">
      <formula>IF(VLOOKUP($F126,PROFA,2,0)=1,1,0)</formula>
    </cfRule>
    <cfRule type="expression" dxfId="524" priority="723">
      <formula>IF(VLOOKUP($F126,PROFA,2,0)=2,1,0)</formula>
    </cfRule>
    <cfRule type="expression" dxfId="523" priority="724">
      <formula>IF(VLOOKUP($F126,PROFA,2,0)=3,1,0)</formula>
    </cfRule>
    <cfRule type="expression" dxfId="522" priority="725">
      <formula>IF(VLOOKUP($F126,PROFA,2,0)=4,1,0)</formula>
    </cfRule>
    <cfRule type="expression" dxfId="521" priority="726">
      <formula>IF(VLOOKUP($F126,PROFA,2,0)=5,1,0)</formula>
    </cfRule>
    <cfRule type="expression" dxfId="520" priority="727">
      <formula>IF(VLOOKUP($F126,PROFA,2,0)=6,1,0)</formula>
    </cfRule>
    <cfRule type="expression" dxfId="519" priority="728">
      <formula>IF(VLOOKUP($F126,PROFA,2,0)=7,1,0)</formula>
    </cfRule>
    <cfRule type="expression" dxfId="518" priority="729">
      <formula>IF(VLOOKUP($F126,PROFA,2,0)=8,1,0)</formula>
    </cfRule>
  </conditionalFormatting>
  <conditionalFormatting sqref="F127">
    <cfRule type="expression" dxfId="517" priority="714">
      <formula>IF(VLOOKUP($F127,PROFA,2,0)=1,1,0)</formula>
    </cfRule>
    <cfRule type="expression" dxfId="516" priority="715">
      <formula>IF(VLOOKUP($F127,PROFA,2,0)=2,1,0)</formula>
    </cfRule>
    <cfRule type="expression" dxfId="515" priority="716">
      <formula>IF(VLOOKUP($F127,PROFA,2,0)=3,1,0)</formula>
    </cfRule>
    <cfRule type="expression" dxfId="514" priority="717">
      <formula>IF(VLOOKUP($F127,PROFA,2,0)=4,1,0)</formula>
    </cfRule>
    <cfRule type="expression" dxfId="513" priority="718">
      <formula>IF(VLOOKUP($F127,PROFA,2,0)=5,1,0)</formula>
    </cfRule>
    <cfRule type="expression" dxfId="512" priority="719">
      <formula>IF(VLOOKUP($F127,PROFA,2,0)=6,1,0)</formula>
    </cfRule>
    <cfRule type="expression" dxfId="511" priority="720">
      <formula>IF(VLOOKUP($F127,PROFA,2,0)=7,1,0)</formula>
    </cfRule>
    <cfRule type="expression" dxfId="510" priority="721">
      <formula>IF(VLOOKUP($F127,PROFA,2,0)=8,1,0)</formula>
    </cfRule>
  </conditionalFormatting>
  <conditionalFormatting sqref="F128">
    <cfRule type="expression" dxfId="509" priority="706">
      <formula>IF(VLOOKUP($F128,PROFA,2,0)=1,1,0)</formula>
    </cfRule>
    <cfRule type="expression" dxfId="508" priority="707">
      <formula>IF(VLOOKUP($F128,PROFA,2,0)=2,1,0)</formula>
    </cfRule>
    <cfRule type="expression" dxfId="507" priority="708">
      <formula>IF(VLOOKUP($F128,PROFA,2,0)=3,1,0)</formula>
    </cfRule>
    <cfRule type="expression" dxfId="506" priority="709">
      <formula>IF(VLOOKUP($F128,PROFA,2,0)=4,1,0)</formula>
    </cfRule>
    <cfRule type="expression" dxfId="505" priority="710">
      <formula>IF(VLOOKUP($F128,PROFA,2,0)=5,1,0)</formula>
    </cfRule>
    <cfRule type="expression" dxfId="504" priority="711">
      <formula>IF(VLOOKUP($F128,PROFA,2,0)=6,1,0)</formula>
    </cfRule>
    <cfRule type="expression" dxfId="503" priority="712">
      <formula>IF(VLOOKUP($F128,PROFA,2,0)=7,1,0)</formula>
    </cfRule>
    <cfRule type="expression" dxfId="502" priority="713">
      <formula>IF(VLOOKUP($F128,PROFA,2,0)=8,1,0)</formula>
    </cfRule>
  </conditionalFormatting>
  <conditionalFormatting sqref="F130">
    <cfRule type="expression" dxfId="501" priority="698">
      <formula>IF(VLOOKUP($F130,PROFA,2,0)=1,1,0)</formula>
    </cfRule>
    <cfRule type="expression" dxfId="500" priority="699">
      <formula>IF(VLOOKUP($F130,PROFA,2,0)=2,1,0)</formula>
    </cfRule>
    <cfRule type="expression" dxfId="499" priority="700">
      <formula>IF(VLOOKUP($F130,PROFA,2,0)=3,1,0)</formula>
    </cfRule>
    <cfRule type="expression" dxfId="498" priority="701">
      <formula>IF(VLOOKUP($F130,PROFA,2,0)=4,1,0)</formula>
    </cfRule>
    <cfRule type="expression" dxfId="497" priority="702">
      <formula>IF(VLOOKUP($F130,PROFA,2,0)=5,1,0)</formula>
    </cfRule>
    <cfRule type="expression" dxfId="496" priority="703">
      <formula>IF(VLOOKUP($F130,PROFA,2,0)=6,1,0)</formula>
    </cfRule>
    <cfRule type="expression" dxfId="495" priority="704">
      <formula>IF(VLOOKUP($F130,PROFA,2,0)=7,1,0)</formula>
    </cfRule>
    <cfRule type="expression" dxfId="494" priority="705">
      <formula>IF(VLOOKUP($F130,PROFA,2,0)=8,1,0)</formula>
    </cfRule>
  </conditionalFormatting>
  <conditionalFormatting sqref="F137">
    <cfRule type="expression" dxfId="493" priority="690">
      <formula>IF(VLOOKUP($F137,PROFA,2,0)=1,1,0)</formula>
    </cfRule>
    <cfRule type="expression" dxfId="492" priority="691">
      <formula>IF(VLOOKUP($F137,PROFA,2,0)=2,1,0)</formula>
    </cfRule>
    <cfRule type="expression" dxfId="491" priority="692">
      <formula>IF(VLOOKUP($F137,PROFA,2,0)=3,1,0)</formula>
    </cfRule>
    <cfRule type="expression" dxfId="490" priority="693">
      <formula>IF(VLOOKUP($F137,PROFA,2,0)=4,1,0)</formula>
    </cfRule>
    <cfRule type="expression" dxfId="489" priority="694">
      <formula>IF(VLOOKUP($F137,PROFA,2,0)=5,1,0)</formula>
    </cfRule>
    <cfRule type="expression" dxfId="488" priority="695">
      <formula>IF(VLOOKUP($F137,PROFA,2,0)=6,1,0)</formula>
    </cfRule>
    <cfRule type="expression" dxfId="487" priority="696">
      <formula>IF(VLOOKUP($F137,PROFA,2,0)=7,1,0)</formula>
    </cfRule>
    <cfRule type="expression" dxfId="486" priority="697">
      <formula>IF(VLOOKUP($F137,PROFA,2,0)=8,1,0)</formula>
    </cfRule>
  </conditionalFormatting>
  <conditionalFormatting sqref="F138">
    <cfRule type="expression" dxfId="485" priority="682">
      <formula>IF(VLOOKUP($F138,PROFA,2,0)=1,1,0)</formula>
    </cfRule>
    <cfRule type="expression" dxfId="484" priority="683">
      <formula>IF(VLOOKUP($F138,PROFA,2,0)=2,1,0)</formula>
    </cfRule>
    <cfRule type="expression" dxfId="483" priority="684">
      <formula>IF(VLOOKUP($F138,PROFA,2,0)=3,1,0)</formula>
    </cfRule>
    <cfRule type="expression" dxfId="482" priority="685">
      <formula>IF(VLOOKUP($F138,PROFA,2,0)=4,1,0)</formula>
    </cfRule>
    <cfRule type="expression" dxfId="481" priority="686">
      <formula>IF(VLOOKUP($F138,PROFA,2,0)=5,1,0)</formula>
    </cfRule>
    <cfRule type="expression" dxfId="480" priority="687">
      <formula>IF(VLOOKUP($F138,PROFA,2,0)=6,1,0)</formula>
    </cfRule>
    <cfRule type="expression" dxfId="479" priority="688">
      <formula>IF(VLOOKUP($F138,PROFA,2,0)=7,1,0)</formula>
    </cfRule>
    <cfRule type="expression" dxfId="478" priority="689">
      <formula>IF(VLOOKUP($F138,PROFA,2,0)=8,1,0)</formula>
    </cfRule>
  </conditionalFormatting>
  <conditionalFormatting sqref="F140">
    <cfRule type="expression" dxfId="477" priority="674">
      <formula>IF(VLOOKUP($F140,PROFA,2,0)=1,1,0)</formula>
    </cfRule>
    <cfRule type="expression" dxfId="476" priority="675">
      <formula>IF(VLOOKUP($F140,PROFA,2,0)=2,1,0)</formula>
    </cfRule>
    <cfRule type="expression" dxfId="475" priority="676">
      <formula>IF(VLOOKUP($F140,PROFA,2,0)=3,1,0)</formula>
    </cfRule>
    <cfRule type="expression" dxfId="474" priority="677">
      <formula>IF(VLOOKUP($F140,PROFA,2,0)=4,1,0)</formula>
    </cfRule>
    <cfRule type="expression" dxfId="473" priority="678">
      <formula>IF(VLOOKUP($F140,PROFA,2,0)=5,1,0)</formula>
    </cfRule>
    <cfRule type="expression" dxfId="472" priority="679">
      <formula>IF(VLOOKUP($F140,PROFA,2,0)=6,1,0)</formula>
    </cfRule>
    <cfRule type="expression" dxfId="471" priority="680">
      <formula>IF(VLOOKUP($F140,PROFA,2,0)=7,1,0)</formula>
    </cfRule>
    <cfRule type="expression" dxfId="470" priority="681">
      <formula>IF(VLOOKUP($F140,PROFA,2,0)=8,1,0)</formula>
    </cfRule>
  </conditionalFormatting>
  <conditionalFormatting sqref="F143">
    <cfRule type="expression" dxfId="469" priority="658">
      <formula>IF(VLOOKUP($F143,PROFA,2,0)=1,1,0)</formula>
    </cfRule>
    <cfRule type="expression" dxfId="468" priority="659">
      <formula>IF(VLOOKUP($F143,PROFA,2,0)=2,1,0)</formula>
    </cfRule>
    <cfRule type="expression" dxfId="467" priority="660">
      <formula>IF(VLOOKUP($F143,PROFA,2,0)=3,1,0)</formula>
    </cfRule>
    <cfRule type="expression" dxfId="466" priority="661">
      <formula>IF(VLOOKUP($F143,PROFA,2,0)=4,1,0)</formula>
    </cfRule>
    <cfRule type="expression" dxfId="465" priority="662">
      <formula>IF(VLOOKUP($F143,PROFA,2,0)=5,1,0)</formula>
    </cfRule>
    <cfRule type="expression" dxfId="464" priority="663">
      <formula>IF(VLOOKUP($F143,PROFA,2,0)=6,1,0)</formula>
    </cfRule>
    <cfRule type="expression" dxfId="463" priority="664">
      <formula>IF(VLOOKUP($F143,PROFA,2,0)=7,1,0)</formula>
    </cfRule>
    <cfRule type="expression" dxfId="462" priority="665">
      <formula>IF(VLOOKUP($F143,PROFA,2,0)=8,1,0)</formula>
    </cfRule>
  </conditionalFormatting>
  <conditionalFormatting sqref="F146">
    <cfRule type="expression" dxfId="461" priority="650">
      <formula>IF(VLOOKUP($F146,PROFA,2,0)=1,1,0)</formula>
    </cfRule>
    <cfRule type="expression" dxfId="460" priority="651">
      <formula>IF(VLOOKUP($F146,PROFA,2,0)=2,1,0)</formula>
    </cfRule>
    <cfRule type="expression" dxfId="459" priority="652">
      <formula>IF(VLOOKUP($F146,PROFA,2,0)=3,1,0)</formula>
    </cfRule>
    <cfRule type="expression" dxfId="458" priority="653">
      <formula>IF(VLOOKUP($F146,PROFA,2,0)=4,1,0)</formula>
    </cfRule>
    <cfRule type="expression" dxfId="457" priority="654">
      <formula>IF(VLOOKUP($F146,PROFA,2,0)=5,1,0)</formula>
    </cfRule>
    <cfRule type="expression" dxfId="456" priority="655">
      <formula>IF(VLOOKUP($F146,PROFA,2,0)=6,1,0)</formula>
    </cfRule>
    <cfRule type="expression" dxfId="455" priority="656">
      <formula>IF(VLOOKUP($F146,PROFA,2,0)=7,1,0)</formula>
    </cfRule>
    <cfRule type="expression" dxfId="454" priority="657">
      <formula>IF(VLOOKUP($F146,PROFA,2,0)=8,1,0)</formula>
    </cfRule>
  </conditionalFormatting>
  <conditionalFormatting sqref="F147">
    <cfRule type="expression" dxfId="453" priority="642">
      <formula>IF(VLOOKUP($F147,PROFA,2,0)=1,1,0)</formula>
    </cfRule>
    <cfRule type="expression" dxfId="452" priority="643">
      <formula>IF(VLOOKUP($F147,PROFA,2,0)=2,1,0)</formula>
    </cfRule>
    <cfRule type="expression" dxfId="451" priority="644">
      <formula>IF(VLOOKUP($F147,PROFA,2,0)=3,1,0)</formula>
    </cfRule>
    <cfRule type="expression" dxfId="450" priority="645">
      <formula>IF(VLOOKUP($F147,PROFA,2,0)=4,1,0)</formula>
    </cfRule>
    <cfRule type="expression" dxfId="449" priority="646">
      <formula>IF(VLOOKUP($F147,PROFA,2,0)=5,1,0)</formula>
    </cfRule>
    <cfRule type="expression" dxfId="448" priority="647">
      <formula>IF(VLOOKUP($F147,PROFA,2,0)=6,1,0)</formula>
    </cfRule>
    <cfRule type="expression" dxfId="447" priority="648">
      <formula>IF(VLOOKUP($F147,PROFA,2,0)=7,1,0)</formula>
    </cfRule>
    <cfRule type="expression" dxfId="446" priority="649">
      <formula>IF(VLOOKUP($F147,PROFA,2,0)=8,1,0)</formula>
    </cfRule>
  </conditionalFormatting>
  <conditionalFormatting sqref="F148">
    <cfRule type="expression" dxfId="445" priority="634">
      <formula>IF(VLOOKUP($F148,PROFA,2,0)=1,1,0)</formula>
    </cfRule>
    <cfRule type="expression" dxfId="444" priority="635">
      <formula>IF(VLOOKUP($F148,PROFA,2,0)=2,1,0)</formula>
    </cfRule>
    <cfRule type="expression" dxfId="443" priority="636">
      <formula>IF(VLOOKUP($F148,PROFA,2,0)=3,1,0)</formula>
    </cfRule>
    <cfRule type="expression" dxfId="442" priority="637">
      <formula>IF(VLOOKUP($F148,PROFA,2,0)=4,1,0)</formula>
    </cfRule>
    <cfRule type="expression" dxfId="441" priority="638">
      <formula>IF(VLOOKUP($F148,PROFA,2,0)=5,1,0)</formula>
    </cfRule>
    <cfRule type="expression" dxfId="440" priority="639">
      <formula>IF(VLOOKUP($F148,PROFA,2,0)=6,1,0)</formula>
    </cfRule>
    <cfRule type="expression" dxfId="439" priority="640">
      <formula>IF(VLOOKUP($F148,PROFA,2,0)=7,1,0)</formula>
    </cfRule>
    <cfRule type="expression" dxfId="438" priority="641">
      <formula>IF(VLOOKUP($F148,PROFA,2,0)=8,1,0)</formula>
    </cfRule>
  </conditionalFormatting>
  <conditionalFormatting sqref="F151">
    <cfRule type="expression" dxfId="437" priority="626">
      <formula>IF(VLOOKUP($F151,PROFA,2,0)=1,1,0)</formula>
    </cfRule>
    <cfRule type="expression" dxfId="436" priority="627">
      <formula>IF(VLOOKUP($F151,PROFA,2,0)=2,1,0)</formula>
    </cfRule>
    <cfRule type="expression" dxfId="435" priority="628">
      <formula>IF(VLOOKUP($F151,PROFA,2,0)=3,1,0)</formula>
    </cfRule>
    <cfRule type="expression" dxfId="434" priority="629">
      <formula>IF(VLOOKUP($F151,PROFA,2,0)=4,1,0)</formula>
    </cfRule>
    <cfRule type="expression" dxfId="433" priority="630">
      <formula>IF(VLOOKUP($F151,PROFA,2,0)=5,1,0)</formula>
    </cfRule>
    <cfRule type="expression" dxfId="432" priority="631">
      <formula>IF(VLOOKUP($F151,PROFA,2,0)=6,1,0)</formula>
    </cfRule>
    <cfRule type="expression" dxfId="431" priority="632">
      <formula>IF(VLOOKUP($F151,PROFA,2,0)=7,1,0)</formula>
    </cfRule>
    <cfRule type="expression" dxfId="430" priority="633">
      <formula>IF(VLOOKUP($F151,PROFA,2,0)=8,1,0)</formula>
    </cfRule>
  </conditionalFormatting>
  <conditionalFormatting sqref="F153">
    <cfRule type="expression" dxfId="429" priority="618">
      <formula>IF(VLOOKUP($F153,PROFA,2,0)=1,1,0)</formula>
    </cfRule>
    <cfRule type="expression" dxfId="428" priority="619">
      <formula>IF(VLOOKUP($F153,PROFA,2,0)=2,1,0)</formula>
    </cfRule>
    <cfRule type="expression" dxfId="427" priority="620">
      <formula>IF(VLOOKUP($F153,PROFA,2,0)=3,1,0)</formula>
    </cfRule>
    <cfRule type="expression" dxfId="426" priority="621">
      <formula>IF(VLOOKUP($F153,PROFA,2,0)=4,1,0)</formula>
    </cfRule>
    <cfRule type="expression" dxfId="425" priority="622">
      <formula>IF(VLOOKUP($F153,PROFA,2,0)=5,1,0)</formula>
    </cfRule>
    <cfRule type="expression" dxfId="424" priority="623">
      <formula>IF(VLOOKUP($F153,PROFA,2,0)=6,1,0)</formula>
    </cfRule>
    <cfRule type="expression" dxfId="423" priority="624">
      <formula>IF(VLOOKUP($F153,PROFA,2,0)=7,1,0)</formula>
    </cfRule>
    <cfRule type="expression" dxfId="422" priority="625">
      <formula>IF(VLOOKUP($F153,PROFA,2,0)=8,1,0)</formula>
    </cfRule>
  </conditionalFormatting>
  <conditionalFormatting sqref="F154">
    <cfRule type="expression" dxfId="421" priority="610">
      <formula>IF(VLOOKUP($F154,PROFA,2,0)=1,1,0)</formula>
    </cfRule>
    <cfRule type="expression" dxfId="420" priority="611">
      <formula>IF(VLOOKUP($F154,PROFA,2,0)=2,1,0)</formula>
    </cfRule>
    <cfRule type="expression" dxfId="419" priority="612">
      <formula>IF(VLOOKUP($F154,PROFA,2,0)=3,1,0)</formula>
    </cfRule>
    <cfRule type="expression" dxfId="418" priority="613">
      <formula>IF(VLOOKUP($F154,PROFA,2,0)=4,1,0)</formula>
    </cfRule>
    <cfRule type="expression" dxfId="417" priority="614">
      <formula>IF(VLOOKUP($F154,PROFA,2,0)=5,1,0)</formula>
    </cfRule>
    <cfRule type="expression" dxfId="416" priority="615">
      <formula>IF(VLOOKUP($F154,PROFA,2,0)=6,1,0)</formula>
    </cfRule>
    <cfRule type="expression" dxfId="415" priority="616">
      <formula>IF(VLOOKUP($F154,PROFA,2,0)=7,1,0)</formula>
    </cfRule>
    <cfRule type="expression" dxfId="414" priority="617">
      <formula>IF(VLOOKUP($F154,PROFA,2,0)=8,1,0)</formula>
    </cfRule>
  </conditionalFormatting>
  <conditionalFormatting sqref="F156">
    <cfRule type="expression" dxfId="413" priority="602">
      <formula>IF(VLOOKUP($F156,PROFA,2,0)=1,1,0)</formula>
    </cfRule>
    <cfRule type="expression" dxfId="412" priority="603">
      <formula>IF(VLOOKUP($F156,PROFA,2,0)=2,1,0)</formula>
    </cfRule>
    <cfRule type="expression" dxfId="411" priority="604">
      <formula>IF(VLOOKUP($F156,PROFA,2,0)=3,1,0)</formula>
    </cfRule>
    <cfRule type="expression" dxfId="410" priority="605">
      <formula>IF(VLOOKUP($F156,PROFA,2,0)=4,1,0)</formula>
    </cfRule>
    <cfRule type="expression" dxfId="409" priority="606">
      <formula>IF(VLOOKUP($F156,PROFA,2,0)=5,1,0)</formula>
    </cfRule>
    <cfRule type="expression" dxfId="408" priority="607">
      <formula>IF(VLOOKUP($F156,PROFA,2,0)=6,1,0)</formula>
    </cfRule>
    <cfRule type="expression" dxfId="407" priority="608">
      <formula>IF(VLOOKUP($F156,PROFA,2,0)=7,1,0)</formula>
    </cfRule>
    <cfRule type="expression" dxfId="406" priority="609">
      <formula>IF(VLOOKUP($F156,PROFA,2,0)=8,1,0)</formula>
    </cfRule>
  </conditionalFormatting>
  <conditionalFormatting sqref="F162">
    <cfRule type="expression" dxfId="405" priority="578">
      <formula>IF(VLOOKUP($F162,PROFA,2,0)=1,1,0)</formula>
    </cfRule>
    <cfRule type="expression" dxfId="404" priority="579">
      <formula>IF(VLOOKUP($F162,PROFA,2,0)=2,1,0)</formula>
    </cfRule>
    <cfRule type="expression" dxfId="403" priority="580">
      <formula>IF(VLOOKUP($F162,PROFA,2,0)=3,1,0)</formula>
    </cfRule>
    <cfRule type="expression" dxfId="402" priority="581">
      <formula>IF(VLOOKUP($F162,PROFA,2,0)=4,1,0)</formula>
    </cfRule>
    <cfRule type="expression" dxfId="401" priority="582">
      <formula>IF(VLOOKUP($F162,PROFA,2,0)=5,1,0)</formula>
    </cfRule>
    <cfRule type="expression" dxfId="400" priority="583">
      <formula>IF(VLOOKUP($F162,PROFA,2,0)=6,1,0)</formula>
    </cfRule>
    <cfRule type="expression" dxfId="399" priority="584">
      <formula>IF(VLOOKUP($F162,PROFA,2,0)=7,1,0)</formula>
    </cfRule>
    <cfRule type="expression" dxfId="398" priority="585">
      <formula>IF(VLOOKUP($F162,PROFA,2,0)=8,1,0)</formula>
    </cfRule>
  </conditionalFormatting>
  <conditionalFormatting sqref="F164">
    <cfRule type="expression" dxfId="397" priority="570">
      <formula>IF(VLOOKUP($F164,PROFA,2,0)=1,1,0)</formula>
    </cfRule>
    <cfRule type="expression" dxfId="396" priority="571">
      <formula>IF(VLOOKUP($F164,PROFA,2,0)=2,1,0)</formula>
    </cfRule>
    <cfRule type="expression" dxfId="395" priority="572">
      <formula>IF(VLOOKUP($F164,PROFA,2,0)=3,1,0)</formula>
    </cfRule>
    <cfRule type="expression" dxfId="394" priority="573">
      <formula>IF(VLOOKUP($F164,PROFA,2,0)=4,1,0)</formula>
    </cfRule>
    <cfRule type="expression" dxfId="393" priority="574">
      <formula>IF(VLOOKUP($F164,PROFA,2,0)=5,1,0)</formula>
    </cfRule>
    <cfRule type="expression" dxfId="392" priority="575">
      <formula>IF(VLOOKUP($F164,PROFA,2,0)=6,1,0)</formula>
    </cfRule>
    <cfRule type="expression" dxfId="391" priority="576">
      <formula>IF(VLOOKUP($F164,PROFA,2,0)=7,1,0)</formula>
    </cfRule>
    <cfRule type="expression" dxfId="390" priority="577">
      <formula>IF(VLOOKUP($F164,PROFA,2,0)=8,1,0)</formula>
    </cfRule>
  </conditionalFormatting>
  <conditionalFormatting sqref="F166">
    <cfRule type="expression" dxfId="389" priority="562">
      <formula>IF(VLOOKUP($F166,PROFA,2,0)=1,1,0)</formula>
    </cfRule>
    <cfRule type="expression" dxfId="388" priority="563">
      <formula>IF(VLOOKUP($F166,PROFA,2,0)=2,1,0)</formula>
    </cfRule>
    <cfRule type="expression" dxfId="387" priority="564">
      <formula>IF(VLOOKUP($F166,PROFA,2,0)=3,1,0)</formula>
    </cfRule>
    <cfRule type="expression" dxfId="386" priority="565">
      <formula>IF(VLOOKUP($F166,PROFA,2,0)=4,1,0)</formula>
    </cfRule>
    <cfRule type="expression" dxfId="385" priority="566">
      <formula>IF(VLOOKUP($F166,PROFA,2,0)=5,1,0)</formula>
    </cfRule>
    <cfRule type="expression" dxfId="384" priority="567">
      <formula>IF(VLOOKUP($F166,PROFA,2,0)=6,1,0)</formula>
    </cfRule>
    <cfRule type="expression" dxfId="383" priority="568">
      <formula>IF(VLOOKUP($F166,PROFA,2,0)=7,1,0)</formula>
    </cfRule>
    <cfRule type="expression" dxfId="382" priority="569">
      <formula>IF(VLOOKUP($F166,PROFA,2,0)=8,1,0)</formula>
    </cfRule>
  </conditionalFormatting>
  <conditionalFormatting sqref="F167">
    <cfRule type="expression" dxfId="381" priority="554">
      <formula>IF(VLOOKUP($F167,PROFA,2,0)=1,1,0)</formula>
    </cfRule>
    <cfRule type="expression" dxfId="380" priority="555">
      <formula>IF(VLOOKUP($F167,PROFA,2,0)=2,1,0)</formula>
    </cfRule>
    <cfRule type="expression" dxfId="379" priority="556">
      <formula>IF(VLOOKUP($F167,PROFA,2,0)=3,1,0)</formula>
    </cfRule>
    <cfRule type="expression" dxfId="378" priority="557">
      <formula>IF(VLOOKUP($F167,PROFA,2,0)=4,1,0)</formula>
    </cfRule>
    <cfRule type="expression" dxfId="377" priority="558">
      <formula>IF(VLOOKUP($F167,PROFA,2,0)=5,1,0)</formula>
    </cfRule>
    <cfRule type="expression" dxfId="376" priority="559">
      <formula>IF(VLOOKUP($F167,PROFA,2,0)=6,1,0)</formula>
    </cfRule>
    <cfRule type="expression" dxfId="375" priority="560">
      <formula>IF(VLOOKUP($F167,PROFA,2,0)=7,1,0)</formula>
    </cfRule>
    <cfRule type="expression" dxfId="374" priority="561">
      <formula>IF(VLOOKUP($F167,PROFA,2,0)=8,1,0)</formula>
    </cfRule>
  </conditionalFormatting>
  <conditionalFormatting sqref="F170">
    <cfRule type="expression" dxfId="373" priority="546">
      <formula>IF(VLOOKUP($F170,PROFA,2,0)=1,1,0)</formula>
    </cfRule>
    <cfRule type="expression" dxfId="372" priority="547">
      <formula>IF(VLOOKUP($F170,PROFA,2,0)=2,1,0)</formula>
    </cfRule>
    <cfRule type="expression" dxfId="371" priority="548">
      <formula>IF(VLOOKUP($F170,PROFA,2,0)=3,1,0)</formula>
    </cfRule>
    <cfRule type="expression" dxfId="370" priority="549">
      <formula>IF(VLOOKUP($F170,PROFA,2,0)=4,1,0)</formula>
    </cfRule>
    <cfRule type="expression" dxfId="369" priority="550">
      <formula>IF(VLOOKUP($F170,PROFA,2,0)=5,1,0)</formula>
    </cfRule>
    <cfRule type="expression" dxfId="368" priority="551">
      <formula>IF(VLOOKUP($F170,PROFA,2,0)=6,1,0)</formula>
    </cfRule>
    <cfRule type="expression" dxfId="367" priority="552">
      <formula>IF(VLOOKUP($F170,PROFA,2,0)=7,1,0)</formula>
    </cfRule>
    <cfRule type="expression" dxfId="366" priority="553">
      <formula>IF(VLOOKUP($F170,PROFA,2,0)=8,1,0)</formula>
    </cfRule>
  </conditionalFormatting>
  <conditionalFormatting sqref="F173">
    <cfRule type="expression" dxfId="365" priority="538">
      <formula>IF(VLOOKUP($F173,PROFA,2,0)=1,1,0)</formula>
    </cfRule>
    <cfRule type="expression" dxfId="364" priority="539">
      <formula>IF(VLOOKUP($F173,PROFA,2,0)=2,1,0)</formula>
    </cfRule>
    <cfRule type="expression" dxfId="363" priority="540">
      <formula>IF(VLOOKUP($F173,PROFA,2,0)=3,1,0)</formula>
    </cfRule>
    <cfRule type="expression" dxfId="362" priority="541">
      <formula>IF(VLOOKUP($F173,PROFA,2,0)=4,1,0)</formula>
    </cfRule>
    <cfRule type="expression" dxfId="361" priority="542">
      <formula>IF(VLOOKUP($F173,PROFA,2,0)=5,1,0)</formula>
    </cfRule>
    <cfRule type="expression" dxfId="360" priority="543">
      <formula>IF(VLOOKUP($F173,PROFA,2,0)=6,1,0)</formula>
    </cfRule>
    <cfRule type="expression" dxfId="359" priority="544">
      <formula>IF(VLOOKUP($F173,PROFA,2,0)=7,1,0)</formula>
    </cfRule>
    <cfRule type="expression" dxfId="358" priority="545">
      <formula>IF(VLOOKUP($F173,PROFA,2,0)=8,1,0)</formula>
    </cfRule>
  </conditionalFormatting>
  <conditionalFormatting sqref="F174">
    <cfRule type="expression" dxfId="357" priority="522">
      <formula>IF(VLOOKUP($F174,PROFA,2,0)=1,1,0)</formula>
    </cfRule>
    <cfRule type="expression" dxfId="356" priority="523">
      <formula>IF(VLOOKUP($F174,PROFA,2,0)=2,1,0)</formula>
    </cfRule>
    <cfRule type="expression" dxfId="355" priority="524">
      <formula>IF(VLOOKUP($F174,PROFA,2,0)=3,1,0)</formula>
    </cfRule>
    <cfRule type="expression" dxfId="354" priority="525">
      <formula>IF(VLOOKUP($F174,PROFA,2,0)=4,1,0)</formula>
    </cfRule>
    <cfRule type="expression" dxfId="353" priority="526">
      <formula>IF(VLOOKUP($F174,PROFA,2,0)=5,1,0)</formula>
    </cfRule>
    <cfRule type="expression" dxfId="352" priority="527">
      <formula>IF(VLOOKUP($F174,PROFA,2,0)=6,1,0)</formula>
    </cfRule>
    <cfRule type="expression" dxfId="351" priority="528">
      <formula>IF(VLOOKUP($F174,PROFA,2,0)=7,1,0)</formula>
    </cfRule>
    <cfRule type="expression" dxfId="350" priority="529">
      <formula>IF(VLOOKUP($F174,PROFA,2,0)=8,1,0)</formula>
    </cfRule>
  </conditionalFormatting>
  <conditionalFormatting sqref="F175">
    <cfRule type="expression" dxfId="349" priority="514">
      <formula>IF(VLOOKUP($F175,PROFA,2,0)=1,1,0)</formula>
    </cfRule>
    <cfRule type="expression" dxfId="348" priority="515">
      <formula>IF(VLOOKUP($F175,PROFA,2,0)=2,1,0)</formula>
    </cfRule>
    <cfRule type="expression" dxfId="347" priority="516">
      <formula>IF(VLOOKUP($F175,PROFA,2,0)=3,1,0)</formula>
    </cfRule>
    <cfRule type="expression" dxfId="346" priority="517">
      <formula>IF(VLOOKUP($F175,PROFA,2,0)=4,1,0)</formula>
    </cfRule>
    <cfRule type="expression" dxfId="345" priority="518">
      <formula>IF(VLOOKUP($F175,PROFA,2,0)=5,1,0)</formula>
    </cfRule>
    <cfRule type="expression" dxfId="344" priority="519">
      <formula>IF(VLOOKUP($F175,PROFA,2,0)=6,1,0)</formula>
    </cfRule>
    <cfRule type="expression" dxfId="343" priority="520">
      <formula>IF(VLOOKUP($F175,PROFA,2,0)=7,1,0)</formula>
    </cfRule>
    <cfRule type="expression" dxfId="342" priority="521">
      <formula>IF(VLOOKUP($F175,PROFA,2,0)=8,1,0)</formula>
    </cfRule>
  </conditionalFormatting>
  <conditionalFormatting sqref="F178">
    <cfRule type="expression" dxfId="341" priority="506">
      <formula>IF(VLOOKUP($F178,PROFA,2,0)=1,1,0)</formula>
    </cfRule>
    <cfRule type="expression" dxfId="340" priority="507">
      <formula>IF(VLOOKUP($F178,PROFA,2,0)=2,1,0)</formula>
    </cfRule>
    <cfRule type="expression" dxfId="339" priority="508">
      <formula>IF(VLOOKUP($F178,PROFA,2,0)=3,1,0)</formula>
    </cfRule>
    <cfRule type="expression" dxfId="338" priority="509">
      <formula>IF(VLOOKUP($F178,PROFA,2,0)=4,1,0)</formula>
    </cfRule>
    <cfRule type="expression" dxfId="337" priority="510">
      <formula>IF(VLOOKUP($F178,PROFA,2,0)=5,1,0)</formula>
    </cfRule>
    <cfRule type="expression" dxfId="336" priority="511">
      <formula>IF(VLOOKUP($F178,PROFA,2,0)=6,1,0)</formula>
    </cfRule>
    <cfRule type="expression" dxfId="335" priority="512">
      <formula>IF(VLOOKUP($F178,PROFA,2,0)=7,1,0)</formula>
    </cfRule>
    <cfRule type="expression" dxfId="334" priority="513">
      <formula>IF(VLOOKUP($F178,PROFA,2,0)=8,1,0)</formula>
    </cfRule>
  </conditionalFormatting>
  <conditionalFormatting sqref="F179">
    <cfRule type="expression" dxfId="333" priority="498">
      <formula>IF(VLOOKUP($F179,PROFA,2,0)=1,1,0)</formula>
    </cfRule>
    <cfRule type="expression" dxfId="332" priority="499">
      <formula>IF(VLOOKUP($F179,PROFA,2,0)=2,1,0)</formula>
    </cfRule>
    <cfRule type="expression" dxfId="331" priority="500">
      <formula>IF(VLOOKUP($F179,PROFA,2,0)=3,1,0)</formula>
    </cfRule>
    <cfRule type="expression" dxfId="330" priority="501">
      <formula>IF(VLOOKUP($F179,PROFA,2,0)=4,1,0)</formula>
    </cfRule>
    <cfRule type="expression" dxfId="329" priority="502">
      <formula>IF(VLOOKUP($F179,PROFA,2,0)=5,1,0)</formula>
    </cfRule>
    <cfRule type="expression" dxfId="328" priority="503">
      <formula>IF(VLOOKUP($F179,PROFA,2,0)=6,1,0)</formula>
    </cfRule>
    <cfRule type="expression" dxfId="327" priority="504">
      <formula>IF(VLOOKUP($F179,PROFA,2,0)=7,1,0)</formula>
    </cfRule>
    <cfRule type="expression" dxfId="326" priority="505">
      <formula>IF(VLOOKUP($F179,PROFA,2,0)=8,1,0)</formula>
    </cfRule>
  </conditionalFormatting>
  <conditionalFormatting sqref="F20">
    <cfRule type="expression" dxfId="325" priority="489">
      <formula>IF(VLOOKUP($F20,PROFA,2,0)=1,1,0)</formula>
    </cfRule>
    <cfRule type="expression" dxfId="324" priority="490">
      <formula>IF(VLOOKUP($F20,PROFA,2,0)=2,1,0)</formula>
    </cfRule>
    <cfRule type="expression" dxfId="323" priority="491">
      <formula>IF(VLOOKUP($F20,PROFA,2,0)=3,1,0)</formula>
    </cfRule>
    <cfRule type="expression" dxfId="322" priority="492">
      <formula>IF(VLOOKUP($F20,PROFA,2,0)=4,1,0)</formula>
    </cfRule>
    <cfRule type="expression" dxfId="321" priority="493">
      <formula>IF(VLOOKUP($F20,PROFA,2,0)=5,1,0)</formula>
    </cfRule>
    <cfRule type="expression" dxfId="320" priority="494">
      <formula>IF(VLOOKUP($F20,PROFA,2,0)=6,1,0)</formula>
    </cfRule>
    <cfRule type="expression" dxfId="319" priority="495">
      <formula>IF(VLOOKUP($F20,PROFA,2,0)=7,1,0)</formula>
    </cfRule>
    <cfRule type="expression" dxfId="318" priority="496">
      <formula>IF(VLOOKUP($F20,PROFA,2,0)=8,1,0)</formula>
    </cfRule>
    <cfRule type="expression" dxfId="317" priority="497">
      <formula>IF(VLOOKUP($F20,PROFA,2,0)=9,1,0)</formula>
    </cfRule>
  </conditionalFormatting>
  <conditionalFormatting sqref="F22">
    <cfRule type="expression" dxfId="316" priority="480">
      <formula>IF(VLOOKUP($F22,PROFA,2,0)=1,1,0)</formula>
    </cfRule>
    <cfRule type="expression" dxfId="315" priority="481">
      <formula>IF(VLOOKUP($F22,PROFA,2,0)=2,1,0)</formula>
    </cfRule>
    <cfRule type="expression" dxfId="314" priority="482">
      <formula>IF(VLOOKUP($F22,PROFA,2,0)=3,1,0)</formula>
    </cfRule>
    <cfRule type="expression" dxfId="313" priority="483">
      <formula>IF(VLOOKUP($F22,PROFA,2,0)=4,1,0)</formula>
    </cfRule>
    <cfRule type="expression" dxfId="312" priority="484">
      <formula>IF(VLOOKUP($F22,PROFA,2,0)=5,1,0)</formula>
    </cfRule>
    <cfRule type="expression" dxfId="311" priority="485">
      <formula>IF(VLOOKUP($F22,PROFA,2,0)=6,1,0)</formula>
    </cfRule>
    <cfRule type="expression" dxfId="310" priority="486">
      <formula>IF(VLOOKUP($F22,PROFA,2,0)=7,1,0)</formula>
    </cfRule>
    <cfRule type="expression" dxfId="309" priority="487">
      <formula>IF(VLOOKUP($F22,PROFA,2,0)=8,1,0)</formula>
    </cfRule>
    <cfRule type="expression" dxfId="308" priority="488">
      <formula>IF(VLOOKUP($F22,PROFA,2,0)=9,1,0)</formula>
    </cfRule>
  </conditionalFormatting>
  <conditionalFormatting sqref="F24">
    <cfRule type="expression" dxfId="307" priority="471">
      <formula>IF(VLOOKUP($F24,PROFA,2,0)=1,1,0)</formula>
    </cfRule>
    <cfRule type="expression" dxfId="306" priority="472">
      <formula>IF(VLOOKUP($F24,PROFA,2,0)=2,1,0)</formula>
    </cfRule>
    <cfRule type="expression" dxfId="305" priority="473">
      <formula>IF(VLOOKUP($F24,PROFA,2,0)=3,1,0)</formula>
    </cfRule>
    <cfRule type="expression" dxfId="304" priority="474">
      <formula>IF(VLOOKUP($F24,PROFA,2,0)=4,1,0)</formula>
    </cfRule>
    <cfRule type="expression" dxfId="303" priority="475">
      <formula>IF(VLOOKUP($F24,PROFA,2,0)=5,1,0)</formula>
    </cfRule>
    <cfRule type="expression" dxfId="302" priority="476">
      <formula>IF(VLOOKUP($F24,PROFA,2,0)=6,1,0)</formula>
    </cfRule>
    <cfRule type="expression" dxfId="301" priority="477">
      <formula>IF(VLOOKUP($F24,PROFA,2,0)=7,1,0)</formula>
    </cfRule>
    <cfRule type="expression" dxfId="300" priority="478">
      <formula>IF(VLOOKUP($F24,PROFA,2,0)=8,1,0)</formula>
    </cfRule>
    <cfRule type="expression" dxfId="299" priority="479">
      <formula>IF(VLOOKUP($F24,PROFA,2,0)=9,1,0)</formula>
    </cfRule>
  </conditionalFormatting>
  <conditionalFormatting sqref="F27">
    <cfRule type="expression" dxfId="298" priority="462">
      <formula>IF(VLOOKUP($F27,PROFA,2,0)=1,1,0)</formula>
    </cfRule>
    <cfRule type="expression" dxfId="297" priority="463">
      <formula>IF(VLOOKUP($F27,PROFA,2,0)=2,1,0)</formula>
    </cfRule>
    <cfRule type="expression" dxfId="296" priority="464">
      <formula>IF(VLOOKUP($F27,PROFA,2,0)=3,1,0)</formula>
    </cfRule>
    <cfRule type="expression" dxfId="295" priority="465">
      <formula>IF(VLOOKUP($F27,PROFA,2,0)=4,1,0)</formula>
    </cfRule>
    <cfRule type="expression" dxfId="294" priority="466">
      <formula>IF(VLOOKUP($F27,PROFA,2,0)=5,1,0)</formula>
    </cfRule>
    <cfRule type="expression" dxfId="293" priority="467">
      <formula>IF(VLOOKUP($F27,PROFA,2,0)=6,1,0)</formula>
    </cfRule>
    <cfRule type="expression" dxfId="292" priority="468">
      <formula>IF(VLOOKUP($F27,PROFA,2,0)=7,1,0)</formula>
    </cfRule>
    <cfRule type="expression" dxfId="291" priority="469">
      <formula>IF(VLOOKUP($F27,PROFA,2,0)=8,1,0)</formula>
    </cfRule>
    <cfRule type="expression" dxfId="290" priority="470">
      <formula>IF(VLOOKUP($F27,PROFA,2,0)=9,1,0)</formula>
    </cfRule>
  </conditionalFormatting>
  <conditionalFormatting sqref="F34">
    <cfRule type="expression" dxfId="289" priority="453">
      <formula>IF(VLOOKUP($F34,PROFA,2,0)=1,1,0)</formula>
    </cfRule>
    <cfRule type="expression" dxfId="288" priority="454">
      <formula>IF(VLOOKUP($F34,PROFA,2,0)=2,1,0)</formula>
    </cfRule>
    <cfRule type="expression" dxfId="287" priority="455">
      <formula>IF(VLOOKUP($F34,PROFA,2,0)=3,1,0)</formula>
    </cfRule>
    <cfRule type="expression" dxfId="286" priority="456">
      <formula>IF(VLOOKUP($F34,PROFA,2,0)=4,1,0)</formula>
    </cfRule>
    <cfRule type="expression" dxfId="285" priority="457">
      <formula>IF(VLOOKUP($F34,PROFA,2,0)=5,1,0)</formula>
    </cfRule>
    <cfRule type="expression" dxfId="284" priority="458">
      <formula>IF(VLOOKUP($F34,PROFA,2,0)=6,1,0)</formula>
    </cfRule>
    <cfRule type="expression" dxfId="283" priority="459">
      <formula>IF(VLOOKUP($F34,PROFA,2,0)=7,1,0)</formula>
    </cfRule>
    <cfRule type="expression" dxfId="282" priority="460">
      <formula>IF(VLOOKUP($F34,PROFA,2,0)=8,1,0)</formula>
    </cfRule>
    <cfRule type="expression" dxfId="281" priority="461">
      <formula>IF(VLOOKUP($F34,PROFA,2,0)=9,1,0)</formula>
    </cfRule>
  </conditionalFormatting>
  <conditionalFormatting sqref="F42">
    <cfRule type="expression" dxfId="280" priority="444">
      <formula>IF(VLOOKUP($F42,PROFA,2,0)=1,1,0)</formula>
    </cfRule>
    <cfRule type="expression" dxfId="279" priority="445">
      <formula>IF(VLOOKUP($F42,PROFA,2,0)=2,1,0)</formula>
    </cfRule>
    <cfRule type="expression" dxfId="278" priority="446">
      <formula>IF(VLOOKUP($F42,PROFA,2,0)=3,1,0)</formula>
    </cfRule>
    <cfRule type="expression" dxfId="277" priority="447">
      <formula>IF(VLOOKUP($F42,PROFA,2,0)=4,1,0)</formula>
    </cfRule>
    <cfRule type="expression" dxfId="276" priority="448">
      <formula>IF(VLOOKUP($F42,PROFA,2,0)=5,1,0)</formula>
    </cfRule>
    <cfRule type="expression" dxfId="275" priority="449">
      <formula>IF(VLOOKUP($F42,PROFA,2,0)=6,1,0)</formula>
    </cfRule>
    <cfRule type="expression" dxfId="274" priority="450">
      <formula>IF(VLOOKUP($F42,PROFA,2,0)=7,1,0)</formula>
    </cfRule>
    <cfRule type="expression" dxfId="273" priority="451">
      <formula>IF(VLOOKUP($F42,PROFA,2,0)=8,1,0)</formula>
    </cfRule>
    <cfRule type="expression" dxfId="272" priority="452">
      <formula>IF(VLOOKUP($F42,PROFA,2,0)=9,1,0)</formula>
    </cfRule>
  </conditionalFormatting>
  <conditionalFormatting sqref="F48">
    <cfRule type="expression" dxfId="271" priority="435">
      <formula>IF(VLOOKUP($F48,PROFA,2,0)=1,1,0)</formula>
    </cfRule>
    <cfRule type="expression" dxfId="270" priority="436">
      <formula>IF(VLOOKUP($F48,PROFA,2,0)=2,1,0)</formula>
    </cfRule>
    <cfRule type="expression" dxfId="269" priority="437">
      <formula>IF(VLOOKUP($F48,PROFA,2,0)=3,1,0)</formula>
    </cfRule>
    <cfRule type="expression" dxfId="268" priority="438">
      <formula>IF(VLOOKUP($F48,PROFA,2,0)=4,1,0)</formula>
    </cfRule>
    <cfRule type="expression" dxfId="267" priority="439">
      <formula>IF(VLOOKUP($F48,PROFA,2,0)=5,1,0)</formula>
    </cfRule>
    <cfRule type="expression" dxfId="266" priority="440">
      <formula>IF(VLOOKUP($F48,PROFA,2,0)=6,1,0)</formula>
    </cfRule>
    <cfRule type="expression" dxfId="265" priority="441">
      <formula>IF(VLOOKUP($F48,PROFA,2,0)=7,1,0)</formula>
    </cfRule>
    <cfRule type="expression" dxfId="264" priority="442">
      <formula>IF(VLOOKUP($F48,PROFA,2,0)=8,1,0)</formula>
    </cfRule>
    <cfRule type="expression" dxfId="263" priority="443">
      <formula>IF(VLOOKUP($F48,PROFA,2,0)=9,1,0)</formula>
    </cfRule>
  </conditionalFormatting>
  <conditionalFormatting sqref="F64">
    <cfRule type="expression" dxfId="262" priority="426">
      <formula>IF(VLOOKUP($F64,PROFA,2,0)=1,1,0)</formula>
    </cfRule>
    <cfRule type="expression" dxfId="261" priority="427">
      <formula>IF(VLOOKUP($F64,PROFA,2,0)=2,1,0)</formula>
    </cfRule>
    <cfRule type="expression" dxfId="260" priority="428">
      <formula>IF(VLOOKUP($F64,PROFA,2,0)=3,1,0)</formula>
    </cfRule>
    <cfRule type="expression" dxfId="259" priority="429">
      <formula>IF(VLOOKUP($F64,PROFA,2,0)=4,1,0)</formula>
    </cfRule>
    <cfRule type="expression" dxfId="258" priority="430">
      <formula>IF(VLOOKUP($F64,PROFA,2,0)=5,1,0)</formula>
    </cfRule>
    <cfRule type="expression" dxfId="257" priority="431">
      <formula>IF(VLOOKUP($F64,PROFA,2,0)=6,1,0)</formula>
    </cfRule>
    <cfRule type="expression" dxfId="256" priority="432">
      <formula>IF(VLOOKUP($F64,PROFA,2,0)=7,1,0)</formula>
    </cfRule>
    <cfRule type="expression" dxfId="255" priority="433">
      <formula>IF(VLOOKUP($F64,PROFA,2,0)=8,1,0)</formula>
    </cfRule>
    <cfRule type="expression" dxfId="254" priority="434">
      <formula>IF(VLOOKUP($F64,PROFA,2,0)=9,1,0)</formula>
    </cfRule>
  </conditionalFormatting>
  <conditionalFormatting sqref="F71:F72">
    <cfRule type="expression" dxfId="253" priority="417">
      <formula>IF(VLOOKUP($F71,PROFA,2,0)=1,1,0)</formula>
    </cfRule>
    <cfRule type="expression" dxfId="252" priority="418">
      <formula>IF(VLOOKUP($F71,PROFA,2,0)=2,1,0)</formula>
    </cfRule>
    <cfRule type="expression" dxfId="251" priority="419">
      <formula>IF(VLOOKUP($F71,PROFA,2,0)=3,1,0)</formula>
    </cfRule>
    <cfRule type="expression" dxfId="250" priority="420">
      <formula>IF(VLOOKUP($F71,PROFA,2,0)=4,1,0)</formula>
    </cfRule>
    <cfRule type="expression" dxfId="249" priority="421">
      <formula>IF(VLOOKUP($F71,PROFA,2,0)=5,1,0)</formula>
    </cfRule>
    <cfRule type="expression" dxfId="248" priority="422">
      <formula>IF(VLOOKUP($F71,PROFA,2,0)=6,1,0)</formula>
    </cfRule>
    <cfRule type="expression" dxfId="247" priority="423">
      <formula>IF(VLOOKUP($F71,PROFA,2,0)=7,1,0)</formula>
    </cfRule>
    <cfRule type="expression" dxfId="246" priority="424">
      <formula>IF(VLOOKUP($F71,PROFA,2,0)=8,1,0)</formula>
    </cfRule>
    <cfRule type="expression" dxfId="245" priority="425">
      <formula>IF(VLOOKUP($F71,PROFA,2,0)=9,1,0)</formula>
    </cfRule>
  </conditionalFormatting>
  <conditionalFormatting sqref="F78">
    <cfRule type="expression" dxfId="244" priority="408">
      <formula>IF(VLOOKUP($F78,PROFA,2,0)=1,1,0)</formula>
    </cfRule>
    <cfRule type="expression" dxfId="243" priority="409">
      <formula>IF(VLOOKUP($F78,PROFA,2,0)=2,1,0)</formula>
    </cfRule>
    <cfRule type="expression" dxfId="242" priority="410">
      <formula>IF(VLOOKUP($F78,PROFA,2,0)=3,1,0)</formula>
    </cfRule>
    <cfRule type="expression" dxfId="241" priority="411">
      <formula>IF(VLOOKUP($F78,PROFA,2,0)=4,1,0)</formula>
    </cfRule>
    <cfRule type="expression" dxfId="240" priority="412">
      <formula>IF(VLOOKUP($F78,PROFA,2,0)=5,1,0)</formula>
    </cfRule>
    <cfRule type="expression" dxfId="239" priority="413">
      <formula>IF(VLOOKUP($F78,PROFA,2,0)=6,1,0)</formula>
    </cfRule>
    <cfRule type="expression" dxfId="238" priority="414">
      <formula>IF(VLOOKUP($F78,PROFA,2,0)=7,1,0)</formula>
    </cfRule>
    <cfRule type="expression" dxfId="237" priority="415">
      <formula>IF(VLOOKUP($F78,PROFA,2,0)=8,1,0)</formula>
    </cfRule>
    <cfRule type="expression" dxfId="236" priority="416">
      <formula>IF(VLOOKUP($F78,PROFA,2,0)=9,1,0)</formula>
    </cfRule>
  </conditionalFormatting>
  <conditionalFormatting sqref="F84">
    <cfRule type="expression" dxfId="235" priority="399">
      <formula>IF(VLOOKUP($F84,PROFA,2,0)=1,1,0)</formula>
    </cfRule>
    <cfRule type="expression" dxfId="234" priority="400">
      <formula>IF(VLOOKUP($F84,PROFA,2,0)=2,1,0)</formula>
    </cfRule>
    <cfRule type="expression" dxfId="233" priority="401">
      <formula>IF(VLOOKUP($F84,PROFA,2,0)=3,1,0)</formula>
    </cfRule>
    <cfRule type="expression" dxfId="232" priority="402">
      <formula>IF(VLOOKUP($F84,PROFA,2,0)=4,1,0)</formula>
    </cfRule>
    <cfRule type="expression" dxfId="231" priority="403">
      <formula>IF(VLOOKUP($F84,PROFA,2,0)=5,1,0)</formula>
    </cfRule>
    <cfRule type="expression" dxfId="230" priority="404">
      <formula>IF(VLOOKUP($F84,PROFA,2,0)=6,1,0)</formula>
    </cfRule>
    <cfRule type="expression" dxfId="229" priority="405">
      <formula>IF(VLOOKUP($F84,PROFA,2,0)=7,1,0)</formula>
    </cfRule>
    <cfRule type="expression" dxfId="228" priority="406">
      <formula>IF(VLOOKUP($F84,PROFA,2,0)=8,1,0)</formula>
    </cfRule>
    <cfRule type="expression" dxfId="227" priority="407">
      <formula>IF(VLOOKUP($F84,PROFA,2,0)=9,1,0)</formula>
    </cfRule>
  </conditionalFormatting>
  <conditionalFormatting sqref="F94">
    <cfRule type="expression" dxfId="226" priority="390">
      <formula>IF(VLOOKUP($F94,PROFA,2,0)=1,1,0)</formula>
    </cfRule>
    <cfRule type="expression" dxfId="225" priority="391">
      <formula>IF(VLOOKUP($F94,PROFA,2,0)=2,1,0)</formula>
    </cfRule>
    <cfRule type="expression" dxfId="224" priority="392">
      <formula>IF(VLOOKUP($F94,PROFA,2,0)=3,1,0)</formula>
    </cfRule>
    <cfRule type="expression" dxfId="223" priority="393">
      <formula>IF(VLOOKUP($F94,PROFA,2,0)=4,1,0)</formula>
    </cfRule>
    <cfRule type="expression" dxfId="222" priority="394">
      <formula>IF(VLOOKUP($F94,PROFA,2,0)=5,1,0)</formula>
    </cfRule>
    <cfRule type="expression" dxfId="221" priority="395">
      <formula>IF(VLOOKUP($F94,PROFA,2,0)=6,1,0)</formula>
    </cfRule>
    <cfRule type="expression" dxfId="220" priority="396">
      <formula>IF(VLOOKUP($F94,PROFA,2,0)=7,1,0)</formula>
    </cfRule>
    <cfRule type="expression" dxfId="219" priority="397">
      <formula>IF(VLOOKUP($F94,PROFA,2,0)=8,1,0)</formula>
    </cfRule>
    <cfRule type="expression" dxfId="218" priority="398">
      <formula>IF(VLOOKUP($F94,PROFA,2,0)=9,1,0)</formula>
    </cfRule>
  </conditionalFormatting>
  <conditionalFormatting sqref="F102">
    <cfRule type="expression" dxfId="217" priority="381">
      <formula>IF(VLOOKUP($F102,PROFA,2,0)=1,1,0)</formula>
    </cfRule>
    <cfRule type="expression" dxfId="216" priority="382">
      <formula>IF(VLOOKUP($F102,PROFA,2,0)=2,1,0)</formula>
    </cfRule>
    <cfRule type="expression" dxfId="215" priority="383">
      <formula>IF(VLOOKUP($F102,PROFA,2,0)=3,1,0)</formula>
    </cfRule>
    <cfRule type="expression" dxfId="214" priority="384">
      <formula>IF(VLOOKUP($F102,PROFA,2,0)=4,1,0)</formula>
    </cfRule>
    <cfRule type="expression" dxfId="213" priority="385">
      <formula>IF(VLOOKUP($F102,PROFA,2,0)=5,1,0)</formula>
    </cfRule>
    <cfRule type="expression" dxfId="212" priority="386">
      <formula>IF(VLOOKUP($F102,PROFA,2,0)=6,1,0)</formula>
    </cfRule>
    <cfRule type="expression" dxfId="211" priority="387">
      <formula>IF(VLOOKUP($F102,PROFA,2,0)=7,1,0)</formula>
    </cfRule>
    <cfRule type="expression" dxfId="210" priority="388">
      <formula>IF(VLOOKUP($F102,PROFA,2,0)=8,1,0)</formula>
    </cfRule>
    <cfRule type="expression" dxfId="209" priority="389">
      <formula>IF(VLOOKUP($F102,PROFA,2,0)=9,1,0)</formula>
    </cfRule>
  </conditionalFormatting>
  <conditionalFormatting sqref="F103">
    <cfRule type="expression" dxfId="208" priority="372">
      <formula>IF(VLOOKUP($F103,PROFA,2,0)=1,1,0)</formula>
    </cfRule>
    <cfRule type="expression" dxfId="207" priority="373">
      <formula>IF(VLOOKUP($F103,PROFA,2,0)=2,1,0)</formula>
    </cfRule>
    <cfRule type="expression" dxfId="206" priority="374">
      <formula>IF(VLOOKUP($F103,PROFA,2,0)=3,1,0)</formula>
    </cfRule>
    <cfRule type="expression" dxfId="205" priority="375">
      <formula>IF(VLOOKUP($F103,PROFA,2,0)=4,1,0)</formula>
    </cfRule>
    <cfRule type="expression" dxfId="204" priority="376">
      <formula>IF(VLOOKUP($F103,PROFA,2,0)=5,1,0)</formula>
    </cfRule>
    <cfRule type="expression" dxfId="203" priority="377">
      <formula>IF(VLOOKUP($F103,PROFA,2,0)=6,1,0)</formula>
    </cfRule>
    <cfRule type="expression" dxfId="202" priority="378">
      <formula>IF(VLOOKUP($F103,PROFA,2,0)=7,1,0)</formula>
    </cfRule>
    <cfRule type="expression" dxfId="201" priority="379">
      <formula>IF(VLOOKUP($F103,PROFA,2,0)=8,1,0)</formula>
    </cfRule>
    <cfRule type="expression" dxfId="200" priority="380">
      <formula>IF(VLOOKUP($F103,PROFA,2,0)=9,1,0)</formula>
    </cfRule>
  </conditionalFormatting>
  <conditionalFormatting sqref="F118">
    <cfRule type="expression" dxfId="199" priority="363">
      <formula>IF(VLOOKUP($F118,PROFA,2,0)=1,1,0)</formula>
    </cfRule>
    <cfRule type="expression" dxfId="198" priority="364">
      <formula>IF(VLOOKUP($F118,PROFA,2,0)=2,1,0)</formula>
    </cfRule>
    <cfRule type="expression" dxfId="197" priority="365">
      <formula>IF(VLOOKUP($F118,PROFA,2,0)=3,1,0)</formula>
    </cfRule>
    <cfRule type="expression" dxfId="196" priority="366">
      <formula>IF(VLOOKUP($F118,PROFA,2,0)=4,1,0)</formula>
    </cfRule>
    <cfRule type="expression" dxfId="195" priority="367">
      <formula>IF(VLOOKUP($F118,PROFA,2,0)=5,1,0)</formula>
    </cfRule>
    <cfRule type="expression" dxfId="194" priority="368">
      <formula>IF(VLOOKUP($F118,PROFA,2,0)=6,1,0)</formula>
    </cfRule>
    <cfRule type="expression" dxfId="193" priority="369">
      <formula>IF(VLOOKUP($F118,PROFA,2,0)=7,1,0)</formula>
    </cfRule>
    <cfRule type="expression" dxfId="192" priority="370">
      <formula>IF(VLOOKUP($F118,PROFA,2,0)=8,1,0)</formula>
    </cfRule>
    <cfRule type="expression" dxfId="191" priority="371">
      <formula>IF(VLOOKUP($F118,PROFA,2,0)=9,1,0)</formula>
    </cfRule>
  </conditionalFormatting>
  <conditionalFormatting sqref="F119">
    <cfRule type="expression" dxfId="190" priority="354">
      <formula>IF(VLOOKUP($F119,PROFA,2,0)=1,1,0)</formula>
    </cfRule>
    <cfRule type="expression" dxfId="189" priority="355">
      <formula>IF(VLOOKUP($F119,PROFA,2,0)=2,1,0)</formula>
    </cfRule>
    <cfRule type="expression" dxfId="188" priority="356">
      <formula>IF(VLOOKUP($F119,PROFA,2,0)=3,1,0)</formula>
    </cfRule>
    <cfRule type="expression" dxfId="187" priority="357">
      <formula>IF(VLOOKUP($F119,PROFA,2,0)=4,1,0)</formula>
    </cfRule>
    <cfRule type="expression" dxfId="186" priority="358">
      <formula>IF(VLOOKUP($F119,PROFA,2,0)=5,1,0)</formula>
    </cfRule>
    <cfRule type="expression" dxfId="185" priority="359">
      <formula>IF(VLOOKUP($F119,PROFA,2,0)=6,1,0)</formula>
    </cfRule>
    <cfRule type="expression" dxfId="184" priority="360">
      <formula>IF(VLOOKUP($F119,PROFA,2,0)=7,1,0)</formula>
    </cfRule>
    <cfRule type="expression" dxfId="183" priority="361">
      <formula>IF(VLOOKUP($F119,PROFA,2,0)=8,1,0)</formula>
    </cfRule>
    <cfRule type="expression" dxfId="182" priority="362">
      <formula>IF(VLOOKUP($F119,PROFA,2,0)=9,1,0)</formula>
    </cfRule>
  </conditionalFormatting>
  <conditionalFormatting sqref="F120:F124">
    <cfRule type="expression" dxfId="181" priority="345">
      <formula>IF(VLOOKUP($F120,PROFA,2,0)=1,1,0)</formula>
    </cfRule>
    <cfRule type="expression" dxfId="180" priority="346">
      <formula>IF(VLOOKUP($F120,PROFA,2,0)=2,1,0)</formula>
    </cfRule>
    <cfRule type="expression" dxfId="179" priority="347">
      <formula>IF(VLOOKUP($F120,PROFA,2,0)=3,1,0)</formula>
    </cfRule>
    <cfRule type="expression" dxfId="178" priority="348">
      <formula>IF(VLOOKUP($F120,PROFA,2,0)=4,1,0)</formula>
    </cfRule>
    <cfRule type="expression" dxfId="177" priority="349">
      <formula>IF(VLOOKUP($F120,PROFA,2,0)=5,1,0)</formula>
    </cfRule>
    <cfRule type="expression" dxfId="176" priority="350">
      <formula>IF(VLOOKUP($F120,PROFA,2,0)=6,1,0)</formula>
    </cfRule>
    <cfRule type="expression" dxfId="175" priority="351">
      <formula>IF(VLOOKUP($F120,PROFA,2,0)=7,1,0)</formula>
    </cfRule>
    <cfRule type="expression" dxfId="174" priority="352">
      <formula>IF(VLOOKUP($F120,PROFA,2,0)=8,1,0)</formula>
    </cfRule>
    <cfRule type="expression" dxfId="173" priority="353">
      <formula>IF(VLOOKUP($F120,PROFA,2,0)=9,1,0)</formula>
    </cfRule>
  </conditionalFormatting>
  <conditionalFormatting sqref="F144">
    <cfRule type="expression" dxfId="172" priority="318">
      <formula>IF(VLOOKUP($F144,PROFA,2,0)=1,1,0)</formula>
    </cfRule>
    <cfRule type="expression" dxfId="171" priority="319">
      <formula>IF(VLOOKUP($F144,PROFA,2,0)=2,1,0)</formula>
    </cfRule>
    <cfRule type="expression" dxfId="170" priority="320">
      <formula>IF(VLOOKUP($F144,PROFA,2,0)=3,1,0)</formula>
    </cfRule>
    <cfRule type="expression" dxfId="169" priority="321">
      <formula>IF(VLOOKUP($F144,PROFA,2,0)=4,1,0)</formula>
    </cfRule>
    <cfRule type="expression" dxfId="168" priority="322">
      <formula>IF(VLOOKUP($F144,PROFA,2,0)=5,1,0)</formula>
    </cfRule>
    <cfRule type="expression" dxfId="167" priority="323">
      <formula>IF(VLOOKUP($F144,PROFA,2,0)=6,1,0)</formula>
    </cfRule>
    <cfRule type="expression" dxfId="166" priority="324">
      <formula>IF(VLOOKUP($F144,PROFA,2,0)=7,1,0)</formula>
    </cfRule>
    <cfRule type="expression" dxfId="165" priority="325">
      <formula>IF(VLOOKUP($F144,PROFA,2,0)=8,1,0)</formula>
    </cfRule>
    <cfRule type="expression" dxfId="164" priority="326">
      <formula>IF(VLOOKUP($F144,PROFA,2,0)=9,1,0)</formula>
    </cfRule>
  </conditionalFormatting>
  <conditionalFormatting sqref="F145">
    <cfRule type="expression" dxfId="163" priority="309">
      <formula>IF(VLOOKUP($F145,PROFA,2,0)=1,1,0)</formula>
    </cfRule>
    <cfRule type="expression" dxfId="162" priority="310">
      <formula>IF(VLOOKUP($F145,PROFA,2,0)=2,1,0)</formula>
    </cfRule>
    <cfRule type="expression" dxfId="161" priority="311">
      <formula>IF(VLOOKUP($F145,PROFA,2,0)=3,1,0)</formula>
    </cfRule>
    <cfRule type="expression" dxfId="160" priority="312">
      <formula>IF(VLOOKUP($F145,PROFA,2,0)=4,1,0)</formula>
    </cfRule>
    <cfRule type="expression" dxfId="159" priority="313">
      <formula>IF(VLOOKUP($F145,PROFA,2,0)=5,1,0)</formula>
    </cfRule>
    <cfRule type="expression" dxfId="158" priority="314">
      <formula>IF(VLOOKUP($F145,PROFA,2,0)=6,1,0)</formula>
    </cfRule>
    <cfRule type="expression" dxfId="157" priority="315">
      <formula>IF(VLOOKUP($F145,PROFA,2,0)=7,1,0)</formula>
    </cfRule>
    <cfRule type="expression" dxfId="156" priority="316">
      <formula>IF(VLOOKUP($F145,PROFA,2,0)=8,1,0)</formula>
    </cfRule>
    <cfRule type="expression" dxfId="155" priority="317">
      <formula>IF(VLOOKUP($F145,PROFA,2,0)=9,1,0)</formula>
    </cfRule>
  </conditionalFormatting>
  <conditionalFormatting sqref="F152">
    <cfRule type="expression" dxfId="154" priority="300">
      <formula>IF(VLOOKUP($F152,PROFA,2,0)=1,1,0)</formula>
    </cfRule>
    <cfRule type="expression" dxfId="153" priority="301">
      <formula>IF(VLOOKUP($F152,PROFA,2,0)=2,1,0)</formula>
    </cfRule>
    <cfRule type="expression" dxfId="152" priority="302">
      <formula>IF(VLOOKUP($F152,PROFA,2,0)=3,1,0)</formula>
    </cfRule>
    <cfRule type="expression" dxfId="151" priority="303">
      <formula>IF(VLOOKUP($F152,PROFA,2,0)=4,1,0)</formula>
    </cfRule>
    <cfRule type="expression" dxfId="150" priority="304">
      <formula>IF(VLOOKUP($F152,PROFA,2,0)=5,1,0)</formula>
    </cfRule>
    <cfRule type="expression" dxfId="149" priority="305">
      <formula>IF(VLOOKUP($F152,PROFA,2,0)=6,1,0)</formula>
    </cfRule>
    <cfRule type="expression" dxfId="148" priority="306">
      <formula>IF(VLOOKUP($F152,PROFA,2,0)=7,1,0)</formula>
    </cfRule>
    <cfRule type="expression" dxfId="147" priority="307">
      <formula>IF(VLOOKUP($F152,PROFA,2,0)=8,1,0)</formula>
    </cfRule>
    <cfRule type="expression" dxfId="146" priority="308">
      <formula>IF(VLOOKUP($F152,PROFA,2,0)=9,1,0)</formula>
    </cfRule>
  </conditionalFormatting>
  <conditionalFormatting sqref="F171">
    <cfRule type="expression" dxfId="145" priority="291">
      <formula>IF(VLOOKUP($F171,PROFA,2,0)=1,1,0)</formula>
    </cfRule>
    <cfRule type="expression" dxfId="144" priority="292">
      <formula>IF(VLOOKUP($F171,PROFA,2,0)=2,1,0)</formula>
    </cfRule>
    <cfRule type="expression" dxfId="143" priority="293">
      <formula>IF(VLOOKUP($F171,PROFA,2,0)=3,1,0)</formula>
    </cfRule>
    <cfRule type="expression" dxfId="142" priority="294">
      <formula>IF(VLOOKUP($F171,PROFA,2,0)=4,1,0)</formula>
    </cfRule>
    <cfRule type="expression" dxfId="141" priority="295">
      <formula>IF(VLOOKUP($F171,PROFA,2,0)=5,1,0)</formula>
    </cfRule>
    <cfRule type="expression" dxfId="140" priority="296">
      <formula>IF(VLOOKUP($F171,PROFA,2,0)=6,1,0)</formula>
    </cfRule>
    <cfRule type="expression" dxfId="139" priority="297">
      <formula>IF(VLOOKUP($F171,PROFA,2,0)=7,1,0)</formula>
    </cfRule>
    <cfRule type="expression" dxfId="138" priority="298">
      <formula>IF(VLOOKUP($F171,PROFA,2,0)=8,1,0)</formula>
    </cfRule>
    <cfRule type="expression" dxfId="137" priority="299">
      <formula>IF(VLOOKUP($F171,PROFA,2,0)=9,1,0)</formula>
    </cfRule>
  </conditionalFormatting>
  <conditionalFormatting sqref="F172">
    <cfRule type="expression" dxfId="136" priority="282">
      <formula>IF(VLOOKUP($F172,PROFA,2,0)=1,1,0)</formula>
    </cfRule>
    <cfRule type="expression" dxfId="135" priority="283">
      <formula>IF(VLOOKUP($F172,PROFA,2,0)=2,1,0)</formula>
    </cfRule>
    <cfRule type="expression" dxfId="134" priority="284">
      <formula>IF(VLOOKUP($F172,PROFA,2,0)=3,1,0)</formula>
    </cfRule>
    <cfRule type="expression" dxfId="133" priority="285">
      <formula>IF(VLOOKUP($F172,PROFA,2,0)=4,1,0)</formula>
    </cfRule>
    <cfRule type="expression" dxfId="132" priority="286">
      <formula>IF(VLOOKUP($F172,PROFA,2,0)=5,1,0)</formula>
    </cfRule>
    <cfRule type="expression" dxfId="131" priority="287">
      <formula>IF(VLOOKUP($F172,PROFA,2,0)=6,1,0)</formula>
    </cfRule>
    <cfRule type="expression" dxfId="130" priority="288">
      <formula>IF(VLOOKUP($F172,PROFA,2,0)=7,1,0)</formula>
    </cfRule>
    <cfRule type="expression" dxfId="129" priority="289">
      <formula>IF(VLOOKUP($F172,PROFA,2,0)=8,1,0)</formula>
    </cfRule>
    <cfRule type="expression" dxfId="128" priority="290">
      <formula>IF(VLOOKUP($F172,PROFA,2,0)=9,1,0)</formula>
    </cfRule>
  </conditionalFormatting>
  <conditionalFormatting sqref="F181">
    <cfRule type="expression" dxfId="127" priority="264">
      <formula>IF(VLOOKUP($F181,PROFA,2,0)=1,1,0)</formula>
    </cfRule>
    <cfRule type="expression" dxfId="126" priority="265">
      <formula>IF(VLOOKUP($F181,PROFA,2,0)=2,1,0)</formula>
    </cfRule>
    <cfRule type="expression" dxfId="125" priority="266">
      <formula>IF(VLOOKUP($F181,PROFA,2,0)=3,1,0)</formula>
    </cfRule>
    <cfRule type="expression" dxfId="124" priority="267">
      <formula>IF(VLOOKUP($F181,PROFA,2,0)=4,1,0)</formula>
    </cfRule>
    <cfRule type="expression" dxfId="123" priority="268">
      <formula>IF(VLOOKUP($F181,PROFA,2,0)=5,1,0)</formula>
    </cfRule>
    <cfRule type="expression" dxfId="122" priority="269">
      <formula>IF(VLOOKUP($F181,PROFA,2,0)=6,1,0)</formula>
    </cfRule>
    <cfRule type="expression" dxfId="121" priority="270">
      <formula>IF(VLOOKUP($F181,PROFA,2,0)=7,1,0)</formula>
    </cfRule>
    <cfRule type="expression" dxfId="120" priority="271">
      <formula>IF(VLOOKUP($F181,PROFA,2,0)=8,1,0)</formula>
    </cfRule>
    <cfRule type="expression" dxfId="119" priority="272">
      <formula>IF(VLOOKUP($F181,PROFA,2,0)=9,1,0)</formula>
    </cfRule>
  </conditionalFormatting>
  <conditionalFormatting sqref="F182">
    <cfRule type="expression" dxfId="118" priority="255">
      <formula>IF(VLOOKUP($F182,PROFA,2,0)=1,1,0)</formula>
    </cfRule>
    <cfRule type="expression" dxfId="117" priority="256">
      <formula>IF(VLOOKUP($F182,PROFA,2,0)=2,1,0)</formula>
    </cfRule>
    <cfRule type="expression" dxfId="116" priority="257">
      <formula>IF(VLOOKUP($F182,PROFA,2,0)=3,1,0)</formula>
    </cfRule>
    <cfRule type="expression" dxfId="115" priority="258">
      <formula>IF(VLOOKUP($F182,PROFA,2,0)=4,1,0)</formula>
    </cfRule>
    <cfRule type="expression" dxfId="114" priority="259">
      <formula>IF(VLOOKUP($F182,PROFA,2,0)=5,1,0)</formula>
    </cfRule>
    <cfRule type="expression" dxfId="113" priority="260">
      <formula>IF(VLOOKUP($F182,PROFA,2,0)=6,1,0)</formula>
    </cfRule>
    <cfRule type="expression" dxfId="112" priority="261">
      <formula>IF(VLOOKUP($F182,PROFA,2,0)=7,1,0)</formula>
    </cfRule>
    <cfRule type="expression" dxfId="111" priority="262">
      <formula>IF(VLOOKUP($F182,PROFA,2,0)=8,1,0)</formula>
    </cfRule>
    <cfRule type="expression" dxfId="110" priority="263">
      <formula>IF(VLOOKUP($F182,PROFA,2,0)=9,1,0)</formula>
    </cfRule>
  </conditionalFormatting>
  <conditionalFormatting sqref="F207">
    <cfRule type="expression" dxfId="109" priority="102">
      <formula>IF(VLOOKUP($F207,PROFA,2,0)=1,1,0)</formula>
    </cfRule>
    <cfRule type="expression" dxfId="108" priority="103">
      <formula>IF(VLOOKUP($F207,PROFA,2,0)=2,1,0)</formula>
    </cfRule>
    <cfRule type="expression" dxfId="107" priority="104">
      <formula>IF(VLOOKUP($F207,PROFA,2,0)=3,1,0)</formula>
    </cfRule>
    <cfRule type="expression" dxfId="106" priority="105">
      <formula>IF(VLOOKUP($F207,PROFA,2,0)=4,1,0)</formula>
    </cfRule>
    <cfRule type="expression" dxfId="105" priority="106">
      <formula>IF(VLOOKUP($F207,PROFA,2,0)=5,1,0)</formula>
    </cfRule>
    <cfRule type="expression" dxfId="104" priority="107">
      <formula>IF(VLOOKUP($F207,PROFA,2,0)=6,1,0)</formula>
    </cfRule>
    <cfRule type="expression" dxfId="103" priority="108">
      <formula>IF(VLOOKUP($F207,PROFA,2,0)=7,1,0)</formula>
    </cfRule>
    <cfRule type="expression" dxfId="102" priority="109">
      <formula>IF(VLOOKUP($F207,PROFA,2,0)=8,1,0)</formula>
    </cfRule>
    <cfRule type="expression" dxfId="101" priority="110">
      <formula>IF(VLOOKUP($F207,PROFA,2,0)=9,1,0)</formula>
    </cfRule>
  </conditionalFormatting>
  <conditionalFormatting sqref="F160">
    <cfRule type="expression" dxfId="100" priority="94">
      <formula>IF(VLOOKUP($F160,PROFA,2,0)=1,1,0)</formula>
    </cfRule>
    <cfRule type="expression" dxfId="99" priority="95">
      <formula>IF(VLOOKUP($F160,PROFA,2,0)=2,1,0)</formula>
    </cfRule>
    <cfRule type="expression" dxfId="98" priority="96">
      <formula>IF(VLOOKUP($F160,PROFA,2,0)=3,1,0)</formula>
    </cfRule>
    <cfRule type="expression" dxfId="97" priority="97">
      <formula>IF(VLOOKUP($F160,PROFA,2,0)=4,1,0)</formula>
    </cfRule>
    <cfRule type="expression" dxfId="96" priority="98">
      <formula>IF(VLOOKUP($F160,PROFA,2,0)=5,1,0)</formula>
    </cfRule>
    <cfRule type="expression" dxfId="95" priority="99">
      <formula>IF(VLOOKUP($F160,PROFA,2,0)=6,1,0)</formula>
    </cfRule>
    <cfRule type="expression" dxfId="94" priority="100">
      <formula>IF(VLOOKUP($F160,PROFA,2,0)=7,1,0)</formula>
    </cfRule>
    <cfRule type="expression" dxfId="93" priority="101">
      <formula>IF(VLOOKUP($F160,PROFA,2,0)=8,1,0)</formula>
    </cfRule>
  </conditionalFormatting>
  <conditionalFormatting sqref="F199">
    <cfRule type="expression" dxfId="92" priority="86">
      <formula>IF(VLOOKUP($F199,PROFA,2,0)=1,1,0)</formula>
    </cfRule>
    <cfRule type="expression" dxfId="91" priority="87">
      <formula>IF(VLOOKUP($F199,PROFA,2,0)=2,1,0)</formula>
    </cfRule>
    <cfRule type="expression" dxfId="90" priority="88">
      <formula>IF(VLOOKUP($F199,PROFA,2,0)=3,1,0)</formula>
    </cfRule>
    <cfRule type="expression" dxfId="89" priority="89">
      <formula>IF(VLOOKUP($F199,PROFA,2,0)=4,1,0)</formula>
    </cfRule>
    <cfRule type="expression" dxfId="88" priority="90">
      <formula>IF(VLOOKUP($F199,PROFA,2,0)=5,1,0)</formula>
    </cfRule>
    <cfRule type="expression" dxfId="87" priority="91">
      <formula>IF(VLOOKUP($F199,PROFA,2,0)=6,1,0)</formula>
    </cfRule>
    <cfRule type="expression" dxfId="86" priority="92">
      <formula>IF(VLOOKUP($F199,PROFA,2,0)=7,1,0)</formula>
    </cfRule>
    <cfRule type="expression" dxfId="85" priority="93">
      <formula>IF(VLOOKUP($F199,PROFA,2,0)=8,1,0)</formula>
    </cfRule>
  </conditionalFormatting>
  <conditionalFormatting sqref="J220:U221">
    <cfRule type="expression" dxfId="84" priority="78" stopIfTrue="1">
      <formula>IF(AND(J$16&gt;=$H220,J$15&lt;=$I220,VLOOKUP($F220,PROFA,2,0)=1),1,0)</formula>
    </cfRule>
    <cfRule type="expression" dxfId="83" priority="79" stopIfTrue="1">
      <formula>IF(AND(J$16&gt;=$H220,J$15&lt;=$I220,VLOOKUP($F220,PROFA,2,0)=2),1,0)</formula>
    </cfRule>
    <cfRule type="expression" dxfId="82" priority="80" stopIfTrue="1">
      <formula>IF(AND(J$16&gt;=$H220,J$15&lt;=$I220,VLOOKUP($F220,PROFA,2,0)=3),1,0)</formula>
    </cfRule>
    <cfRule type="expression" dxfId="81" priority="81" stopIfTrue="1">
      <formula>IF(AND(J$16&gt;=$H220,J$15&lt;=$I220,VLOOKUP($F220,PROFA,2,0)=4),1,0)</formula>
    </cfRule>
    <cfRule type="expression" dxfId="80" priority="82" stopIfTrue="1">
      <formula>IF(AND(J$16&gt;=$H220,J$15&lt;=$I220,VLOOKUP($F220,PROFA,2,0)=5),1,0)</formula>
    </cfRule>
    <cfRule type="expression" dxfId="79" priority="83" stopIfTrue="1">
      <formula>IF(AND(J$16&gt;=$H220,J$15&lt;=$I220,VLOOKUP($F220,PROFA,2,0)=6),1,0)</formula>
    </cfRule>
    <cfRule type="expression" dxfId="78" priority="84" stopIfTrue="1">
      <formula>IF(AND(J$16&gt;=$H220,J$15&lt;=$I220,VLOOKUP($F220,PROFA,2,0)=7),1,0)</formula>
    </cfRule>
    <cfRule type="expression" dxfId="77" priority="85" stopIfTrue="1">
      <formula>IF(AND(J$16&gt;=$H220,J$15&lt;=$I220,VLOOKUP($F220,PROFA,2,0)=8),1,0)</formula>
    </cfRule>
  </conditionalFormatting>
  <conditionalFormatting sqref="F220:F221">
    <cfRule type="expression" dxfId="76" priority="69">
      <formula>IF(VLOOKUP($F220,PROFA,2,0)=1,1,0)</formula>
    </cfRule>
    <cfRule type="expression" dxfId="75" priority="70">
      <formula>IF(VLOOKUP($F220,PROFA,2,0)=2,1,0)</formula>
    </cfRule>
    <cfRule type="expression" dxfId="74" priority="71">
      <formula>IF(VLOOKUP($F220,PROFA,2,0)=3,1,0)</formula>
    </cfRule>
    <cfRule type="expression" dxfId="73" priority="72">
      <formula>IF(VLOOKUP($F220,PROFA,2,0)=4,1,0)</formula>
    </cfRule>
    <cfRule type="expression" dxfId="72" priority="73">
      <formula>IF(VLOOKUP($F220,PROFA,2,0)=5,1,0)</formula>
    </cfRule>
    <cfRule type="expression" dxfId="71" priority="74">
      <formula>IF(VLOOKUP($F220,PROFA,2,0)=6,1,0)</formula>
    </cfRule>
    <cfRule type="expression" dxfId="70" priority="75">
      <formula>IF(VLOOKUP($F220,PROFA,2,0)=7,1,0)</formula>
    </cfRule>
    <cfRule type="expression" dxfId="69" priority="76">
      <formula>IF(VLOOKUP($F220,PROFA,2,0)=8,1,0)</formula>
    </cfRule>
    <cfRule type="expression" dxfId="68" priority="77">
      <formula>IF(VLOOKUP($F220,PROFA,2,0)=9,1,0)</formula>
    </cfRule>
  </conditionalFormatting>
  <conditionalFormatting sqref="J223:U223">
    <cfRule type="expression" dxfId="67" priority="61" stopIfTrue="1">
      <formula>IF(AND(J$16&gt;=$H223,J$15&lt;=$I223,VLOOKUP($F223,PROFA,2,0)=1),1,0)</formula>
    </cfRule>
    <cfRule type="expression" dxfId="66" priority="62" stopIfTrue="1">
      <formula>IF(AND(J$16&gt;=$H223,J$15&lt;=$I223,VLOOKUP($F223,PROFA,2,0)=2),1,0)</formula>
    </cfRule>
    <cfRule type="expression" dxfId="65" priority="63" stopIfTrue="1">
      <formula>IF(AND(J$16&gt;=$H223,J$15&lt;=$I223,VLOOKUP($F223,PROFA,2,0)=3),1,0)</formula>
    </cfRule>
    <cfRule type="expression" dxfId="64" priority="64" stopIfTrue="1">
      <formula>IF(AND(J$16&gt;=$H223,J$15&lt;=$I223,VLOOKUP($F223,PROFA,2,0)=4),1,0)</formula>
    </cfRule>
    <cfRule type="expression" dxfId="63" priority="65" stopIfTrue="1">
      <formula>IF(AND(J$16&gt;=$H223,J$15&lt;=$I223,VLOOKUP($F223,PROFA,2,0)=5),1,0)</formula>
    </cfRule>
    <cfRule type="expression" dxfId="62" priority="66" stopIfTrue="1">
      <formula>IF(AND(J$16&gt;=$H223,J$15&lt;=$I223,VLOOKUP($F223,PROFA,2,0)=6),1,0)</formula>
    </cfRule>
    <cfRule type="expression" dxfId="61" priority="67" stopIfTrue="1">
      <formula>IF(AND(J$16&gt;=$H223,J$15&lt;=$I223,VLOOKUP($F223,PROFA,2,0)=7),1,0)</formula>
    </cfRule>
    <cfRule type="expression" dxfId="60" priority="68" stopIfTrue="1">
      <formula>IF(AND(J$16&gt;=$H223,J$15&lt;=$I223,VLOOKUP($F223,PROFA,2,0)=8),1,0)</formula>
    </cfRule>
  </conditionalFormatting>
  <conditionalFormatting sqref="F223">
    <cfRule type="expression" dxfId="59" priority="52">
      <formula>IF(VLOOKUP($F223,PROFA,2,0)=1,1,0)</formula>
    </cfRule>
    <cfRule type="expression" dxfId="58" priority="53">
      <formula>IF(VLOOKUP($F223,PROFA,2,0)=2,1,0)</formula>
    </cfRule>
    <cfRule type="expression" dxfId="57" priority="54">
      <formula>IF(VLOOKUP($F223,PROFA,2,0)=3,1,0)</formula>
    </cfRule>
    <cfRule type="expression" dxfId="56" priority="55">
      <formula>IF(VLOOKUP($F223,PROFA,2,0)=4,1,0)</formula>
    </cfRule>
    <cfRule type="expression" dxfId="55" priority="56">
      <formula>IF(VLOOKUP($F223,PROFA,2,0)=5,1,0)</formula>
    </cfRule>
    <cfRule type="expression" dxfId="54" priority="57">
      <formula>IF(VLOOKUP($F223,PROFA,2,0)=6,1,0)</formula>
    </cfRule>
    <cfRule type="expression" dxfId="53" priority="58">
      <formula>IF(VLOOKUP($F223,PROFA,2,0)=7,1,0)</formula>
    </cfRule>
    <cfRule type="expression" dxfId="52" priority="59">
      <formula>IF(VLOOKUP($F223,PROFA,2,0)=8,1,0)</formula>
    </cfRule>
    <cfRule type="expression" dxfId="51" priority="60">
      <formula>IF(VLOOKUP($F223,PROFA,2,0)=9,1,0)</formula>
    </cfRule>
  </conditionalFormatting>
  <conditionalFormatting sqref="J224:U224">
    <cfRule type="expression" dxfId="50" priority="44" stopIfTrue="1">
      <formula>IF(AND(J$16&gt;=$H224,J$15&lt;=$I224,VLOOKUP($F224,PROFA,2,0)=1),1,0)</formula>
    </cfRule>
    <cfRule type="expression" dxfId="49" priority="45" stopIfTrue="1">
      <formula>IF(AND(J$16&gt;=$H224,J$15&lt;=$I224,VLOOKUP($F224,PROFA,2,0)=2),1,0)</formula>
    </cfRule>
    <cfRule type="expression" dxfId="48" priority="46" stopIfTrue="1">
      <formula>IF(AND(J$16&gt;=$H224,J$15&lt;=$I224,VLOOKUP($F224,PROFA,2,0)=3),1,0)</formula>
    </cfRule>
    <cfRule type="expression" dxfId="47" priority="47" stopIfTrue="1">
      <formula>IF(AND(J$16&gt;=$H224,J$15&lt;=$I224,VLOOKUP($F224,PROFA,2,0)=4),1,0)</formula>
    </cfRule>
    <cfRule type="expression" dxfId="46" priority="48" stopIfTrue="1">
      <formula>IF(AND(J$16&gt;=$H224,J$15&lt;=$I224,VLOOKUP($F224,PROFA,2,0)=5),1,0)</formula>
    </cfRule>
    <cfRule type="expression" dxfId="45" priority="49" stopIfTrue="1">
      <formula>IF(AND(J$16&gt;=$H224,J$15&lt;=$I224,VLOOKUP($F224,PROFA,2,0)=6),1,0)</formula>
    </cfRule>
    <cfRule type="expression" dxfId="44" priority="50" stopIfTrue="1">
      <formula>IF(AND(J$16&gt;=$H224,J$15&lt;=$I224,VLOOKUP($F224,PROFA,2,0)=7),1,0)</formula>
    </cfRule>
    <cfRule type="expression" dxfId="43" priority="51" stopIfTrue="1">
      <formula>IF(AND(J$16&gt;=$H224,J$15&lt;=$I224,VLOOKUP($F224,PROFA,2,0)=8),1,0)</formula>
    </cfRule>
  </conditionalFormatting>
  <conditionalFormatting sqref="F224">
    <cfRule type="expression" dxfId="42" priority="35">
      <formula>IF(VLOOKUP($F224,PROFA,2,0)=1,1,0)</formula>
    </cfRule>
    <cfRule type="expression" dxfId="41" priority="36">
      <formula>IF(VLOOKUP($F224,PROFA,2,0)=2,1,0)</formula>
    </cfRule>
    <cfRule type="expression" dxfId="40" priority="37">
      <formula>IF(VLOOKUP($F224,PROFA,2,0)=3,1,0)</formula>
    </cfRule>
    <cfRule type="expression" dxfId="39" priority="38">
      <formula>IF(VLOOKUP($F224,PROFA,2,0)=4,1,0)</formula>
    </cfRule>
    <cfRule type="expression" dxfId="38" priority="39">
      <formula>IF(VLOOKUP($F224,PROFA,2,0)=5,1,0)</formula>
    </cfRule>
    <cfRule type="expression" dxfId="37" priority="40">
      <formula>IF(VLOOKUP($F224,PROFA,2,0)=6,1,0)</formula>
    </cfRule>
    <cfRule type="expression" dxfId="36" priority="41">
      <formula>IF(VLOOKUP($F224,PROFA,2,0)=7,1,0)</formula>
    </cfRule>
    <cfRule type="expression" dxfId="35" priority="42">
      <formula>IF(VLOOKUP($F224,PROFA,2,0)=8,1,0)</formula>
    </cfRule>
    <cfRule type="expression" dxfId="34" priority="43">
      <formula>IF(VLOOKUP($F224,PROFA,2,0)=9,1,0)</formula>
    </cfRule>
  </conditionalFormatting>
  <conditionalFormatting sqref="F226">
    <cfRule type="expression" dxfId="33" priority="26">
      <formula>IF(VLOOKUP($F226,PROFA,2,0)=1,1,0)</formula>
    </cfRule>
    <cfRule type="expression" dxfId="32" priority="27">
      <formula>IF(VLOOKUP($F226,PROFA,2,0)=2,1,0)</formula>
    </cfRule>
    <cfRule type="expression" dxfId="31" priority="28">
      <formula>IF(VLOOKUP($F226,PROFA,2,0)=3,1,0)</formula>
    </cfRule>
    <cfRule type="expression" dxfId="30" priority="29">
      <formula>IF(VLOOKUP($F226,PROFA,2,0)=4,1,0)</formula>
    </cfRule>
    <cfRule type="expression" dxfId="29" priority="30">
      <formula>IF(VLOOKUP($F226,PROFA,2,0)=5,1,0)</formula>
    </cfRule>
    <cfRule type="expression" dxfId="28" priority="31">
      <formula>IF(VLOOKUP($F226,PROFA,2,0)=6,1,0)</formula>
    </cfRule>
    <cfRule type="expression" dxfId="27" priority="32">
      <formula>IF(VLOOKUP($F226,PROFA,2,0)=7,1,0)</formula>
    </cfRule>
    <cfRule type="expression" dxfId="26" priority="33">
      <formula>IF(VLOOKUP($F226,PROFA,2,0)=8,1,0)</formula>
    </cfRule>
    <cfRule type="expression" dxfId="25" priority="34">
      <formula>IF(VLOOKUP($F226,PROFA,2,0)=9,1,0)</formula>
    </cfRule>
  </conditionalFormatting>
  <conditionalFormatting sqref="J225:U225">
    <cfRule type="expression" dxfId="24" priority="18" stopIfTrue="1">
      <formula>IF(AND(J$16&gt;=$H225,J$15&lt;=$I225,VLOOKUP($F225,PROFA,2,0)=1),1,0)</formula>
    </cfRule>
    <cfRule type="expression" dxfId="23" priority="19" stopIfTrue="1">
      <formula>IF(AND(J$16&gt;=$H225,J$15&lt;=$I225,VLOOKUP($F225,PROFA,2,0)=2),1,0)</formula>
    </cfRule>
    <cfRule type="expression" dxfId="22" priority="20" stopIfTrue="1">
      <formula>IF(AND(J$16&gt;=$H225,J$15&lt;=$I225,VLOOKUP($F225,PROFA,2,0)=3),1,0)</formula>
    </cfRule>
    <cfRule type="expression" dxfId="21" priority="21" stopIfTrue="1">
      <formula>IF(AND(J$16&gt;=$H225,J$15&lt;=$I225,VLOOKUP($F225,PROFA,2,0)=4),1,0)</formula>
    </cfRule>
    <cfRule type="expression" dxfId="20" priority="22" stopIfTrue="1">
      <formula>IF(AND(J$16&gt;=$H225,J$15&lt;=$I225,VLOOKUP($F225,PROFA,2,0)=5),1,0)</formula>
    </cfRule>
    <cfRule type="expression" dxfId="19" priority="23" stopIfTrue="1">
      <formula>IF(AND(J$16&gt;=$H225,J$15&lt;=$I225,VLOOKUP($F225,PROFA,2,0)=6),1,0)</formula>
    </cfRule>
    <cfRule type="expression" dxfId="18" priority="24" stopIfTrue="1">
      <formula>IF(AND(J$16&gt;=$H225,J$15&lt;=$I225,VLOOKUP($F225,PROFA,2,0)=7),1,0)</formula>
    </cfRule>
    <cfRule type="expression" dxfId="17" priority="25" stopIfTrue="1">
      <formula>IF(AND(J$16&gt;=$H225,J$15&lt;=$I225,VLOOKUP($F225,PROFA,2,0)=8),1,0)</formula>
    </cfRule>
  </conditionalFormatting>
  <conditionalFormatting sqref="F225">
    <cfRule type="expression" dxfId="16" priority="9">
      <formula>IF(VLOOKUP($F225,PROFA,2,0)=1,1,0)</formula>
    </cfRule>
    <cfRule type="expression" dxfId="15" priority="10">
      <formula>IF(VLOOKUP($F225,PROFA,2,0)=2,1,0)</formula>
    </cfRule>
    <cfRule type="expression" dxfId="14" priority="11">
      <formula>IF(VLOOKUP($F225,PROFA,2,0)=3,1,0)</formula>
    </cfRule>
    <cfRule type="expression" dxfId="13" priority="12">
      <formula>IF(VLOOKUP($F225,PROFA,2,0)=4,1,0)</formula>
    </cfRule>
    <cfRule type="expression" dxfId="12" priority="13">
      <formula>IF(VLOOKUP($F225,PROFA,2,0)=5,1,0)</formula>
    </cfRule>
    <cfRule type="expression" dxfId="11" priority="14">
      <formula>IF(VLOOKUP($F225,PROFA,2,0)=6,1,0)</formula>
    </cfRule>
    <cfRule type="expression" dxfId="10" priority="15">
      <formula>IF(VLOOKUP($F225,PROFA,2,0)=7,1,0)</formula>
    </cfRule>
    <cfRule type="expression" dxfId="9" priority="16">
      <formula>IF(VLOOKUP($F225,PROFA,2,0)=8,1,0)</formula>
    </cfRule>
    <cfRule type="expression" dxfId="8" priority="17">
      <formula>IF(VLOOKUP($F225,PROFA,2,0)=9,1,0)</formula>
    </cfRule>
  </conditionalFormatting>
  <conditionalFormatting sqref="F125">
    <cfRule type="expression" dxfId="7" priority="1">
      <formula>IF(VLOOKUP($F125,PROFA,2,0)=1,1,0)</formula>
    </cfRule>
    <cfRule type="expression" dxfId="6" priority="2">
      <formula>IF(VLOOKUP($F125,PROFA,2,0)=2,1,0)</formula>
    </cfRule>
    <cfRule type="expression" dxfId="5" priority="3">
      <formula>IF(VLOOKUP($F125,PROFA,2,0)=3,1,0)</formula>
    </cfRule>
    <cfRule type="expression" dxfId="4" priority="4">
      <formula>IF(VLOOKUP($F125,PROFA,2,0)=4,1,0)</formula>
    </cfRule>
    <cfRule type="expression" dxfId="3" priority="5">
      <formula>IF(VLOOKUP($F125,PROFA,2,0)=5,1,0)</formula>
    </cfRule>
    <cfRule type="expression" dxfId="2" priority="6">
      <formula>IF(VLOOKUP($F125,PROFA,2,0)=6,1,0)</formula>
    </cfRule>
    <cfRule type="expression" dxfId="1" priority="7">
      <formula>IF(VLOOKUP($F125,PROFA,2,0)=7,1,0)</formula>
    </cfRule>
    <cfRule type="expression" dxfId="0" priority="8">
      <formula>IF(VLOOKUP($F125,PROFA,2,0)=8,1,0)</formula>
    </cfRule>
  </conditionalFormatting>
  <dataValidations count="12">
    <dataValidation type="list" allowBlank="1" showInputMessage="1" showErrorMessage="1" sqref="AA81:AA84 AA19:AA62 AA86:AA226 AA64:AA77">
      <formula1>INDIRECT(VLOOKUP($A19,ACTA,2,0))</formula1>
    </dataValidation>
    <dataValidation type="date" allowBlank="1" showInputMessage="1" showErrorMessage="1" sqref="X1047359:X1048576 H19:I21 X66:X72 X74:X91 X93:X139 X32:X48 X54:X55 X19:X27 X29 X143:X226 X50:X52">
      <formula1>43101</formula1>
      <formula2>44926</formula2>
    </dataValidation>
    <dataValidation type="list" allowBlank="1" showInputMessage="1" showErrorMessage="1" sqref="AA85 AA80">
      <formula1>INDIRECT(VLOOKUP($A77,ACTA,2,0))</formula1>
    </dataValidation>
    <dataValidation type="list" allowBlank="1" showInputMessage="1" showErrorMessage="1" sqref="C55 C40:C41 C19:C38 C44:C52 C57:C226">
      <formula1>PROCESO</formula1>
    </dataValidation>
    <dataValidation type="date" allowBlank="1" showInputMessage="1" showErrorMessage="1" sqref="H164:I170 H211:I211 H181 H206:I207 X73 I150:I161 X53 X49 X56:X65 X28 AF18 X30:X31 H22:I54 H55:H161 I56:I148">
      <formula1>43101</formula1>
      <formula2>46022</formula2>
    </dataValidation>
    <dataValidation type="list" allowBlank="1" showInputMessage="1" showErrorMessage="1" sqref="AA63 AA78">
      <formula1>INDIRECT(VLOOKUP($A61,ACTA,2,0))</formula1>
    </dataValidation>
    <dataValidation type="list" allowBlank="1" showInputMessage="1" showErrorMessage="1" sqref="AA79">
      <formula1>INDIRECT(VLOOKUP(#REF!,ACTA,2,0))</formula1>
    </dataValidation>
    <dataValidation type="list" allowBlank="1" showInputMessage="1" showErrorMessage="1" sqref="A19:A226">
      <formula1>ACT</formula1>
    </dataValidation>
    <dataValidation type="list" allowBlank="1" showInputMessage="1" showErrorMessage="1" sqref="D19:D226">
      <formula1>"Misional,Apoyo,Estratégico,Seguimiento y Evaluación,Todos los Procesos"</formula1>
    </dataValidation>
    <dataValidation type="list" allowBlank="1" showInputMessage="1" showErrorMessage="1" sqref="E19:E226">
      <formula1>LIDER</formula1>
    </dataValidation>
    <dataValidation type="list" allowBlank="1" showInputMessage="1" showErrorMessage="1" sqref="F19:F226">
      <formula1>PROF</formula1>
    </dataValidation>
    <dataValidation type="decimal" allowBlank="1" showInputMessage="1" showErrorMessage="1" sqref="AB73 AB65 W19:W226">
      <formula1>0</formula1>
      <formula2>1</formula2>
    </dataValidation>
  </dataValidations>
  <printOptions horizontalCentered="1"/>
  <pageMargins left="1.1811023622047245" right="0.39370078740157483" top="0.39370078740157483" bottom="0.39370078740157483" header="0.19685039370078741" footer="0.19685039370078741"/>
  <pageSetup paperSize="5" scale="75" pageOrder="overThenDown" orientation="landscape" r:id="rId1"/>
  <headerFooter>
    <oddFooter>&amp;R&amp;"Arial,Normal"&amp;6Página &amp;P de &amp;N</oddFooter>
  </headerFooter>
  <colBreaks count="1" manualBreakCount="1">
    <brk id="9" max="184"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topLeftCell="A7" zoomScale="80" zoomScaleNormal="80" workbookViewId="0">
      <selection activeCell="M3" sqref="M3:M5"/>
    </sheetView>
  </sheetViews>
  <sheetFormatPr baseColWidth="10" defaultRowHeight="14.4" x14ac:dyDescent="0.3"/>
  <cols>
    <col min="1" max="7" width="11.44140625" customWidth="1"/>
  </cols>
  <sheetData>
    <row r="1" spans="1:13" x14ac:dyDescent="0.3">
      <c r="A1" t="s">
        <v>388</v>
      </c>
      <c r="E1" t="s">
        <v>389</v>
      </c>
      <c r="J1" t="s">
        <v>483</v>
      </c>
    </row>
    <row r="2" spans="1:13" x14ac:dyDescent="0.3">
      <c r="B2" t="s">
        <v>252</v>
      </c>
      <c r="C2" t="s">
        <v>270</v>
      </c>
      <c r="F2" t="s">
        <v>252</v>
      </c>
      <c r="G2" t="s">
        <v>270</v>
      </c>
      <c r="H2" t="s">
        <v>390</v>
      </c>
      <c r="K2" t="s">
        <v>252</v>
      </c>
      <c r="L2" t="s">
        <v>270</v>
      </c>
      <c r="M2" t="s">
        <v>390</v>
      </c>
    </row>
    <row r="3" spans="1:13" x14ac:dyDescent="0.3">
      <c r="A3" t="s">
        <v>265</v>
      </c>
      <c r="B3" s="183">
        <v>0.15</v>
      </c>
      <c r="C3" s="87">
        <v>0.15</v>
      </c>
      <c r="E3" t="s">
        <v>265</v>
      </c>
      <c r="F3" s="183">
        <v>0.13400000000000001</v>
      </c>
      <c r="G3" s="87">
        <f>+F3</f>
        <v>0.13400000000000001</v>
      </c>
      <c r="H3" s="183">
        <v>0.13400000000000001</v>
      </c>
      <c r="J3" t="s">
        <v>265</v>
      </c>
      <c r="K3" s="183">
        <v>0.13400000000000001</v>
      </c>
      <c r="L3" s="87">
        <f>+K3</f>
        <v>0.13400000000000001</v>
      </c>
      <c r="M3" s="183">
        <v>0.13400000000000001</v>
      </c>
    </row>
    <row r="4" spans="1:13" x14ac:dyDescent="0.3">
      <c r="A4" s="98" t="s">
        <v>266</v>
      </c>
      <c r="B4" s="183">
        <v>0.1</v>
      </c>
      <c r="C4" s="87">
        <f>+C3+B4</f>
        <v>0.25</v>
      </c>
      <c r="E4" s="98" t="s">
        <v>266</v>
      </c>
      <c r="F4" s="183">
        <v>0.13800000000000001</v>
      </c>
      <c r="G4" s="87">
        <f>+G3+F4</f>
        <v>0.27200000000000002</v>
      </c>
      <c r="J4" s="98" t="s">
        <v>266</v>
      </c>
      <c r="K4" s="183">
        <v>7.3999999999999996E-2</v>
      </c>
      <c r="L4" s="87">
        <f>+L3+K4</f>
        <v>0.20800000000000002</v>
      </c>
      <c r="M4" s="183">
        <v>7.3999999999999996E-2</v>
      </c>
    </row>
    <row r="5" spans="1:13" x14ac:dyDescent="0.3">
      <c r="A5" t="s">
        <v>267</v>
      </c>
      <c r="B5" s="183">
        <v>0.04</v>
      </c>
      <c r="C5" s="87">
        <f t="shared" ref="C5:C14" si="0">+C4+B5</f>
        <v>0.28999999999999998</v>
      </c>
      <c r="E5" t="s">
        <v>267</v>
      </c>
      <c r="F5" s="183">
        <v>5.0999999999999997E-2</v>
      </c>
      <c r="G5" s="87">
        <f t="shared" ref="G5:G14" si="1">+G4+F5</f>
        <v>0.32300000000000001</v>
      </c>
      <c r="J5" t="s">
        <v>267</v>
      </c>
      <c r="K5" s="183">
        <v>9.9750000000000005E-2</v>
      </c>
      <c r="L5" s="87">
        <f t="shared" ref="L5:L14" si="2">+L4+K5</f>
        <v>0.30775000000000002</v>
      </c>
    </row>
    <row r="6" spans="1:13" x14ac:dyDescent="0.3">
      <c r="A6" s="98" t="s">
        <v>268</v>
      </c>
      <c r="B6" s="183">
        <v>0.1</v>
      </c>
      <c r="C6" s="87">
        <f t="shared" si="0"/>
        <v>0.39</v>
      </c>
      <c r="E6" s="98" t="s">
        <v>268</v>
      </c>
      <c r="F6" s="183">
        <v>7.6499999999999999E-2</v>
      </c>
      <c r="G6" s="87">
        <f t="shared" si="1"/>
        <v>0.39950000000000002</v>
      </c>
      <c r="J6" s="98" t="s">
        <v>268</v>
      </c>
      <c r="K6" s="183">
        <v>8.8749999999999996E-2</v>
      </c>
      <c r="L6" s="87">
        <f t="shared" si="2"/>
        <v>0.39650000000000002</v>
      </c>
    </row>
    <row r="7" spans="1:13" x14ac:dyDescent="0.3">
      <c r="A7" t="s">
        <v>269</v>
      </c>
      <c r="B7" s="183">
        <v>0.09</v>
      </c>
      <c r="C7" s="87">
        <f t="shared" si="0"/>
        <v>0.48</v>
      </c>
      <c r="E7" t="s">
        <v>269</v>
      </c>
      <c r="F7" s="183">
        <v>6.0999999999999999E-2</v>
      </c>
      <c r="G7" s="87">
        <f t="shared" si="1"/>
        <v>0.46050000000000002</v>
      </c>
      <c r="J7" t="s">
        <v>269</v>
      </c>
      <c r="K7" s="183">
        <v>6.0999999999999999E-2</v>
      </c>
      <c r="L7" s="87">
        <f t="shared" si="2"/>
        <v>0.45750000000000002</v>
      </c>
    </row>
    <row r="8" spans="1:13" x14ac:dyDescent="0.3">
      <c r="A8" s="98" t="s">
        <v>251</v>
      </c>
      <c r="B8" s="183">
        <v>0.05</v>
      </c>
      <c r="C8" s="87">
        <f t="shared" si="0"/>
        <v>0.53</v>
      </c>
      <c r="E8" s="98" t="s">
        <v>251</v>
      </c>
      <c r="F8" s="183">
        <v>4.9000000000000002E-2</v>
      </c>
      <c r="G8" s="87">
        <f t="shared" si="1"/>
        <v>0.50950000000000006</v>
      </c>
      <c r="J8" s="98" t="s">
        <v>251</v>
      </c>
      <c r="K8" s="183">
        <v>5.2749999999999998E-2</v>
      </c>
      <c r="L8" s="87">
        <f t="shared" si="2"/>
        <v>0.51024999999999998</v>
      </c>
    </row>
    <row r="9" spans="1:13" x14ac:dyDescent="0.3">
      <c r="A9" t="s">
        <v>245</v>
      </c>
      <c r="B9" s="183">
        <v>0.1</v>
      </c>
      <c r="C9" s="87">
        <f t="shared" si="0"/>
        <v>0.63</v>
      </c>
      <c r="E9" t="s">
        <v>245</v>
      </c>
      <c r="F9" s="183">
        <v>0.107</v>
      </c>
      <c r="G9" s="87">
        <f t="shared" si="1"/>
        <v>0.61650000000000005</v>
      </c>
      <c r="J9" t="s">
        <v>245</v>
      </c>
      <c r="K9" s="183">
        <v>0.125</v>
      </c>
      <c r="L9" s="87">
        <f t="shared" si="2"/>
        <v>0.63524999999999998</v>
      </c>
    </row>
    <row r="10" spans="1:13" x14ac:dyDescent="0.3">
      <c r="A10" t="s">
        <v>246</v>
      </c>
      <c r="B10" s="183">
        <v>0.08</v>
      </c>
      <c r="C10" s="87">
        <f t="shared" si="0"/>
        <v>0.71</v>
      </c>
      <c r="E10" t="s">
        <v>246</v>
      </c>
      <c r="F10" s="183">
        <v>0.05</v>
      </c>
      <c r="G10" s="87">
        <f t="shared" si="1"/>
        <v>0.66650000000000009</v>
      </c>
      <c r="J10" t="s">
        <v>246</v>
      </c>
      <c r="K10" s="183">
        <v>5.3499999999999999E-2</v>
      </c>
      <c r="L10" s="87">
        <f t="shared" si="2"/>
        <v>0.68874999999999997</v>
      </c>
    </row>
    <row r="11" spans="1:13" x14ac:dyDescent="0.3">
      <c r="A11" t="s">
        <v>247</v>
      </c>
      <c r="B11" s="183">
        <v>0.08</v>
      </c>
      <c r="C11" s="87">
        <f t="shared" si="0"/>
        <v>0.78999999999999992</v>
      </c>
      <c r="E11" t="s">
        <v>247</v>
      </c>
      <c r="F11" s="183">
        <v>0.09</v>
      </c>
      <c r="G11" s="87">
        <f t="shared" si="1"/>
        <v>0.75650000000000006</v>
      </c>
      <c r="J11" t="s">
        <v>247</v>
      </c>
      <c r="K11" s="183">
        <v>8.7499999999999994E-2</v>
      </c>
      <c r="L11" s="87">
        <f t="shared" si="2"/>
        <v>0.77625</v>
      </c>
    </row>
    <row r="12" spans="1:13" x14ac:dyDescent="0.3">
      <c r="A12" t="s">
        <v>248</v>
      </c>
      <c r="B12" s="183">
        <v>0.1</v>
      </c>
      <c r="C12" s="87">
        <f t="shared" si="0"/>
        <v>0.8899999999999999</v>
      </c>
      <c r="E12" t="s">
        <v>248</v>
      </c>
      <c r="F12" s="183">
        <v>7.1499999999999994E-2</v>
      </c>
      <c r="G12" s="87">
        <f t="shared" si="1"/>
        <v>0.82800000000000007</v>
      </c>
      <c r="J12" t="s">
        <v>248</v>
      </c>
      <c r="K12" s="183">
        <v>5.6500000000000002E-2</v>
      </c>
      <c r="L12" s="87">
        <f t="shared" si="2"/>
        <v>0.83274999999999999</v>
      </c>
    </row>
    <row r="13" spans="1:13" x14ac:dyDescent="0.3">
      <c r="A13" t="s">
        <v>249</v>
      </c>
      <c r="B13" s="183">
        <v>7.0000000000000007E-2</v>
      </c>
      <c r="C13" s="87">
        <f t="shared" si="0"/>
        <v>0.96</v>
      </c>
      <c r="E13" t="s">
        <v>249</v>
      </c>
      <c r="F13" s="183">
        <v>3.9E-2</v>
      </c>
      <c r="G13" s="87">
        <f t="shared" si="1"/>
        <v>0.8670000000000001</v>
      </c>
      <c r="J13" t="s">
        <v>249</v>
      </c>
      <c r="K13" s="183">
        <v>4.5249999999999999E-2</v>
      </c>
      <c r="L13" s="87">
        <f t="shared" si="2"/>
        <v>0.878</v>
      </c>
    </row>
    <row r="14" spans="1:13" x14ac:dyDescent="0.3">
      <c r="A14" t="s">
        <v>250</v>
      </c>
      <c r="B14" s="183">
        <v>0.04</v>
      </c>
      <c r="C14" s="87">
        <f t="shared" si="0"/>
        <v>1</v>
      </c>
      <c r="E14" t="s">
        <v>250</v>
      </c>
      <c r="F14" s="183">
        <v>0.13300000000000001</v>
      </c>
      <c r="G14" s="87">
        <f t="shared" si="1"/>
        <v>1</v>
      </c>
      <c r="J14" t="s">
        <v>250</v>
      </c>
      <c r="K14" s="183">
        <v>0.122</v>
      </c>
      <c r="L14" s="87">
        <f t="shared" si="2"/>
        <v>1</v>
      </c>
    </row>
    <row r="16" spans="1:13" x14ac:dyDescent="0.3">
      <c r="A16" t="s">
        <v>253</v>
      </c>
      <c r="B16" t="s">
        <v>360</v>
      </c>
    </row>
    <row r="17" spans="1:17" x14ac:dyDescent="0.3">
      <c r="B17" t="s">
        <v>359</v>
      </c>
    </row>
    <row r="19" spans="1:17" x14ac:dyDescent="0.3">
      <c r="A19" t="s">
        <v>391</v>
      </c>
    </row>
    <row r="20" spans="1:17" x14ac:dyDescent="0.3">
      <c r="A20" t="s">
        <v>376</v>
      </c>
    </row>
    <row r="21" spans="1:17" x14ac:dyDescent="0.3">
      <c r="A21" t="s">
        <v>392</v>
      </c>
    </row>
    <row r="22" spans="1:17" x14ac:dyDescent="0.3">
      <c r="H22" t="s">
        <v>484</v>
      </c>
    </row>
    <row r="23" spans="1:17" x14ac:dyDescent="0.3">
      <c r="C23" t="s">
        <v>252</v>
      </c>
      <c r="D23" t="s">
        <v>270</v>
      </c>
      <c r="E23" t="s">
        <v>390</v>
      </c>
      <c r="H23" t="s">
        <v>252</v>
      </c>
      <c r="I23" t="s">
        <v>270</v>
      </c>
      <c r="J23" t="s">
        <v>390</v>
      </c>
    </row>
    <row r="24" spans="1:17" x14ac:dyDescent="0.3">
      <c r="A24" t="s">
        <v>265</v>
      </c>
      <c r="B24">
        <v>12</v>
      </c>
      <c r="C24" s="183">
        <f>+B24/$B$36</f>
        <v>0.15</v>
      </c>
      <c r="D24" s="87">
        <f>+C24</f>
        <v>0.15</v>
      </c>
      <c r="E24" s="148">
        <f>12/12</f>
        <v>1</v>
      </c>
      <c r="F24" t="s">
        <v>265</v>
      </c>
      <c r="G24">
        <v>12</v>
      </c>
      <c r="H24" s="183">
        <f t="shared" ref="H24:H35" si="3">+G24/$G$36</f>
        <v>0.15189873417721519</v>
      </c>
      <c r="I24" s="87">
        <f>+H24</f>
        <v>0.15189873417721519</v>
      </c>
      <c r="J24" s="148">
        <f>12/12</f>
        <v>1</v>
      </c>
    </row>
    <row r="25" spans="1:17" x14ac:dyDescent="0.3">
      <c r="A25" s="98" t="s">
        <v>266</v>
      </c>
      <c r="B25">
        <v>19</v>
      </c>
      <c r="C25" s="183">
        <f t="shared" ref="C25:C36" si="4">+B25/$B$36</f>
        <v>0.23749999999999999</v>
      </c>
      <c r="D25" s="87">
        <f>+D24+C25</f>
        <v>0.38749999999999996</v>
      </c>
      <c r="F25" s="98" t="s">
        <v>266</v>
      </c>
      <c r="G25">
        <v>15</v>
      </c>
      <c r="H25" s="183">
        <f t="shared" si="3"/>
        <v>0.189873417721519</v>
      </c>
      <c r="I25" s="87">
        <f>+I24+H25</f>
        <v>0.34177215189873422</v>
      </c>
      <c r="J25" s="148">
        <f>15/15</f>
        <v>1</v>
      </c>
    </row>
    <row r="26" spans="1:17" x14ac:dyDescent="0.3">
      <c r="A26" t="s">
        <v>267</v>
      </c>
      <c r="B26">
        <v>4</v>
      </c>
      <c r="C26" s="183">
        <f t="shared" si="4"/>
        <v>0.05</v>
      </c>
      <c r="D26" s="87">
        <f t="shared" ref="D26:D35" si="5">+D25+C26</f>
        <v>0.43749999999999994</v>
      </c>
      <c r="E26" s="155"/>
      <c r="F26" t="s">
        <v>267</v>
      </c>
      <c r="G26">
        <v>7</v>
      </c>
      <c r="H26" s="183">
        <f t="shared" si="3"/>
        <v>8.8607594936708861E-2</v>
      </c>
      <c r="I26" s="87">
        <f t="shared" ref="I26:I35" si="6">+I25+H26</f>
        <v>0.43037974683544311</v>
      </c>
      <c r="J26" s="148"/>
      <c r="K26" s="155"/>
      <c r="L26" s="155"/>
      <c r="M26" s="155"/>
      <c r="N26" s="155"/>
      <c r="O26" s="155"/>
      <c r="P26" s="155"/>
      <c r="Q26" s="155"/>
    </row>
    <row r="27" spans="1:17" x14ac:dyDescent="0.3">
      <c r="A27" s="98" t="s">
        <v>268</v>
      </c>
      <c r="B27">
        <v>6</v>
      </c>
      <c r="C27" s="183">
        <f t="shared" si="4"/>
        <v>7.4999999999999997E-2</v>
      </c>
      <c r="D27" s="87">
        <f t="shared" si="5"/>
        <v>0.51249999999999996</v>
      </c>
      <c r="F27" s="98" t="s">
        <v>268</v>
      </c>
      <c r="G27">
        <v>6</v>
      </c>
      <c r="H27" s="183">
        <f t="shared" si="3"/>
        <v>7.5949367088607597E-2</v>
      </c>
      <c r="I27" s="87">
        <f t="shared" si="6"/>
        <v>0.50632911392405067</v>
      </c>
      <c r="J27" s="148"/>
    </row>
    <row r="28" spans="1:17" x14ac:dyDescent="0.3">
      <c r="A28" t="s">
        <v>269</v>
      </c>
      <c r="B28">
        <v>6</v>
      </c>
      <c r="C28" s="183">
        <f t="shared" si="4"/>
        <v>7.4999999999999997E-2</v>
      </c>
      <c r="D28" s="87">
        <f t="shared" si="5"/>
        <v>0.58749999999999991</v>
      </c>
      <c r="F28" t="s">
        <v>269</v>
      </c>
      <c r="G28">
        <v>6</v>
      </c>
      <c r="H28" s="183">
        <f t="shared" si="3"/>
        <v>7.5949367088607597E-2</v>
      </c>
      <c r="I28" s="87">
        <f t="shared" si="6"/>
        <v>0.58227848101265822</v>
      </c>
      <c r="J28" s="148"/>
    </row>
    <row r="29" spans="1:17" x14ac:dyDescent="0.3">
      <c r="A29" s="98" t="s">
        <v>251</v>
      </c>
      <c r="B29">
        <v>3</v>
      </c>
      <c r="C29" s="183">
        <f t="shared" si="4"/>
        <v>3.7499999999999999E-2</v>
      </c>
      <c r="D29" s="87">
        <f t="shared" si="5"/>
        <v>0.62499999999999989</v>
      </c>
      <c r="F29" s="98" t="s">
        <v>251</v>
      </c>
      <c r="G29">
        <v>3</v>
      </c>
      <c r="H29" s="183">
        <f t="shared" si="3"/>
        <v>3.7974683544303799E-2</v>
      </c>
      <c r="I29" s="87">
        <f t="shared" si="6"/>
        <v>0.620253164556962</v>
      </c>
      <c r="J29" s="148"/>
    </row>
    <row r="30" spans="1:17" x14ac:dyDescent="0.3">
      <c r="A30" t="s">
        <v>245</v>
      </c>
      <c r="B30">
        <v>8</v>
      </c>
      <c r="C30" s="183">
        <f t="shared" si="4"/>
        <v>0.1</v>
      </c>
      <c r="D30" s="87">
        <f t="shared" si="5"/>
        <v>0.72499999999999987</v>
      </c>
      <c r="F30" t="s">
        <v>245</v>
      </c>
      <c r="G30">
        <v>8</v>
      </c>
      <c r="H30" s="183">
        <f t="shared" si="3"/>
        <v>0.10126582278481013</v>
      </c>
      <c r="I30" s="87">
        <f t="shared" si="6"/>
        <v>0.72151898734177211</v>
      </c>
      <c r="J30" s="148"/>
    </row>
    <row r="31" spans="1:17" x14ac:dyDescent="0.3">
      <c r="A31" t="s">
        <v>246</v>
      </c>
      <c r="B31">
        <v>3</v>
      </c>
      <c r="C31" s="183">
        <f t="shared" si="4"/>
        <v>3.7499999999999999E-2</v>
      </c>
      <c r="D31" s="87">
        <f t="shared" si="5"/>
        <v>0.76249999999999984</v>
      </c>
      <c r="F31" t="s">
        <v>246</v>
      </c>
      <c r="G31">
        <v>3</v>
      </c>
      <c r="H31" s="183">
        <f t="shared" si="3"/>
        <v>3.7974683544303799E-2</v>
      </c>
      <c r="I31" s="87">
        <f t="shared" si="6"/>
        <v>0.75949367088607589</v>
      </c>
      <c r="J31" s="148"/>
    </row>
    <row r="32" spans="1:17" x14ac:dyDescent="0.3">
      <c r="A32" t="s">
        <v>247</v>
      </c>
      <c r="B32">
        <v>5</v>
      </c>
      <c r="C32" s="183">
        <f t="shared" si="4"/>
        <v>6.25E-2</v>
      </c>
      <c r="D32" s="87">
        <f t="shared" si="5"/>
        <v>0.82499999999999984</v>
      </c>
      <c r="F32" t="s">
        <v>247</v>
      </c>
      <c r="G32">
        <v>5</v>
      </c>
      <c r="H32" s="183">
        <f t="shared" si="3"/>
        <v>6.3291139240506333E-2</v>
      </c>
      <c r="I32" s="87">
        <f t="shared" si="6"/>
        <v>0.82278481012658222</v>
      </c>
      <c r="J32" s="148"/>
    </row>
    <row r="33" spans="1:10" x14ac:dyDescent="0.3">
      <c r="A33" t="s">
        <v>248</v>
      </c>
      <c r="B33">
        <v>5</v>
      </c>
      <c r="C33" s="183">
        <f t="shared" si="4"/>
        <v>6.25E-2</v>
      </c>
      <c r="D33" s="87">
        <f t="shared" si="5"/>
        <v>0.88749999999999984</v>
      </c>
      <c r="F33" t="s">
        <v>248</v>
      </c>
      <c r="G33">
        <v>5</v>
      </c>
      <c r="H33" s="183">
        <f t="shared" si="3"/>
        <v>6.3291139240506333E-2</v>
      </c>
      <c r="I33" s="87">
        <f t="shared" si="6"/>
        <v>0.88607594936708856</v>
      </c>
      <c r="J33" s="148"/>
    </row>
    <row r="34" spans="1:10" x14ac:dyDescent="0.3">
      <c r="A34" t="s">
        <v>249</v>
      </c>
      <c r="B34">
        <v>4</v>
      </c>
      <c r="C34" s="183">
        <f t="shared" si="4"/>
        <v>0.05</v>
      </c>
      <c r="D34" s="87">
        <f t="shared" si="5"/>
        <v>0.93749999999999989</v>
      </c>
      <c r="F34" t="s">
        <v>249</v>
      </c>
      <c r="G34">
        <v>4</v>
      </c>
      <c r="H34" s="183">
        <f t="shared" si="3"/>
        <v>5.0632911392405063E-2</v>
      </c>
      <c r="I34" s="87">
        <f t="shared" si="6"/>
        <v>0.93670886075949367</v>
      </c>
      <c r="J34" s="148"/>
    </row>
    <row r="35" spans="1:10" x14ac:dyDescent="0.3">
      <c r="A35" t="s">
        <v>250</v>
      </c>
      <c r="B35">
        <v>5</v>
      </c>
      <c r="C35" s="183">
        <f t="shared" si="4"/>
        <v>6.25E-2</v>
      </c>
      <c r="D35" s="87">
        <f t="shared" si="5"/>
        <v>0.99999999999999989</v>
      </c>
      <c r="F35" t="s">
        <v>250</v>
      </c>
      <c r="G35">
        <v>5</v>
      </c>
      <c r="H35" s="183">
        <f t="shared" si="3"/>
        <v>6.3291139240506333E-2</v>
      </c>
      <c r="I35" s="87">
        <f t="shared" si="6"/>
        <v>1</v>
      </c>
      <c r="J35" s="148"/>
    </row>
    <row r="36" spans="1:10" x14ac:dyDescent="0.3">
      <c r="B36">
        <f>SUM(B24:B35)</f>
        <v>80</v>
      </c>
      <c r="C36" s="183">
        <f t="shared" si="4"/>
        <v>1</v>
      </c>
      <c r="G36">
        <f>SUM(G24:G35)</f>
        <v>79</v>
      </c>
      <c r="H36" s="183">
        <f t="shared" ref="H36" si="7">+G36/$G$36</f>
        <v>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topLeftCell="A4" zoomScale="140" zoomScaleNormal="140" workbookViewId="0">
      <selection activeCell="B36" sqref="A36:XFD36"/>
    </sheetView>
  </sheetViews>
  <sheetFormatPr baseColWidth="10" defaultRowHeight="15" customHeight="1" x14ac:dyDescent="0.3"/>
  <cols>
    <col min="1" max="1" width="47.44140625" bestFit="1" customWidth="1"/>
    <col min="2" max="3" width="9.33203125" customWidth="1"/>
    <col min="4" max="15" width="4.44140625" customWidth="1"/>
  </cols>
  <sheetData>
    <row r="1" spans="1:15" ht="33.75" customHeight="1" x14ac:dyDescent="0.3">
      <c r="A1" s="220" t="s">
        <v>443</v>
      </c>
      <c r="B1" s="225" t="s">
        <v>444</v>
      </c>
      <c r="C1" s="225" t="s">
        <v>445</v>
      </c>
      <c r="D1" s="225" t="s">
        <v>501</v>
      </c>
      <c r="E1" s="225" t="s">
        <v>446</v>
      </c>
      <c r="F1" s="225" t="s">
        <v>447</v>
      </c>
      <c r="G1" s="225" t="s">
        <v>448</v>
      </c>
      <c r="H1" s="225" t="s">
        <v>449</v>
      </c>
      <c r="I1" s="225" t="s">
        <v>450</v>
      </c>
      <c r="J1" s="225" t="s">
        <v>451</v>
      </c>
      <c r="K1" s="225" t="s">
        <v>452</v>
      </c>
      <c r="L1" s="225" t="s">
        <v>453</v>
      </c>
      <c r="M1" s="225" t="s">
        <v>454</v>
      </c>
      <c r="N1" s="225" t="s">
        <v>455</v>
      </c>
      <c r="O1" s="232" t="s">
        <v>456</v>
      </c>
    </row>
    <row r="2" spans="1:15" ht="7.5" customHeight="1" x14ac:dyDescent="0.3">
      <c r="A2" s="302" t="s">
        <v>500</v>
      </c>
      <c r="B2" s="305" t="s">
        <v>502</v>
      </c>
      <c r="C2" s="305" t="s">
        <v>503</v>
      </c>
      <c r="D2" s="226"/>
      <c r="E2" s="226"/>
      <c r="F2" s="226"/>
      <c r="G2" s="226"/>
      <c r="H2" s="226"/>
      <c r="I2" s="226"/>
      <c r="J2" s="226"/>
      <c r="K2" s="226"/>
      <c r="L2" s="226"/>
      <c r="M2" s="226"/>
      <c r="N2" s="226"/>
      <c r="O2" s="228"/>
    </row>
    <row r="3" spans="1:15" ht="11.25" customHeight="1" x14ac:dyDescent="0.3">
      <c r="A3" s="303"/>
      <c r="B3" s="306"/>
      <c r="C3" s="306"/>
      <c r="D3" s="202"/>
      <c r="E3" s="202"/>
      <c r="F3" s="202"/>
      <c r="G3" s="200"/>
      <c r="H3" s="200"/>
      <c r="I3" s="200"/>
      <c r="J3" s="202"/>
      <c r="K3" s="200"/>
      <c r="L3" s="200"/>
      <c r="M3" s="200"/>
      <c r="N3" s="200"/>
      <c r="O3" s="229"/>
    </row>
    <row r="4" spans="1:15" ht="7.5" customHeight="1" x14ac:dyDescent="0.3">
      <c r="A4" s="304"/>
      <c r="B4" s="307"/>
      <c r="C4" s="307"/>
      <c r="D4" s="227"/>
      <c r="E4" s="227"/>
      <c r="F4" s="227"/>
      <c r="G4" s="227"/>
      <c r="H4" s="227"/>
      <c r="I4" s="227"/>
      <c r="J4" s="227"/>
      <c r="K4" s="227"/>
      <c r="L4" s="227"/>
      <c r="M4" s="227"/>
      <c r="N4" s="227"/>
      <c r="O4" s="230"/>
    </row>
    <row r="5" spans="1:15" ht="7.5" customHeight="1" x14ac:dyDescent="0.3">
      <c r="A5" s="302" t="s">
        <v>81</v>
      </c>
      <c r="B5" s="221"/>
      <c r="C5" s="221"/>
      <c r="D5" s="226"/>
      <c r="E5" s="226"/>
      <c r="F5" s="226"/>
      <c r="G5" s="226"/>
      <c r="H5" s="226"/>
      <c r="I5" s="226"/>
      <c r="J5" s="226"/>
      <c r="K5" s="226"/>
      <c r="L5" s="226"/>
      <c r="M5" s="226"/>
      <c r="N5" s="226"/>
      <c r="O5" s="228"/>
    </row>
    <row r="6" spans="1:15" ht="11.25" customHeight="1" x14ac:dyDescent="0.3">
      <c r="A6" s="303"/>
      <c r="B6" s="201">
        <v>44270</v>
      </c>
      <c r="C6" s="201">
        <v>44377</v>
      </c>
      <c r="D6" s="200"/>
      <c r="E6" s="200"/>
      <c r="F6" s="203"/>
      <c r="G6" s="203"/>
      <c r="H6" s="203"/>
      <c r="I6" s="203"/>
      <c r="J6" s="200"/>
      <c r="K6" s="200"/>
      <c r="L6" s="200"/>
      <c r="M6" s="200"/>
      <c r="N6" s="200"/>
      <c r="O6" s="229"/>
    </row>
    <row r="7" spans="1:15" ht="7.5" customHeight="1" x14ac:dyDescent="0.3">
      <c r="A7" s="304"/>
      <c r="B7" s="222"/>
      <c r="C7" s="222"/>
      <c r="D7" s="227"/>
      <c r="E7" s="227"/>
      <c r="F7" s="227"/>
      <c r="G7" s="227"/>
      <c r="H7" s="227"/>
      <c r="I7" s="227"/>
      <c r="J7" s="227"/>
      <c r="K7" s="227"/>
      <c r="L7" s="227"/>
      <c r="M7" s="227"/>
      <c r="N7" s="227"/>
      <c r="O7" s="230"/>
    </row>
    <row r="8" spans="1:15" ht="7.5" customHeight="1" x14ac:dyDescent="0.3">
      <c r="A8" s="302" t="s">
        <v>457</v>
      </c>
      <c r="B8" s="223"/>
      <c r="C8" s="223"/>
      <c r="D8" s="226"/>
      <c r="E8" s="226"/>
      <c r="F8" s="226"/>
      <c r="G8" s="226"/>
      <c r="H8" s="226"/>
      <c r="I8" s="226"/>
      <c r="J8" s="226"/>
      <c r="K8" s="226"/>
      <c r="L8" s="226"/>
      <c r="M8" s="226"/>
      <c r="N8" s="226"/>
      <c r="O8" s="228"/>
    </row>
    <row r="9" spans="1:15" ht="11.25" customHeight="1" x14ac:dyDescent="0.3">
      <c r="A9" s="303"/>
      <c r="B9" s="201">
        <v>44281</v>
      </c>
      <c r="C9" s="201">
        <v>44319</v>
      </c>
      <c r="D9" s="200"/>
      <c r="E9" s="200"/>
      <c r="F9" s="233"/>
      <c r="G9" s="233"/>
      <c r="H9" s="233"/>
      <c r="I9" s="204"/>
      <c r="J9" s="204"/>
      <c r="K9" s="204"/>
      <c r="L9" s="204"/>
      <c r="M9" s="204"/>
      <c r="N9" s="204"/>
      <c r="O9" s="231"/>
    </row>
    <row r="10" spans="1:15" ht="7.5" customHeight="1" x14ac:dyDescent="0.3">
      <c r="A10" s="304"/>
      <c r="B10" s="222"/>
      <c r="C10" s="222"/>
      <c r="D10" s="227"/>
      <c r="E10" s="227"/>
      <c r="F10" s="227"/>
      <c r="G10" s="227"/>
      <c r="H10" s="227"/>
      <c r="I10" s="227"/>
      <c r="J10" s="227"/>
      <c r="K10" s="227"/>
      <c r="L10" s="227"/>
      <c r="M10" s="227"/>
      <c r="N10" s="227"/>
      <c r="O10" s="230"/>
    </row>
    <row r="11" spans="1:15" ht="7.5" customHeight="1" x14ac:dyDescent="0.3">
      <c r="A11" s="302" t="s">
        <v>458</v>
      </c>
      <c r="B11" s="223"/>
      <c r="C11" s="223"/>
      <c r="D11" s="226"/>
      <c r="E11" s="226"/>
      <c r="F11" s="226"/>
      <c r="G11" s="226"/>
      <c r="H11" s="226"/>
      <c r="I11" s="226"/>
      <c r="J11" s="226"/>
      <c r="K11" s="226"/>
      <c r="L11" s="226"/>
      <c r="M11" s="226"/>
      <c r="N11" s="226"/>
      <c r="O11" s="228"/>
    </row>
    <row r="12" spans="1:15" ht="11.25" customHeight="1" x14ac:dyDescent="0.3">
      <c r="A12" s="303"/>
      <c r="B12" s="201">
        <v>44274</v>
      </c>
      <c r="C12" s="201">
        <v>44302</v>
      </c>
      <c r="D12" s="200"/>
      <c r="E12" s="200"/>
      <c r="F12" s="205"/>
      <c r="G12" s="205"/>
      <c r="H12" s="200"/>
      <c r="I12" s="200"/>
      <c r="J12" s="200"/>
      <c r="K12" s="200"/>
      <c r="L12" s="200"/>
      <c r="M12" s="200"/>
      <c r="N12" s="200"/>
      <c r="O12" s="229"/>
    </row>
    <row r="13" spans="1:15" ht="7.5" customHeight="1" x14ac:dyDescent="0.3">
      <c r="A13" s="304"/>
      <c r="B13" s="222"/>
      <c r="C13" s="222"/>
      <c r="D13" s="227"/>
      <c r="E13" s="227"/>
      <c r="F13" s="227"/>
      <c r="G13" s="227"/>
      <c r="H13" s="227"/>
      <c r="I13" s="227"/>
      <c r="J13" s="227"/>
      <c r="K13" s="227"/>
      <c r="L13" s="227"/>
      <c r="M13" s="227"/>
      <c r="N13" s="227"/>
      <c r="O13" s="230"/>
    </row>
    <row r="14" spans="1:15" ht="7.5" customHeight="1" x14ac:dyDescent="0.3">
      <c r="A14" s="302" t="s">
        <v>82</v>
      </c>
      <c r="B14" s="305" t="s">
        <v>509</v>
      </c>
      <c r="C14" s="305" t="s">
        <v>510</v>
      </c>
      <c r="D14" s="226"/>
      <c r="E14" s="226"/>
      <c r="F14" s="226"/>
      <c r="G14" s="226"/>
      <c r="H14" s="226"/>
      <c r="I14" s="226"/>
      <c r="J14" s="226"/>
      <c r="K14" s="226"/>
      <c r="L14" s="226"/>
      <c r="M14" s="226"/>
      <c r="N14" s="226"/>
      <c r="O14" s="228"/>
    </row>
    <row r="15" spans="1:15" ht="11.25" customHeight="1" x14ac:dyDescent="0.3">
      <c r="A15" s="303"/>
      <c r="B15" s="306"/>
      <c r="C15" s="306"/>
      <c r="D15" s="200"/>
      <c r="E15" s="200"/>
      <c r="F15" s="234"/>
      <c r="G15" s="234"/>
      <c r="H15" s="234"/>
      <c r="I15" s="234"/>
      <c r="J15" s="200"/>
      <c r="K15" s="200"/>
      <c r="L15" s="200"/>
      <c r="M15" s="200"/>
      <c r="N15" s="200"/>
      <c r="O15" s="229"/>
    </row>
    <row r="16" spans="1:15" ht="7.5" customHeight="1" x14ac:dyDescent="0.3">
      <c r="A16" s="304"/>
      <c r="B16" s="307"/>
      <c r="C16" s="307"/>
      <c r="D16" s="227"/>
      <c r="E16" s="227"/>
      <c r="F16" s="227"/>
      <c r="G16" s="227"/>
      <c r="H16" s="227"/>
      <c r="I16" s="227"/>
      <c r="J16" s="227"/>
      <c r="K16" s="227"/>
      <c r="L16" s="227"/>
      <c r="M16" s="227"/>
      <c r="N16" s="227"/>
      <c r="O16" s="230"/>
    </row>
    <row r="17" spans="1:15" ht="7.5" customHeight="1" x14ac:dyDescent="0.3">
      <c r="A17" s="302" t="s">
        <v>459</v>
      </c>
      <c r="B17" s="223"/>
      <c r="C17" s="223"/>
      <c r="D17" s="226"/>
      <c r="E17" s="226"/>
      <c r="F17" s="226"/>
      <c r="G17" s="226"/>
      <c r="H17" s="226"/>
      <c r="I17" s="226"/>
      <c r="J17" s="226"/>
      <c r="K17" s="226"/>
      <c r="L17" s="226"/>
      <c r="M17" s="226"/>
      <c r="N17" s="226"/>
      <c r="O17" s="228"/>
    </row>
    <row r="18" spans="1:15" ht="11.25" customHeight="1" x14ac:dyDescent="0.3">
      <c r="A18" s="303"/>
      <c r="B18" s="201">
        <v>44286</v>
      </c>
      <c r="C18" s="201">
        <v>44406</v>
      </c>
      <c r="D18" s="200"/>
      <c r="E18" s="200"/>
      <c r="F18" s="206"/>
      <c r="G18" s="206"/>
      <c r="H18" s="206"/>
      <c r="I18" s="206"/>
      <c r="J18" s="206"/>
      <c r="K18" s="200"/>
      <c r="L18" s="200"/>
      <c r="M18" s="200"/>
      <c r="N18" s="200"/>
      <c r="O18" s="229"/>
    </row>
    <row r="19" spans="1:15" ht="7.5" customHeight="1" x14ac:dyDescent="0.3">
      <c r="A19" s="304"/>
      <c r="B19" s="222"/>
      <c r="C19" s="222"/>
      <c r="D19" s="227"/>
      <c r="E19" s="227"/>
      <c r="F19" s="227"/>
      <c r="G19" s="227"/>
      <c r="H19" s="227"/>
      <c r="I19" s="227"/>
      <c r="J19" s="227"/>
      <c r="K19" s="227"/>
      <c r="L19" s="227"/>
      <c r="M19" s="227"/>
      <c r="N19" s="227"/>
      <c r="O19" s="230"/>
    </row>
    <row r="20" spans="1:15" ht="7.5" customHeight="1" x14ac:dyDescent="0.3">
      <c r="A20" s="302" t="s">
        <v>83</v>
      </c>
      <c r="B20" s="305" t="s">
        <v>507</v>
      </c>
      <c r="C20" s="305" t="s">
        <v>508</v>
      </c>
      <c r="D20" s="226"/>
      <c r="E20" s="226"/>
      <c r="F20" s="226"/>
      <c r="G20" s="226"/>
      <c r="H20" s="226"/>
      <c r="I20" s="226"/>
      <c r="J20" s="226"/>
      <c r="K20" s="226"/>
      <c r="L20" s="226"/>
      <c r="M20" s="226"/>
      <c r="N20" s="226"/>
      <c r="O20" s="228"/>
    </row>
    <row r="21" spans="1:15" ht="11.25" customHeight="1" x14ac:dyDescent="0.3">
      <c r="A21" s="303"/>
      <c r="B21" s="306"/>
      <c r="C21" s="306"/>
      <c r="D21" s="200"/>
      <c r="E21" s="200"/>
      <c r="F21" s="200"/>
      <c r="G21" s="207"/>
      <c r="H21" s="200"/>
      <c r="I21" s="207"/>
      <c r="J21" s="207"/>
      <c r="K21" s="207"/>
      <c r="L21" s="207"/>
      <c r="M21" s="200"/>
      <c r="N21" s="200"/>
      <c r="O21" s="229"/>
    </row>
    <row r="22" spans="1:15" ht="7.5" customHeight="1" x14ac:dyDescent="0.3">
      <c r="A22" s="304"/>
      <c r="B22" s="307"/>
      <c r="C22" s="307"/>
      <c r="D22" s="227"/>
      <c r="E22" s="227"/>
      <c r="F22" s="227"/>
      <c r="G22" s="227"/>
      <c r="H22" s="227"/>
      <c r="I22" s="227"/>
      <c r="J22" s="227"/>
      <c r="K22" s="227"/>
      <c r="L22" s="227"/>
      <c r="M22" s="227"/>
      <c r="N22" s="227"/>
      <c r="O22" s="230"/>
    </row>
    <row r="23" spans="1:15" ht="7.5" customHeight="1" x14ac:dyDescent="0.3">
      <c r="A23" s="302" t="s">
        <v>80</v>
      </c>
      <c r="B23" s="305" t="s">
        <v>511</v>
      </c>
      <c r="C23" s="305" t="s">
        <v>512</v>
      </c>
      <c r="D23" s="226"/>
      <c r="E23" s="226"/>
      <c r="F23" s="226"/>
      <c r="G23" s="226"/>
      <c r="H23" s="226"/>
      <c r="I23" s="226"/>
      <c r="J23" s="226"/>
      <c r="K23" s="226"/>
      <c r="L23" s="226"/>
      <c r="M23" s="226"/>
      <c r="N23" s="226"/>
      <c r="O23" s="228"/>
    </row>
    <row r="24" spans="1:15" ht="11.25" customHeight="1" x14ac:dyDescent="0.3">
      <c r="A24" s="303"/>
      <c r="B24" s="306"/>
      <c r="C24" s="306"/>
      <c r="D24" s="200"/>
      <c r="E24" s="200"/>
      <c r="F24" s="200"/>
      <c r="G24" s="208"/>
      <c r="H24" s="200"/>
      <c r="I24" s="200"/>
      <c r="J24" s="208"/>
      <c r="K24" s="208"/>
      <c r="L24" s="208"/>
      <c r="M24" s="208"/>
      <c r="N24" s="208"/>
      <c r="O24" s="229"/>
    </row>
    <row r="25" spans="1:15" ht="7.5" customHeight="1" x14ac:dyDescent="0.3">
      <c r="A25" s="304"/>
      <c r="B25" s="307"/>
      <c r="C25" s="307"/>
      <c r="D25" s="227"/>
      <c r="E25" s="227"/>
      <c r="F25" s="227"/>
      <c r="G25" s="227"/>
      <c r="H25" s="227"/>
      <c r="I25" s="227"/>
      <c r="J25" s="227"/>
      <c r="K25" s="227"/>
      <c r="L25" s="227"/>
      <c r="M25" s="227"/>
      <c r="N25" s="227"/>
      <c r="O25" s="230"/>
    </row>
    <row r="26" spans="1:15" ht="7.5" customHeight="1" x14ac:dyDescent="0.3">
      <c r="A26" s="302" t="s">
        <v>504</v>
      </c>
      <c r="B26" s="305" t="s">
        <v>505</v>
      </c>
      <c r="C26" s="305" t="s">
        <v>506</v>
      </c>
      <c r="D26" s="226"/>
      <c r="E26" s="226"/>
      <c r="F26" s="226"/>
      <c r="G26" s="226"/>
      <c r="H26" s="226"/>
      <c r="I26" s="226"/>
      <c r="J26" s="226"/>
      <c r="K26" s="226"/>
      <c r="L26" s="226"/>
      <c r="M26" s="226"/>
      <c r="N26" s="226"/>
      <c r="O26" s="228"/>
    </row>
    <row r="27" spans="1:15" ht="11.25" customHeight="1" x14ac:dyDescent="0.3">
      <c r="A27" s="303"/>
      <c r="B27" s="306"/>
      <c r="C27" s="306"/>
      <c r="D27" s="200"/>
      <c r="E27" s="200"/>
      <c r="F27" s="200"/>
      <c r="G27" s="200"/>
      <c r="H27" s="235"/>
      <c r="I27" s="235"/>
      <c r="J27" s="200"/>
      <c r="K27" s="200"/>
      <c r="L27" s="200"/>
      <c r="M27" s="235"/>
      <c r="N27" s="235"/>
      <c r="O27" s="229"/>
    </row>
    <row r="28" spans="1:15" ht="7.5" customHeight="1" x14ac:dyDescent="0.3">
      <c r="A28" s="304"/>
      <c r="B28" s="307"/>
      <c r="C28" s="307"/>
      <c r="D28" s="227"/>
      <c r="E28" s="227"/>
      <c r="F28" s="227"/>
      <c r="G28" s="227"/>
      <c r="H28" s="227"/>
      <c r="I28" s="227"/>
      <c r="J28" s="227"/>
      <c r="K28" s="227"/>
      <c r="L28" s="227"/>
      <c r="M28" s="227"/>
      <c r="N28" s="227"/>
      <c r="O28" s="230"/>
    </row>
    <row r="29" spans="1:15" ht="7.5" customHeight="1" x14ac:dyDescent="0.3">
      <c r="A29" s="302" t="s">
        <v>460</v>
      </c>
      <c r="B29" s="223"/>
      <c r="C29" s="223"/>
      <c r="D29" s="226"/>
      <c r="E29" s="226"/>
      <c r="F29" s="226"/>
      <c r="G29" s="226"/>
      <c r="H29" s="226"/>
      <c r="I29" s="226"/>
      <c r="J29" s="226"/>
      <c r="K29" s="226"/>
      <c r="L29" s="226"/>
      <c r="M29" s="226"/>
      <c r="N29" s="226"/>
      <c r="O29" s="228"/>
    </row>
    <row r="30" spans="1:15" ht="11.25" customHeight="1" x14ac:dyDescent="0.3">
      <c r="A30" s="303"/>
      <c r="B30" s="201">
        <v>44407</v>
      </c>
      <c r="C30" s="201">
        <v>44495</v>
      </c>
      <c r="D30" s="200"/>
      <c r="E30" s="200"/>
      <c r="F30" s="200"/>
      <c r="G30" s="200"/>
      <c r="H30" s="200"/>
      <c r="I30" s="200"/>
      <c r="J30" s="209"/>
      <c r="K30" s="209"/>
      <c r="L30" s="209"/>
      <c r="M30" s="209"/>
      <c r="N30" s="200"/>
      <c r="O30" s="229"/>
    </row>
    <row r="31" spans="1:15" ht="7.5" customHeight="1" x14ac:dyDescent="0.3">
      <c r="A31" s="304"/>
      <c r="B31" s="222"/>
      <c r="C31" s="222"/>
      <c r="D31" s="227"/>
      <c r="E31" s="227"/>
      <c r="F31" s="227"/>
      <c r="G31" s="227"/>
      <c r="H31" s="227"/>
      <c r="I31" s="227"/>
      <c r="J31" s="227"/>
      <c r="K31" s="227"/>
      <c r="L31" s="227"/>
      <c r="M31" s="227"/>
      <c r="N31" s="227"/>
      <c r="O31" s="230"/>
    </row>
    <row r="32" spans="1:15" ht="7.5" customHeight="1" x14ac:dyDescent="0.3">
      <c r="A32" s="302" t="s">
        <v>461</v>
      </c>
      <c r="B32" s="223"/>
      <c r="C32" s="223"/>
      <c r="D32" s="226"/>
      <c r="E32" s="226"/>
      <c r="F32" s="226"/>
      <c r="G32" s="226"/>
      <c r="H32" s="226"/>
      <c r="I32" s="226"/>
      <c r="J32" s="226"/>
      <c r="K32" s="226"/>
      <c r="L32" s="226"/>
      <c r="M32" s="226"/>
      <c r="N32" s="226"/>
      <c r="O32" s="228"/>
    </row>
    <row r="33" spans="1:15" ht="11.25" customHeight="1" x14ac:dyDescent="0.3">
      <c r="A33" s="303"/>
      <c r="B33" s="201">
        <v>44454</v>
      </c>
      <c r="C33" s="201">
        <v>44484</v>
      </c>
      <c r="D33" s="200"/>
      <c r="E33" s="200"/>
      <c r="F33" s="200"/>
      <c r="G33" s="200"/>
      <c r="H33" s="200"/>
      <c r="I33" s="200"/>
      <c r="J33" s="200"/>
      <c r="K33" s="200"/>
      <c r="L33" s="236"/>
      <c r="M33" s="236"/>
      <c r="N33" s="200"/>
      <c r="O33" s="229"/>
    </row>
    <row r="34" spans="1:15" ht="7.5" customHeight="1" x14ac:dyDescent="0.3">
      <c r="A34" s="304"/>
      <c r="B34" s="222"/>
      <c r="C34" s="222"/>
      <c r="D34" s="227"/>
      <c r="E34" s="227"/>
      <c r="F34" s="227"/>
      <c r="G34" s="227"/>
      <c r="H34" s="227"/>
      <c r="I34" s="227"/>
      <c r="J34" s="227"/>
      <c r="K34" s="227"/>
      <c r="L34" s="227"/>
      <c r="M34" s="227"/>
      <c r="N34" s="227"/>
      <c r="O34" s="230"/>
    </row>
    <row r="35" spans="1:15" ht="7.5" customHeight="1" x14ac:dyDescent="0.3">
      <c r="A35" s="302" t="s">
        <v>462</v>
      </c>
      <c r="B35" s="223"/>
      <c r="C35" s="223"/>
      <c r="D35" s="226"/>
      <c r="E35" s="226"/>
      <c r="F35" s="226"/>
      <c r="G35" s="226"/>
      <c r="H35" s="226"/>
      <c r="I35" s="226"/>
      <c r="J35" s="226"/>
      <c r="K35" s="226"/>
      <c r="L35" s="226"/>
      <c r="M35" s="226"/>
      <c r="N35" s="226"/>
      <c r="O35" s="228"/>
    </row>
    <row r="36" spans="1:15" ht="11.25" customHeight="1" x14ac:dyDescent="0.3">
      <c r="A36" s="303"/>
      <c r="B36" s="201">
        <v>44496</v>
      </c>
      <c r="C36" s="201">
        <v>44561</v>
      </c>
      <c r="D36" s="200"/>
      <c r="E36" s="200"/>
      <c r="F36" s="200"/>
      <c r="G36" s="200"/>
      <c r="H36" s="200"/>
      <c r="I36" s="200"/>
      <c r="J36" s="200"/>
      <c r="K36" s="200"/>
      <c r="L36" s="200"/>
      <c r="M36" s="202"/>
      <c r="N36" s="202"/>
      <c r="O36" s="237"/>
    </row>
    <row r="37" spans="1:15" ht="7.5" customHeight="1" x14ac:dyDescent="0.3">
      <c r="A37" s="304"/>
      <c r="B37" s="224"/>
      <c r="C37" s="224"/>
      <c r="D37" s="227"/>
      <c r="E37" s="227"/>
      <c r="F37" s="227"/>
      <c r="G37" s="227"/>
      <c r="H37" s="227"/>
      <c r="I37" s="227"/>
      <c r="J37" s="227"/>
      <c r="K37" s="227"/>
      <c r="L37" s="227"/>
      <c r="M37" s="227"/>
      <c r="N37" s="227"/>
      <c r="O37" s="230"/>
    </row>
  </sheetData>
  <mergeCells count="22">
    <mergeCell ref="A29:A31"/>
    <mergeCell ref="A32:A34"/>
    <mergeCell ref="A35:A37"/>
    <mergeCell ref="A5:A7"/>
    <mergeCell ref="A8:A10"/>
    <mergeCell ref="A11:A13"/>
    <mergeCell ref="A20:A22"/>
    <mergeCell ref="A14:A16"/>
    <mergeCell ref="A17:A19"/>
    <mergeCell ref="A2:A4"/>
    <mergeCell ref="B2:B4"/>
    <mergeCell ref="C2:C4"/>
    <mergeCell ref="A26:A28"/>
    <mergeCell ref="B26:B28"/>
    <mergeCell ref="C26:C28"/>
    <mergeCell ref="A23:A25"/>
    <mergeCell ref="B20:B22"/>
    <mergeCell ref="C20:C22"/>
    <mergeCell ref="B14:B16"/>
    <mergeCell ref="C14:C16"/>
    <mergeCell ref="B23:B25"/>
    <mergeCell ref="C23:C25"/>
  </mergeCells>
  <dataValidations count="2">
    <dataValidation type="date" allowBlank="1" showInputMessage="1" showErrorMessage="1" sqref="D2 B6:C13 E6 B17:C19 D6:D27 B29:D36">
      <formula1>43101</formula1>
      <formula2>44926</formula2>
    </dataValidation>
    <dataValidation type="date" allowBlank="1" showInputMessage="1" showErrorMessage="1" sqref="D2 E6 B17:C19 B6:D13 D15:D20 D23:D27 B29:D36">
      <formula1>43101</formula1>
      <formula2>46022</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3:E155"/>
  <sheetViews>
    <sheetView topLeftCell="A127" zoomScaleNormal="100" workbookViewId="0">
      <selection activeCell="B27" sqref="B27"/>
    </sheetView>
  </sheetViews>
  <sheetFormatPr baseColWidth="10" defaultRowHeight="14.4" x14ac:dyDescent="0.3"/>
  <cols>
    <col min="1" max="1" width="56" customWidth="1"/>
    <col min="2" max="3" width="34.33203125" customWidth="1"/>
  </cols>
  <sheetData>
    <row r="3" spans="1:5" x14ac:dyDescent="0.3">
      <c r="A3" s="26" t="s">
        <v>53</v>
      </c>
      <c r="B3" s="26" t="s">
        <v>6</v>
      </c>
      <c r="C3" s="26" t="s">
        <v>191</v>
      </c>
      <c r="D3" s="25"/>
      <c r="E3" s="25"/>
    </row>
    <row r="4" spans="1:5" x14ac:dyDescent="0.3">
      <c r="A4" s="131" t="s">
        <v>50</v>
      </c>
      <c r="B4" s="131" t="s">
        <v>61</v>
      </c>
      <c r="C4" s="131" t="s">
        <v>158</v>
      </c>
      <c r="D4" s="131"/>
      <c r="E4" s="132">
        <v>0.16</v>
      </c>
    </row>
    <row r="5" spans="1:5" x14ac:dyDescent="0.3">
      <c r="A5" s="28" t="s">
        <v>52</v>
      </c>
      <c r="B5" s="28" t="s">
        <v>62</v>
      </c>
      <c r="C5" s="28" t="s">
        <v>155</v>
      </c>
      <c r="D5" s="28"/>
      <c r="E5" s="29">
        <v>0.12</v>
      </c>
    </row>
    <row r="6" spans="1:5" x14ac:dyDescent="0.3">
      <c r="A6" s="28" t="s">
        <v>45</v>
      </c>
      <c r="B6" s="28" t="s">
        <v>63</v>
      </c>
      <c r="C6" s="28" t="s">
        <v>155</v>
      </c>
      <c r="D6" s="28"/>
      <c r="E6" s="29">
        <v>0.12</v>
      </c>
    </row>
    <row r="7" spans="1:5" x14ac:dyDescent="0.3">
      <c r="A7" s="30" t="s">
        <v>51</v>
      </c>
      <c r="B7" s="30" t="s">
        <v>64</v>
      </c>
      <c r="C7" s="30" t="s">
        <v>156</v>
      </c>
      <c r="D7" s="30"/>
      <c r="E7" s="31">
        <v>0.12</v>
      </c>
    </row>
    <row r="8" spans="1:5" x14ac:dyDescent="0.3">
      <c r="A8" s="131" t="s">
        <v>44</v>
      </c>
      <c r="B8" s="131" t="s">
        <v>65</v>
      </c>
      <c r="C8" s="131" t="s">
        <v>158</v>
      </c>
      <c r="D8" s="131"/>
      <c r="E8" s="132">
        <v>0.12</v>
      </c>
    </row>
    <row r="9" spans="1:5" x14ac:dyDescent="0.3">
      <c r="A9" s="133" t="s">
        <v>43</v>
      </c>
      <c r="B9" s="133" t="s">
        <v>66</v>
      </c>
      <c r="C9" s="133" t="s">
        <v>154</v>
      </c>
      <c r="D9" s="133"/>
      <c r="E9" s="134">
        <v>0.12</v>
      </c>
    </row>
    <row r="10" spans="1:5" x14ac:dyDescent="0.3">
      <c r="A10" s="32" t="s">
        <v>46</v>
      </c>
      <c r="B10" s="32" t="s">
        <v>67</v>
      </c>
      <c r="C10" s="32" t="s">
        <v>157</v>
      </c>
      <c r="D10" s="32"/>
      <c r="E10" s="33">
        <v>0.12</v>
      </c>
    </row>
    <row r="11" spans="1:5" x14ac:dyDescent="0.3">
      <c r="A11" s="131" t="s">
        <v>47</v>
      </c>
      <c r="B11" s="131" t="s">
        <v>68</v>
      </c>
      <c r="C11" s="131" t="s">
        <v>158</v>
      </c>
      <c r="D11" s="131"/>
      <c r="E11" s="132">
        <v>0.12</v>
      </c>
    </row>
    <row r="12" spans="1:5" x14ac:dyDescent="0.3">
      <c r="A12" s="25"/>
      <c r="B12" s="25"/>
      <c r="C12" s="25"/>
      <c r="D12" s="25"/>
      <c r="E12" s="27">
        <f>SUM(E4:E11)</f>
        <v>1</v>
      </c>
    </row>
    <row r="14" spans="1:5" x14ac:dyDescent="0.3">
      <c r="A14" s="5" t="s">
        <v>54</v>
      </c>
    </row>
    <row r="15" spans="1:5" ht="28.8" x14ac:dyDescent="0.3">
      <c r="A15" s="6" t="s">
        <v>165</v>
      </c>
    </row>
    <row r="16" spans="1:5" x14ac:dyDescent="0.3">
      <c r="A16" s="6"/>
    </row>
    <row r="18" spans="1:3" x14ac:dyDescent="0.3">
      <c r="A18" s="5" t="s">
        <v>48</v>
      </c>
      <c r="B18" t="s">
        <v>116</v>
      </c>
      <c r="C18" t="s">
        <v>117</v>
      </c>
    </row>
    <row r="19" spans="1:3" x14ac:dyDescent="0.3">
      <c r="A19" s="141" t="s">
        <v>260</v>
      </c>
      <c r="B19" s="141">
        <v>1</v>
      </c>
      <c r="C19" s="141" t="s">
        <v>261</v>
      </c>
    </row>
    <row r="20" spans="1:3" x14ac:dyDescent="0.3">
      <c r="A20" s="141" t="s">
        <v>203</v>
      </c>
      <c r="B20" s="141">
        <v>2</v>
      </c>
      <c r="C20" s="141" t="s">
        <v>162</v>
      </c>
    </row>
    <row r="21" spans="1:3" x14ac:dyDescent="0.3">
      <c r="A21" s="141" t="s">
        <v>263</v>
      </c>
      <c r="B21" s="141">
        <v>3</v>
      </c>
      <c r="C21" s="141" t="s">
        <v>262</v>
      </c>
    </row>
    <row r="22" spans="1:3" x14ac:dyDescent="0.3">
      <c r="A22" s="141" t="s">
        <v>160</v>
      </c>
      <c r="B22" s="141">
        <v>4</v>
      </c>
      <c r="C22" s="141" t="s">
        <v>163</v>
      </c>
    </row>
    <row r="23" spans="1:3" x14ac:dyDescent="0.3">
      <c r="A23" s="141" t="s">
        <v>206</v>
      </c>
      <c r="B23" s="141">
        <v>5</v>
      </c>
      <c r="C23" s="141" t="s">
        <v>164</v>
      </c>
    </row>
    <row r="24" spans="1:3" x14ac:dyDescent="0.3">
      <c r="A24" s="141" t="s">
        <v>159</v>
      </c>
      <c r="B24" s="141">
        <v>6</v>
      </c>
      <c r="C24" s="141" t="s">
        <v>264</v>
      </c>
    </row>
    <row r="25" spans="1:3" x14ac:dyDescent="0.3">
      <c r="A25" s="141" t="s">
        <v>239</v>
      </c>
      <c r="B25" s="141">
        <v>7</v>
      </c>
      <c r="C25" s="141" t="s">
        <v>161</v>
      </c>
    </row>
    <row r="26" spans="1:3" x14ac:dyDescent="0.3">
      <c r="A26" s="141" t="s">
        <v>240</v>
      </c>
      <c r="B26" s="141">
        <v>8</v>
      </c>
      <c r="C26" s="141" t="s">
        <v>236</v>
      </c>
    </row>
    <row r="27" spans="1:3" x14ac:dyDescent="0.3">
      <c r="A27" s="141" t="s">
        <v>42</v>
      </c>
      <c r="B27" s="141">
        <v>9</v>
      </c>
      <c r="C27" s="141" t="s">
        <v>204</v>
      </c>
    </row>
    <row r="29" spans="1:3" x14ac:dyDescent="0.3">
      <c r="A29" s="69" t="s">
        <v>146</v>
      </c>
      <c r="B29" s="69"/>
      <c r="C29" s="69"/>
    </row>
    <row r="30" spans="1:3" x14ac:dyDescent="0.3">
      <c r="A30" s="69" t="s">
        <v>69</v>
      </c>
      <c r="B30" s="69" t="s">
        <v>49</v>
      </c>
      <c r="C30" s="69"/>
    </row>
    <row r="33" spans="1:3" x14ac:dyDescent="0.3">
      <c r="A33" s="5" t="s">
        <v>50</v>
      </c>
      <c r="B33" s="5" t="str">
        <f>VLOOKUP(A33,ACTA,2,0)</f>
        <v>CRITERIO1</v>
      </c>
    </row>
    <row r="34" spans="1:3" x14ac:dyDescent="0.3">
      <c r="A34" t="s">
        <v>103</v>
      </c>
      <c r="B34" s="7">
        <f>C34</f>
        <v>0.06</v>
      </c>
      <c r="C34" s="7">
        <v>0.06</v>
      </c>
    </row>
    <row r="35" spans="1:3" x14ac:dyDescent="0.3">
      <c r="A35" t="s">
        <v>102</v>
      </c>
      <c r="B35" s="7">
        <f>B34+C35</f>
        <v>0.1</v>
      </c>
      <c r="C35" s="7">
        <v>0.04</v>
      </c>
    </row>
    <row r="36" spans="1:3" x14ac:dyDescent="0.3">
      <c r="A36" t="s">
        <v>101</v>
      </c>
      <c r="B36" s="7">
        <f t="shared" ref="B36:B47" si="0">B35+C36</f>
        <v>0.11</v>
      </c>
      <c r="C36" s="7">
        <v>0.01</v>
      </c>
    </row>
    <row r="37" spans="1:3" x14ac:dyDescent="0.3">
      <c r="A37" t="s">
        <v>109</v>
      </c>
      <c r="B37" s="7">
        <f t="shared" si="0"/>
        <v>0.12</v>
      </c>
      <c r="C37" s="7">
        <v>0.01</v>
      </c>
    </row>
    <row r="38" spans="1:3" x14ac:dyDescent="0.3">
      <c r="A38" t="s">
        <v>104</v>
      </c>
      <c r="B38" s="7">
        <f t="shared" si="0"/>
        <v>0.37</v>
      </c>
      <c r="C38" s="7">
        <v>0.25</v>
      </c>
    </row>
    <row r="39" spans="1:3" x14ac:dyDescent="0.3">
      <c r="A39" t="s">
        <v>105</v>
      </c>
      <c r="B39" s="7">
        <f t="shared" si="0"/>
        <v>0.62</v>
      </c>
      <c r="C39" s="7">
        <v>0.25</v>
      </c>
    </row>
    <row r="40" spans="1:3" x14ac:dyDescent="0.3">
      <c r="A40" t="s">
        <v>110</v>
      </c>
      <c r="B40" s="7">
        <f t="shared" si="0"/>
        <v>0.72</v>
      </c>
      <c r="C40" s="7">
        <v>0.1</v>
      </c>
    </row>
    <row r="41" spans="1:3" x14ac:dyDescent="0.3">
      <c r="A41" t="s">
        <v>107</v>
      </c>
      <c r="B41" s="7">
        <f t="shared" si="0"/>
        <v>0.77</v>
      </c>
      <c r="C41" s="7">
        <v>0.05</v>
      </c>
    </row>
    <row r="42" spans="1:3" x14ac:dyDescent="0.3">
      <c r="A42" t="s">
        <v>106</v>
      </c>
      <c r="B42" s="7">
        <f t="shared" si="0"/>
        <v>0.78</v>
      </c>
      <c r="C42" s="7">
        <v>0.01</v>
      </c>
    </row>
    <row r="43" spans="1:3" x14ac:dyDescent="0.3">
      <c r="A43" t="s">
        <v>108</v>
      </c>
      <c r="B43" s="7">
        <f t="shared" si="0"/>
        <v>0.83000000000000007</v>
      </c>
      <c r="C43" s="7">
        <v>0.05</v>
      </c>
    </row>
    <row r="44" spans="1:3" x14ac:dyDescent="0.3">
      <c r="A44" t="s">
        <v>111</v>
      </c>
      <c r="B44" s="7">
        <f t="shared" si="0"/>
        <v>0.88000000000000012</v>
      </c>
      <c r="C44" s="7">
        <v>0.05</v>
      </c>
    </row>
    <row r="45" spans="1:3" x14ac:dyDescent="0.3">
      <c r="A45" t="s">
        <v>112</v>
      </c>
      <c r="B45" s="7">
        <f t="shared" si="0"/>
        <v>0.94000000000000017</v>
      </c>
      <c r="C45" s="7">
        <v>0.06</v>
      </c>
    </row>
    <row r="46" spans="1:3" x14ac:dyDescent="0.3">
      <c r="A46" t="s">
        <v>113</v>
      </c>
      <c r="B46" s="7">
        <f t="shared" si="0"/>
        <v>0.95000000000000018</v>
      </c>
      <c r="C46" s="7">
        <v>0.01</v>
      </c>
    </row>
    <row r="47" spans="1:3" x14ac:dyDescent="0.3">
      <c r="A47" t="s">
        <v>177</v>
      </c>
      <c r="B47" s="7">
        <f t="shared" si="0"/>
        <v>1.0000000000000002</v>
      </c>
      <c r="C47" s="7">
        <v>0.05</v>
      </c>
    </row>
    <row r="48" spans="1:3" x14ac:dyDescent="0.3">
      <c r="C48" s="7">
        <f>SUM(C34:C47)</f>
        <v>1.0000000000000002</v>
      </c>
    </row>
    <row r="50" spans="1:3" x14ac:dyDescent="0.3">
      <c r="A50" s="5" t="s">
        <v>52</v>
      </c>
      <c r="B50" s="5" t="str">
        <f>VLOOKUP(A50,ACTA,2,0)</f>
        <v>CRITERIO2</v>
      </c>
    </row>
    <row r="51" spans="1:3" x14ac:dyDescent="0.3">
      <c r="A51" t="s">
        <v>167</v>
      </c>
      <c r="B51" s="7">
        <f>C51</f>
        <v>0.05</v>
      </c>
      <c r="C51" s="7">
        <v>0.05</v>
      </c>
    </row>
    <row r="52" spans="1:3" x14ac:dyDescent="0.3">
      <c r="A52" t="s">
        <v>166</v>
      </c>
      <c r="B52" s="7">
        <f>B51+C52</f>
        <v>0.55000000000000004</v>
      </c>
      <c r="C52" s="7">
        <v>0.5</v>
      </c>
    </row>
    <row r="53" spans="1:3" x14ac:dyDescent="0.3">
      <c r="A53" t="s">
        <v>168</v>
      </c>
      <c r="B53" s="7">
        <f>B52+C53</f>
        <v>0.95000000000000007</v>
      </c>
      <c r="C53" s="7">
        <v>0.4</v>
      </c>
    </row>
    <row r="54" spans="1:3" x14ac:dyDescent="0.3">
      <c r="A54" t="s">
        <v>169</v>
      </c>
      <c r="B54" s="7">
        <f>B53+C54</f>
        <v>1</v>
      </c>
      <c r="C54" s="7">
        <v>0.05</v>
      </c>
    </row>
    <row r="55" spans="1:3" x14ac:dyDescent="0.3">
      <c r="B55" s="7"/>
      <c r="C55" s="7">
        <f>SUM(C51:C54)</f>
        <v>1</v>
      </c>
    </row>
    <row r="56" spans="1:3" x14ac:dyDescent="0.3">
      <c r="B56" s="7"/>
    </row>
    <row r="59" spans="1:3" x14ac:dyDescent="0.3">
      <c r="A59" s="5" t="s">
        <v>45</v>
      </c>
      <c r="B59" s="5" t="str">
        <f>VLOOKUP(A59,ACTA,2,0)</f>
        <v>CRITERIO3</v>
      </c>
    </row>
    <row r="60" spans="1:3" x14ac:dyDescent="0.3">
      <c r="A60" t="s">
        <v>59</v>
      </c>
      <c r="B60" s="7">
        <f>C60</f>
        <v>0.1</v>
      </c>
      <c r="C60" s="7">
        <v>0.1</v>
      </c>
    </row>
    <row r="61" spans="1:3" x14ac:dyDescent="0.3">
      <c r="A61" t="s">
        <v>60</v>
      </c>
      <c r="B61" s="7">
        <f>B60+C61</f>
        <v>0.79999999999999993</v>
      </c>
      <c r="C61" s="7">
        <v>0.7</v>
      </c>
    </row>
    <row r="62" spans="1:3" x14ac:dyDescent="0.3">
      <c r="A62" t="s">
        <v>57</v>
      </c>
      <c r="B62" s="7">
        <f>B61+C62</f>
        <v>1</v>
      </c>
      <c r="C62" s="7">
        <v>0.2</v>
      </c>
    </row>
    <row r="63" spans="1:3" x14ac:dyDescent="0.3">
      <c r="B63" s="7"/>
      <c r="C63" s="7">
        <f>SUM(C60:C62)</f>
        <v>1</v>
      </c>
    </row>
    <row r="64" spans="1:3" x14ac:dyDescent="0.3">
      <c r="B64" s="7"/>
    </row>
    <row r="67" spans="1:3" x14ac:dyDescent="0.3">
      <c r="A67" s="5" t="s">
        <v>51</v>
      </c>
      <c r="B67" s="5" t="str">
        <f>VLOOKUP(A67,ACTA,2,0)</f>
        <v>CRITERIO4</v>
      </c>
    </row>
    <row r="68" spans="1:3" x14ac:dyDescent="0.3">
      <c r="A68" t="s">
        <v>170</v>
      </c>
      <c r="B68" s="7">
        <f>C68</f>
        <v>0.15</v>
      </c>
      <c r="C68" s="7">
        <v>0.15</v>
      </c>
    </row>
    <row r="69" spans="1:3" x14ac:dyDescent="0.3">
      <c r="A69" t="s">
        <v>171</v>
      </c>
      <c r="B69" s="7">
        <f>B68+C69</f>
        <v>0.3</v>
      </c>
      <c r="C69" s="7">
        <v>0.15</v>
      </c>
    </row>
    <row r="70" spans="1:3" x14ac:dyDescent="0.3">
      <c r="A70" t="s">
        <v>101</v>
      </c>
      <c r="B70" s="7">
        <f t="shared" ref="B70:B76" si="1">B69+C70</f>
        <v>0.31</v>
      </c>
      <c r="C70" s="7">
        <v>0.01</v>
      </c>
    </row>
    <row r="71" spans="1:3" x14ac:dyDescent="0.3">
      <c r="A71" t="s">
        <v>172</v>
      </c>
      <c r="B71" s="7">
        <f t="shared" si="1"/>
        <v>0.49</v>
      </c>
      <c r="C71" s="7">
        <v>0.18</v>
      </c>
    </row>
    <row r="72" spans="1:3" x14ac:dyDescent="0.3">
      <c r="A72" t="s">
        <v>105</v>
      </c>
      <c r="B72" s="7">
        <f t="shared" si="1"/>
        <v>0.66999999999999993</v>
      </c>
      <c r="C72" s="7">
        <v>0.18</v>
      </c>
    </row>
    <row r="73" spans="1:3" x14ac:dyDescent="0.3">
      <c r="A73" t="s">
        <v>173</v>
      </c>
      <c r="B73" s="7">
        <f t="shared" si="1"/>
        <v>0.84999999999999987</v>
      </c>
      <c r="C73" s="7">
        <v>0.18</v>
      </c>
    </row>
    <row r="74" spans="1:3" x14ac:dyDescent="0.3">
      <c r="A74" t="s">
        <v>174</v>
      </c>
      <c r="B74" s="7">
        <f t="shared" si="1"/>
        <v>0.93999999999999984</v>
      </c>
      <c r="C74" s="7">
        <v>0.09</v>
      </c>
    </row>
    <row r="75" spans="1:3" x14ac:dyDescent="0.3">
      <c r="A75" t="s">
        <v>175</v>
      </c>
      <c r="B75" s="7">
        <f t="shared" si="1"/>
        <v>0.94999999999999984</v>
      </c>
      <c r="C75" s="7">
        <v>0.01</v>
      </c>
    </row>
    <row r="76" spans="1:3" x14ac:dyDescent="0.3">
      <c r="A76" t="s">
        <v>176</v>
      </c>
      <c r="B76" s="7">
        <f t="shared" si="1"/>
        <v>0.99999999999999989</v>
      </c>
      <c r="C76" s="7">
        <v>0.05</v>
      </c>
    </row>
    <row r="77" spans="1:3" x14ac:dyDescent="0.3">
      <c r="B77" s="7"/>
      <c r="C77" s="7">
        <f>SUM(C68:C76)</f>
        <v>0.99999999999999989</v>
      </c>
    </row>
    <row r="78" spans="1:3" x14ac:dyDescent="0.3">
      <c r="B78" s="7"/>
    </row>
    <row r="81" spans="1:3" x14ac:dyDescent="0.3">
      <c r="A81" s="5" t="s">
        <v>44</v>
      </c>
      <c r="B81" s="5" t="str">
        <f>VLOOKUP(A81,ACTA,2,0)</f>
        <v>CRITERIO5</v>
      </c>
    </row>
    <row r="82" spans="1:3" x14ac:dyDescent="0.3">
      <c r="A82" t="s">
        <v>170</v>
      </c>
      <c r="B82" s="7">
        <f>C82</f>
        <v>0.15</v>
      </c>
      <c r="C82" s="7">
        <v>0.15</v>
      </c>
    </row>
    <row r="83" spans="1:3" x14ac:dyDescent="0.3">
      <c r="A83" t="s">
        <v>178</v>
      </c>
      <c r="B83" s="7">
        <f>B82+C83</f>
        <v>0.3</v>
      </c>
      <c r="C83" s="7">
        <v>0.15</v>
      </c>
    </row>
    <row r="84" spans="1:3" x14ac:dyDescent="0.3">
      <c r="A84" t="s">
        <v>101</v>
      </c>
      <c r="B84" s="7">
        <f t="shared" ref="B84:B90" si="2">B83+C84</f>
        <v>0.31</v>
      </c>
      <c r="C84" s="7">
        <v>0.01</v>
      </c>
    </row>
    <row r="85" spans="1:3" x14ac:dyDescent="0.3">
      <c r="A85" t="s">
        <v>172</v>
      </c>
      <c r="B85" s="7">
        <f t="shared" si="2"/>
        <v>0.49</v>
      </c>
      <c r="C85" s="7">
        <v>0.18</v>
      </c>
    </row>
    <row r="86" spans="1:3" x14ac:dyDescent="0.3">
      <c r="A86" t="s">
        <v>105</v>
      </c>
      <c r="B86" s="7">
        <f t="shared" si="2"/>
        <v>0.66999999999999993</v>
      </c>
      <c r="C86" s="7">
        <v>0.18</v>
      </c>
    </row>
    <row r="87" spans="1:3" x14ac:dyDescent="0.3">
      <c r="A87" t="s">
        <v>173</v>
      </c>
      <c r="B87" s="7">
        <f t="shared" si="2"/>
        <v>0.84999999999999987</v>
      </c>
      <c r="C87" s="7">
        <v>0.18</v>
      </c>
    </row>
    <row r="88" spans="1:3" x14ac:dyDescent="0.3">
      <c r="A88" t="s">
        <v>174</v>
      </c>
      <c r="B88" s="7">
        <f t="shared" si="2"/>
        <v>0.93999999999999984</v>
      </c>
      <c r="C88" s="7">
        <v>0.09</v>
      </c>
    </row>
    <row r="89" spans="1:3" x14ac:dyDescent="0.3">
      <c r="A89" t="s">
        <v>175</v>
      </c>
      <c r="B89" s="7">
        <f t="shared" si="2"/>
        <v>0.94999999999999984</v>
      </c>
      <c r="C89" s="7">
        <v>0.01</v>
      </c>
    </row>
    <row r="90" spans="1:3" x14ac:dyDescent="0.3">
      <c r="A90" t="s">
        <v>176</v>
      </c>
      <c r="B90" s="7">
        <f t="shared" si="2"/>
        <v>0.99999999999999989</v>
      </c>
      <c r="C90" s="7">
        <v>0.05</v>
      </c>
    </row>
    <row r="91" spans="1:3" x14ac:dyDescent="0.3">
      <c r="B91" s="7"/>
      <c r="C91" s="7">
        <f>SUM(C82:C90)</f>
        <v>0.99999999999999989</v>
      </c>
    </row>
    <row r="92" spans="1:3" x14ac:dyDescent="0.3">
      <c r="B92" s="7"/>
    </row>
    <row r="95" spans="1:3" x14ac:dyDescent="0.3">
      <c r="A95" s="5" t="s">
        <v>43</v>
      </c>
      <c r="B95" s="5" t="str">
        <f>VLOOKUP(A95,ACTA,2,0)</f>
        <v>CRITERIO6</v>
      </c>
    </row>
    <row r="96" spans="1:3" x14ac:dyDescent="0.3">
      <c r="A96" s="25" t="s">
        <v>179</v>
      </c>
      <c r="B96" s="7">
        <f>C96</f>
        <v>0.15</v>
      </c>
      <c r="C96" s="7">
        <v>0.15</v>
      </c>
    </row>
    <row r="97" spans="1:3" x14ac:dyDescent="0.3">
      <c r="A97" s="25" t="s">
        <v>180</v>
      </c>
      <c r="B97" s="7">
        <f>B96+C97</f>
        <v>0.3</v>
      </c>
      <c r="C97" s="7">
        <v>0.15</v>
      </c>
    </row>
    <row r="98" spans="1:3" x14ac:dyDescent="0.3">
      <c r="A98" s="25" t="s">
        <v>101</v>
      </c>
      <c r="B98" s="7">
        <f t="shared" ref="B98:B103" si="3">B97+C98</f>
        <v>0.31</v>
      </c>
      <c r="C98" s="7">
        <v>0.01</v>
      </c>
    </row>
    <row r="99" spans="1:3" x14ac:dyDescent="0.3">
      <c r="A99" s="25" t="s">
        <v>58</v>
      </c>
      <c r="B99" s="7">
        <f t="shared" si="3"/>
        <v>0.56000000000000005</v>
      </c>
      <c r="C99" s="7">
        <v>0.25</v>
      </c>
    </row>
    <row r="100" spans="1:3" x14ac:dyDescent="0.3">
      <c r="A100" s="25" t="s">
        <v>181</v>
      </c>
      <c r="B100" s="7">
        <f t="shared" si="3"/>
        <v>0.81</v>
      </c>
      <c r="C100" s="7">
        <v>0.25</v>
      </c>
    </row>
    <row r="101" spans="1:3" x14ac:dyDescent="0.3">
      <c r="A101" s="25" t="s">
        <v>174</v>
      </c>
      <c r="B101" s="7">
        <f t="shared" si="3"/>
        <v>0.9</v>
      </c>
      <c r="C101" s="7">
        <v>0.09</v>
      </c>
    </row>
    <row r="102" spans="1:3" x14ac:dyDescent="0.3">
      <c r="A102" s="25" t="s">
        <v>175</v>
      </c>
      <c r="B102" s="7">
        <f t="shared" si="3"/>
        <v>0.91</v>
      </c>
      <c r="C102" s="7">
        <v>0.01</v>
      </c>
    </row>
    <row r="103" spans="1:3" x14ac:dyDescent="0.3">
      <c r="A103" s="25" t="s">
        <v>182</v>
      </c>
      <c r="B103" s="7">
        <f t="shared" si="3"/>
        <v>1</v>
      </c>
      <c r="C103" s="7">
        <v>0.09</v>
      </c>
    </row>
    <row r="104" spans="1:3" x14ac:dyDescent="0.3">
      <c r="A104" s="25"/>
      <c r="B104" s="7"/>
      <c r="C104" s="7">
        <f>SUM(C96:C103)</f>
        <v>1</v>
      </c>
    </row>
    <row r="105" spans="1:3" x14ac:dyDescent="0.3">
      <c r="A105" s="25"/>
      <c r="B105" s="7"/>
    </row>
    <row r="108" spans="1:3" x14ac:dyDescent="0.3">
      <c r="A108" s="5" t="s">
        <v>46</v>
      </c>
      <c r="B108" s="5" t="str">
        <f>VLOOKUP(A108,ACTA,2,0)</f>
        <v>CRITERIO7</v>
      </c>
    </row>
    <row r="109" spans="1:3" x14ac:dyDescent="0.3">
      <c r="A109" t="s">
        <v>149</v>
      </c>
      <c r="B109" s="7">
        <f>C109</f>
        <v>0.1</v>
      </c>
      <c r="C109" s="7">
        <v>0.1</v>
      </c>
    </row>
    <row r="110" spans="1:3" x14ac:dyDescent="0.3">
      <c r="A110" t="s">
        <v>150</v>
      </c>
      <c r="B110" s="7">
        <f>B109+C110</f>
        <v>0.5</v>
      </c>
      <c r="C110" s="7">
        <v>0.4</v>
      </c>
    </row>
    <row r="111" spans="1:3" x14ac:dyDescent="0.3">
      <c r="A111" t="s">
        <v>151</v>
      </c>
      <c r="B111" s="7">
        <f>B110+C111</f>
        <v>0.8</v>
      </c>
      <c r="C111" s="7">
        <v>0.3</v>
      </c>
    </row>
    <row r="112" spans="1:3" x14ac:dyDescent="0.3">
      <c r="A112" t="s">
        <v>152</v>
      </c>
      <c r="B112" s="7">
        <f>B111+C112</f>
        <v>1</v>
      </c>
      <c r="C112" s="7">
        <v>0.2</v>
      </c>
    </row>
    <row r="113" spans="1:3" x14ac:dyDescent="0.3">
      <c r="B113" s="7"/>
      <c r="C113" s="7">
        <f>SUM(C109:C112)</f>
        <v>1</v>
      </c>
    </row>
    <row r="114" spans="1:3" x14ac:dyDescent="0.3">
      <c r="B114" s="7"/>
    </row>
    <row r="115" spans="1:3" x14ac:dyDescent="0.3">
      <c r="B115" s="7"/>
    </row>
    <row r="117" spans="1:3" x14ac:dyDescent="0.3">
      <c r="A117" s="5" t="s">
        <v>47</v>
      </c>
      <c r="B117" s="5" t="str">
        <f>VLOOKUP(A117,ACTA,2,0)</f>
        <v>CRITERIO8</v>
      </c>
    </row>
    <row r="118" spans="1:3" x14ac:dyDescent="0.3">
      <c r="A118" t="s">
        <v>170</v>
      </c>
      <c r="B118" s="7">
        <f>C118</f>
        <v>0.15</v>
      </c>
      <c r="C118" s="7">
        <v>0.15</v>
      </c>
    </row>
    <row r="119" spans="1:3" x14ac:dyDescent="0.3">
      <c r="A119" t="s">
        <v>183</v>
      </c>
      <c r="B119" s="7">
        <f>B118+C119</f>
        <v>0.3</v>
      </c>
      <c r="C119" s="7">
        <v>0.15</v>
      </c>
    </row>
    <row r="120" spans="1:3" x14ac:dyDescent="0.3">
      <c r="A120" t="s">
        <v>101</v>
      </c>
      <c r="B120" s="7">
        <f t="shared" ref="B120:B126" si="4">B119+C120</f>
        <v>0.31</v>
      </c>
      <c r="C120" s="7">
        <v>0.01</v>
      </c>
    </row>
    <row r="121" spans="1:3" x14ac:dyDescent="0.3">
      <c r="A121" t="s">
        <v>172</v>
      </c>
      <c r="B121" s="7">
        <f t="shared" si="4"/>
        <v>0.49</v>
      </c>
      <c r="C121" s="7">
        <v>0.18</v>
      </c>
    </row>
    <row r="122" spans="1:3" x14ac:dyDescent="0.3">
      <c r="A122" t="s">
        <v>105</v>
      </c>
      <c r="B122" s="7">
        <f t="shared" si="4"/>
        <v>0.66999999999999993</v>
      </c>
      <c r="C122" s="7">
        <v>0.18</v>
      </c>
    </row>
    <row r="123" spans="1:3" x14ac:dyDescent="0.3">
      <c r="A123" t="s">
        <v>173</v>
      </c>
      <c r="B123" s="7">
        <f t="shared" si="4"/>
        <v>0.84999999999999987</v>
      </c>
      <c r="C123" s="7">
        <v>0.18</v>
      </c>
    </row>
    <row r="124" spans="1:3" x14ac:dyDescent="0.3">
      <c r="A124" t="s">
        <v>174</v>
      </c>
      <c r="B124" s="7">
        <f t="shared" si="4"/>
        <v>0.93999999999999984</v>
      </c>
      <c r="C124" s="7">
        <v>0.09</v>
      </c>
    </row>
    <row r="125" spans="1:3" x14ac:dyDescent="0.3">
      <c r="A125" t="s">
        <v>175</v>
      </c>
      <c r="B125" s="7">
        <f t="shared" si="4"/>
        <v>0.94999999999999984</v>
      </c>
      <c r="C125" s="7">
        <v>0.01</v>
      </c>
    </row>
    <row r="126" spans="1:3" x14ac:dyDescent="0.3">
      <c r="A126" t="s">
        <v>176</v>
      </c>
      <c r="B126" s="7">
        <f t="shared" si="4"/>
        <v>0.99999999999999989</v>
      </c>
      <c r="C126" s="7">
        <v>0.05</v>
      </c>
    </row>
    <row r="127" spans="1:3" x14ac:dyDescent="0.3">
      <c r="B127" s="7"/>
      <c r="C127" s="7">
        <f>SUM(C118:C126)</f>
        <v>0.99999999999999989</v>
      </c>
    </row>
    <row r="128" spans="1:3" x14ac:dyDescent="0.3">
      <c r="B128" s="7"/>
    </row>
    <row r="138" spans="1:3" x14ac:dyDescent="0.3">
      <c r="A138" s="8" t="s">
        <v>70</v>
      </c>
      <c r="B138" s="8" t="s">
        <v>71</v>
      </c>
      <c r="C138" s="8" t="s">
        <v>72</v>
      </c>
    </row>
    <row r="139" spans="1:3" ht="22.5" customHeight="1" x14ac:dyDescent="0.3">
      <c r="A139" s="21" t="s">
        <v>73</v>
      </c>
      <c r="B139" s="21" t="s">
        <v>126</v>
      </c>
      <c r="C139" s="21" t="s">
        <v>74</v>
      </c>
    </row>
    <row r="140" spans="1:3" ht="22.5" customHeight="1" x14ac:dyDescent="0.3">
      <c r="A140" s="21" t="s">
        <v>127</v>
      </c>
      <c r="B140" s="21" t="s">
        <v>75</v>
      </c>
      <c r="C140" s="21" t="s">
        <v>128</v>
      </c>
    </row>
    <row r="141" spans="1:3" ht="22.5" customHeight="1" x14ac:dyDescent="0.3">
      <c r="A141" s="21" t="s">
        <v>129</v>
      </c>
      <c r="B141" s="21" t="s">
        <v>131</v>
      </c>
      <c r="C141" s="21" t="s">
        <v>130</v>
      </c>
    </row>
    <row r="142" spans="1:3" ht="22.5" customHeight="1" x14ac:dyDescent="0.3">
      <c r="A142" s="21" t="s">
        <v>76</v>
      </c>
      <c r="B142" s="21" t="s">
        <v>77</v>
      </c>
      <c r="C142" s="21" t="s">
        <v>78</v>
      </c>
    </row>
    <row r="143" spans="1:3" ht="22.5" customHeight="1" x14ac:dyDescent="0.3">
      <c r="A143" s="21" t="s">
        <v>79</v>
      </c>
      <c r="B143" s="21" t="s">
        <v>133</v>
      </c>
      <c r="C143" s="21" t="s">
        <v>132</v>
      </c>
    </row>
    <row r="144" spans="1:3" ht="22.5" customHeight="1" x14ac:dyDescent="0.3">
      <c r="A144" s="9" t="s">
        <v>80</v>
      </c>
      <c r="B144" s="10" t="s">
        <v>135</v>
      </c>
      <c r="C144" s="11" t="s">
        <v>134</v>
      </c>
    </row>
    <row r="145" spans="1:3" ht="22.5" customHeight="1" x14ac:dyDescent="0.3">
      <c r="A145" s="9" t="s">
        <v>81</v>
      </c>
      <c r="B145" s="10" t="s">
        <v>137</v>
      </c>
      <c r="C145" s="11" t="s">
        <v>136</v>
      </c>
    </row>
    <row r="146" spans="1:3" ht="22.5" customHeight="1" x14ac:dyDescent="0.3">
      <c r="A146" s="9" t="s">
        <v>82</v>
      </c>
      <c r="B146" s="10" t="s">
        <v>139</v>
      </c>
      <c r="C146" s="11" t="s">
        <v>138</v>
      </c>
    </row>
    <row r="147" spans="1:3" ht="22.5" customHeight="1" x14ac:dyDescent="0.3">
      <c r="A147" s="9" t="s">
        <v>83</v>
      </c>
      <c r="B147" s="10" t="s">
        <v>84</v>
      </c>
      <c r="C147" s="11" t="s">
        <v>85</v>
      </c>
    </row>
    <row r="148" spans="1:3" ht="22.5" customHeight="1" x14ac:dyDescent="0.3">
      <c r="A148" s="9" t="s">
        <v>140</v>
      </c>
      <c r="B148" s="12" t="s">
        <v>184</v>
      </c>
      <c r="C148" s="11" t="s">
        <v>86</v>
      </c>
    </row>
    <row r="149" spans="1:3" ht="22.5" customHeight="1" x14ac:dyDescent="0.3">
      <c r="A149" s="13" t="s">
        <v>87</v>
      </c>
      <c r="B149" s="14" t="s">
        <v>77</v>
      </c>
      <c r="C149" s="14" t="s">
        <v>78</v>
      </c>
    </row>
    <row r="150" spans="1:3" ht="22.5" customHeight="1" x14ac:dyDescent="0.3">
      <c r="A150" s="13" t="s">
        <v>88</v>
      </c>
      <c r="B150" s="15" t="s">
        <v>77</v>
      </c>
      <c r="C150" s="14" t="s">
        <v>78</v>
      </c>
    </row>
    <row r="151" spans="1:3" ht="22.5" customHeight="1" x14ac:dyDescent="0.3">
      <c r="A151" s="13" t="s">
        <v>89</v>
      </c>
      <c r="B151" s="16" t="s">
        <v>143</v>
      </c>
      <c r="C151" s="14" t="s">
        <v>142</v>
      </c>
    </row>
    <row r="152" spans="1:3" ht="22.5" customHeight="1" x14ac:dyDescent="0.3">
      <c r="A152" s="13" t="s">
        <v>141</v>
      </c>
      <c r="B152" s="14" t="s">
        <v>184</v>
      </c>
      <c r="C152" s="14" t="s">
        <v>86</v>
      </c>
    </row>
    <row r="153" spans="1:3" ht="22.5" customHeight="1" x14ac:dyDescent="0.3">
      <c r="A153" s="17" t="s">
        <v>90</v>
      </c>
      <c r="B153" s="18" t="s">
        <v>145</v>
      </c>
      <c r="C153" s="19" t="s">
        <v>144</v>
      </c>
    </row>
    <row r="154" spans="1:3" ht="22.5" customHeight="1" x14ac:dyDescent="0.3">
      <c r="A154" s="17" t="s">
        <v>91</v>
      </c>
      <c r="B154" s="20" t="s">
        <v>184</v>
      </c>
      <c r="C154" s="19" t="s">
        <v>86</v>
      </c>
    </row>
    <row r="155" spans="1:3" ht="22.5" customHeight="1" x14ac:dyDescent="0.3">
      <c r="A155" s="13" t="s">
        <v>98</v>
      </c>
      <c r="B155" s="13" t="s">
        <v>99</v>
      </c>
      <c r="C155" s="13" t="s">
        <v>185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25</vt:i4>
      </vt:variant>
    </vt:vector>
  </HeadingPairs>
  <TitlesOfParts>
    <vt:vector size="30" baseType="lpstr">
      <vt:lpstr>Dinámicas</vt:lpstr>
      <vt:lpstr>PAA 2021 Versión 2</vt:lpstr>
      <vt:lpstr>Para seg PI 7696 - Indicador</vt:lpstr>
      <vt:lpstr>PARA PRESENTACIÓN</vt:lpstr>
      <vt:lpstr>Listas Desplegables</vt:lpstr>
      <vt:lpstr>ACT</vt:lpstr>
      <vt:lpstr>ACTA</vt:lpstr>
      <vt:lpstr>'PAA 2021 Versión 2'!Área_de_impresión</vt:lpstr>
      <vt:lpstr>CRITERIO1</vt:lpstr>
      <vt:lpstr>CRITERIO1A</vt:lpstr>
      <vt:lpstr>CRITERIO2</vt:lpstr>
      <vt:lpstr>CRITERIO2A</vt:lpstr>
      <vt:lpstr>CRITERIO3</vt:lpstr>
      <vt:lpstr>CRITERIO3A</vt:lpstr>
      <vt:lpstr>CRITERIO4</vt:lpstr>
      <vt:lpstr>CRITERIO4A</vt:lpstr>
      <vt:lpstr>CRITERIO5</vt:lpstr>
      <vt:lpstr>CRITERIO5A</vt:lpstr>
      <vt:lpstr>CRITERIO6</vt:lpstr>
      <vt:lpstr>CRITERIO6A</vt:lpstr>
      <vt:lpstr>CRITERIO7</vt:lpstr>
      <vt:lpstr>CRITERIO7A</vt:lpstr>
      <vt:lpstr>CRITERIO8</vt:lpstr>
      <vt:lpstr>CRITERIO8A</vt:lpstr>
      <vt:lpstr>LIDER</vt:lpstr>
      <vt:lpstr>PROCESO</vt:lpstr>
      <vt:lpstr>PROCESO2</vt:lpstr>
      <vt:lpstr>PROF</vt:lpstr>
      <vt:lpstr>PROFA</vt:lpstr>
      <vt:lpstr>'PAA 2021 Versión 2'!Títulos_a_imprimir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JONNATHAN ANDRES LARA HERRERA</dc:creator>
  <cp:lastModifiedBy>Ivonne Andrea Torres Cruz</cp:lastModifiedBy>
  <cp:lastPrinted>2020-08-27T19:31:24Z</cp:lastPrinted>
  <dcterms:created xsi:type="dcterms:W3CDTF">2018-02-07T23:53:02Z</dcterms:created>
  <dcterms:modified xsi:type="dcterms:W3CDTF">2021-03-12T16:51:07Z</dcterms:modified>
</cp:coreProperties>
</file>