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6.160.201\control interno\2020\28.03 PAA\06. IV_Seg\"/>
    </mc:Choice>
  </mc:AlternateContent>
  <bookViews>
    <workbookView xWindow="0" yWindow="0" windowWidth="15345" windowHeight="4545" tabRatio="599" activeTab="1"/>
  </bookViews>
  <sheets>
    <sheet name="Dinámicas" sheetId="3" r:id="rId1"/>
    <sheet name="PAA 2020 Versión 2" sheetId="1" r:id="rId2"/>
    <sheet name="Desglose actividades nuevas" sheetId="8" r:id="rId3"/>
    <sheet name="Para seg al PI 7696" sheetId="9" r:id="rId4"/>
    <sheet name="Listas Desplegables" sheetId="2" state="hidden" r:id="rId5"/>
  </sheets>
  <definedNames>
    <definedName name="_xlnm._FilterDatabase" localSheetId="2" hidden="1">'Desglose actividades nuevas'!$A$1:$G$26</definedName>
    <definedName name="_xlnm._FilterDatabase" localSheetId="1" hidden="1">'PAA 2020 Versión 2'!$A$18:$AJ$196</definedName>
    <definedName name="ACT">'Listas Desplegables'!$A$4:$A$12</definedName>
    <definedName name="ACTA">'Listas Desplegables'!$A$4:$B$12</definedName>
    <definedName name="_xlnm.Print_Area" localSheetId="1">'PAA 2020 Versión 2'!$C$1:$AE$204</definedName>
    <definedName name="CRITERIO1">'Listas Desplegables'!$A$33:$A$47</definedName>
    <definedName name="CRITERIO1A">'Listas Desplegables'!$A$33:$B$47</definedName>
    <definedName name="CRITERIO2">'Listas Desplegables'!$A$50:$A$55</definedName>
    <definedName name="CRITERIO2A">'Listas Desplegables'!$A$50:$B$55</definedName>
    <definedName name="CRITERIO3">'Listas Desplegables'!$A$59:$A$63</definedName>
    <definedName name="CRITERIO3A">'Listas Desplegables'!$A$59:$B$63</definedName>
    <definedName name="CRITERIO4">'Listas Desplegables'!$A$67:$A$76</definedName>
    <definedName name="CRITERIO4A">'Listas Desplegables'!$A$67:$B$76</definedName>
    <definedName name="CRITERIO5">'Listas Desplegables'!$A$81:$A$91</definedName>
    <definedName name="CRITERIO5A">'Listas Desplegables'!$A$81:$B$91</definedName>
    <definedName name="CRITERIO6">'Listas Desplegables'!$A$95:$A$104</definedName>
    <definedName name="CRITERIO6A">'Listas Desplegables'!$A$95:$B$104</definedName>
    <definedName name="CRITERIO7">'Listas Desplegables'!$A$108:$A$113</definedName>
    <definedName name="CRITERIO7A">'Listas Desplegables'!$A$108:$B$113</definedName>
    <definedName name="CRITERIO8">'Listas Desplegables'!$A$117:$A$129</definedName>
    <definedName name="CRITERIO8A">'Listas Desplegables'!$A$117:$B$129</definedName>
    <definedName name="LIDER">'Listas Desplegables'!$A$15:$A$16</definedName>
    <definedName name="PROCESO">'Listas Desplegables'!$A$138:$A$156</definedName>
    <definedName name="PROCESO2">'Listas Desplegables'!$A$138:$C$156</definedName>
    <definedName name="PROF">'Listas Desplegables'!$A$19:$A$27</definedName>
    <definedName name="PROFA">'Listas Desplegables'!$A$19:$B$27</definedName>
    <definedName name="_xlnm.Print_Titles" localSheetId="2">'Desglose actividades nuevas'!$1:$1</definedName>
    <definedName name="_xlnm.Print_Titles" localSheetId="1">'PAA 2020 Versión 2'!$17:$18</definedName>
  </definedNames>
  <calcPr calcId="162913"/>
  <pivotCaches>
    <pivotCache cacheId="8" r:id="rId6"/>
    <pivotCache cacheId="9" r:id="rId7"/>
    <pivotCache cacheId="1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3" l="1"/>
  <c r="F65" i="3"/>
  <c r="K9" i="9" l="1"/>
  <c r="D135" i="3" l="1"/>
  <c r="C135" i="3"/>
  <c r="B135" i="3"/>
  <c r="E134" i="3"/>
  <c r="E133" i="3"/>
  <c r="E132" i="3"/>
  <c r="E131" i="3"/>
  <c r="E130" i="3"/>
  <c r="E129" i="3"/>
  <c r="E128" i="3"/>
  <c r="E127" i="3"/>
  <c r="E135" i="3" l="1"/>
  <c r="E136" i="3" s="1"/>
  <c r="D136" i="3" l="1"/>
  <c r="C136" i="3"/>
  <c r="B136" i="3"/>
  <c r="D121" i="3"/>
  <c r="C121" i="3"/>
  <c r="B121" i="3"/>
  <c r="E120" i="3"/>
  <c r="E119" i="3"/>
  <c r="E118" i="3"/>
  <c r="E117" i="3"/>
  <c r="E116" i="3"/>
  <c r="E115" i="3"/>
  <c r="E114" i="3"/>
  <c r="E113" i="3"/>
  <c r="E108" i="3"/>
  <c r="C109" i="3" s="1"/>
  <c r="E107" i="3"/>
  <c r="E106" i="3"/>
  <c r="E105" i="3"/>
  <c r="E104" i="3"/>
  <c r="E103" i="3"/>
  <c r="E102" i="3"/>
  <c r="E101" i="3"/>
  <c r="E100" i="3"/>
  <c r="D109" i="3" l="1"/>
  <c r="E121" i="3"/>
  <c r="E122" i="3" s="1"/>
  <c r="E109" i="3"/>
  <c r="B109" i="3"/>
  <c r="D122" i="3" l="1"/>
  <c r="C122" i="3"/>
  <c r="B122" i="3"/>
  <c r="B7" i="9"/>
  <c r="Y197" i="1" l="1"/>
  <c r="AG20" i="1" l="1"/>
  <c r="AH20" i="1"/>
  <c r="AG21" i="1"/>
  <c r="AH21" i="1"/>
  <c r="AG22" i="1"/>
  <c r="AH22" i="1"/>
  <c r="AG23" i="1"/>
  <c r="AH23" i="1"/>
  <c r="AG24" i="1"/>
  <c r="AH24" i="1"/>
  <c r="AG25" i="1"/>
  <c r="AH25" i="1"/>
  <c r="AG26" i="1"/>
  <c r="AH26" i="1"/>
  <c r="AG27" i="1"/>
  <c r="AH27" i="1"/>
  <c r="AG28" i="1"/>
  <c r="AH28" i="1"/>
  <c r="AG29" i="1"/>
  <c r="AH29" i="1"/>
  <c r="AG30" i="1"/>
  <c r="AH30" i="1"/>
  <c r="AG31" i="1"/>
  <c r="AH31" i="1"/>
  <c r="AG32" i="1"/>
  <c r="AH32" i="1"/>
  <c r="AG33" i="1"/>
  <c r="AH33" i="1"/>
  <c r="AG34" i="1"/>
  <c r="AH34" i="1"/>
  <c r="AG35" i="1"/>
  <c r="AH35" i="1"/>
  <c r="AG36" i="1"/>
  <c r="AH36" i="1"/>
  <c r="AG37" i="1"/>
  <c r="AH37" i="1"/>
  <c r="AG38" i="1"/>
  <c r="AH38" i="1"/>
  <c r="AG39" i="1"/>
  <c r="AH39" i="1"/>
  <c r="AG40" i="1"/>
  <c r="AH40" i="1"/>
  <c r="AG41" i="1"/>
  <c r="AH41" i="1"/>
  <c r="AG42" i="1"/>
  <c r="AH42" i="1"/>
  <c r="AG43" i="1"/>
  <c r="AH43" i="1"/>
  <c r="AG44" i="1"/>
  <c r="AH44" i="1"/>
  <c r="AG45" i="1"/>
  <c r="AH45" i="1"/>
  <c r="AG46" i="1"/>
  <c r="AH46" i="1"/>
  <c r="AG47" i="1"/>
  <c r="AH47" i="1"/>
  <c r="AG48" i="1"/>
  <c r="AH48" i="1"/>
  <c r="AG49" i="1"/>
  <c r="AH49" i="1"/>
  <c r="AG50" i="1"/>
  <c r="AH50" i="1"/>
  <c r="AG51" i="1"/>
  <c r="AH51" i="1"/>
  <c r="AG52" i="1"/>
  <c r="AH52" i="1"/>
  <c r="AG53" i="1"/>
  <c r="AH53" i="1"/>
  <c r="AG54" i="1"/>
  <c r="AH54" i="1"/>
  <c r="AG55" i="1"/>
  <c r="AH55" i="1"/>
  <c r="AG56" i="1"/>
  <c r="AH56" i="1"/>
  <c r="AG57" i="1"/>
  <c r="AH57" i="1"/>
  <c r="AG58" i="1"/>
  <c r="AH58" i="1"/>
  <c r="AG59" i="1"/>
  <c r="AH59" i="1"/>
  <c r="AG60" i="1"/>
  <c r="AH60" i="1"/>
  <c r="AG61" i="1"/>
  <c r="AH61" i="1"/>
  <c r="AG62" i="1"/>
  <c r="AH62" i="1"/>
  <c r="AG63" i="1"/>
  <c r="AH63" i="1"/>
  <c r="AG64" i="1"/>
  <c r="AH64" i="1"/>
  <c r="AG65" i="1"/>
  <c r="AH65" i="1"/>
  <c r="AG66" i="1"/>
  <c r="AH66" i="1"/>
  <c r="AG67" i="1"/>
  <c r="AH67" i="1"/>
  <c r="AG68" i="1"/>
  <c r="AH68" i="1"/>
  <c r="AG69" i="1"/>
  <c r="AH69" i="1"/>
  <c r="AG70" i="1"/>
  <c r="AH70" i="1"/>
  <c r="AG71" i="1"/>
  <c r="AH71" i="1"/>
  <c r="AG72" i="1"/>
  <c r="AH72" i="1"/>
  <c r="AG73" i="1"/>
  <c r="AH73" i="1"/>
  <c r="AG74" i="1"/>
  <c r="AH74" i="1"/>
  <c r="AG75" i="1"/>
  <c r="AH75" i="1"/>
  <c r="AG76" i="1"/>
  <c r="AH76" i="1"/>
  <c r="AG77" i="1"/>
  <c r="AH77" i="1"/>
  <c r="AG78" i="1"/>
  <c r="AH78" i="1"/>
  <c r="AG79" i="1"/>
  <c r="AH79" i="1"/>
  <c r="AG80" i="1"/>
  <c r="AH80" i="1"/>
  <c r="AG81" i="1"/>
  <c r="AH81" i="1"/>
  <c r="AG82" i="1"/>
  <c r="AH82" i="1"/>
  <c r="AG83" i="1"/>
  <c r="AH83" i="1"/>
  <c r="AG84" i="1"/>
  <c r="AH84" i="1"/>
  <c r="AG85" i="1"/>
  <c r="AH85" i="1"/>
  <c r="AG86" i="1"/>
  <c r="AH86" i="1"/>
  <c r="AG87" i="1"/>
  <c r="AH87" i="1"/>
  <c r="AG88" i="1"/>
  <c r="AH88" i="1"/>
  <c r="AG89" i="1"/>
  <c r="AH89" i="1"/>
  <c r="AG90" i="1"/>
  <c r="AH90" i="1"/>
  <c r="AG91" i="1"/>
  <c r="AH91" i="1"/>
  <c r="AG92" i="1"/>
  <c r="AH92" i="1"/>
  <c r="AG93" i="1"/>
  <c r="AH93" i="1"/>
  <c r="AG94" i="1"/>
  <c r="AH94" i="1"/>
  <c r="AG95" i="1"/>
  <c r="AH95" i="1"/>
  <c r="AG96" i="1"/>
  <c r="AH96" i="1"/>
  <c r="AG97" i="1"/>
  <c r="AH97" i="1"/>
  <c r="AG98" i="1"/>
  <c r="AH98" i="1"/>
  <c r="AG99" i="1"/>
  <c r="AH99" i="1"/>
  <c r="AG100" i="1"/>
  <c r="AH100" i="1"/>
  <c r="AG101" i="1"/>
  <c r="AH101" i="1"/>
  <c r="AG102" i="1"/>
  <c r="AH102" i="1"/>
  <c r="AG103" i="1"/>
  <c r="AH103" i="1"/>
  <c r="AG104" i="1"/>
  <c r="AH104" i="1"/>
  <c r="AG105" i="1"/>
  <c r="AH105" i="1"/>
  <c r="AG106" i="1"/>
  <c r="AH106" i="1"/>
  <c r="AG107" i="1"/>
  <c r="AH107" i="1"/>
  <c r="AG108" i="1"/>
  <c r="AH108" i="1"/>
  <c r="AG109" i="1"/>
  <c r="AH109" i="1"/>
  <c r="AG110" i="1"/>
  <c r="AH110" i="1"/>
  <c r="AG111" i="1"/>
  <c r="AH111" i="1"/>
  <c r="AG112" i="1"/>
  <c r="AH112" i="1"/>
  <c r="AG113" i="1"/>
  <c r="AH113" i="1"/>
  <c r="AG114" i="1"/>
  <c r="AH114" i="1"/>
  <c r="AG115" i="1"/>
  <c r="AH115" i="1"/>
  <c r="AG116" i="1"/>
  <c r="AH116" i="1"/>
  <c r="AG117" i="1"/>
  <c r="AH117" i="1"/>
  <c r="AG118" i="1"/>
  <c r="AH118" i="1"/>
  <c r="AG119" i="1"/>
  <c r="AH119" i="1"/>
  <c r="AG120" i="1"/>
  <c r="AH120" i="1"/>
  <c r="AG121" i="1"/>
  <c r="AH121" i="1"/>
  <c r="AG122" i="1"/>
  <c r="AH122" i="1"/>
  <c r="AG123" i="1"/>
  <c r="AH123" i="1"/>
  <c r="AG124" i="1"/>
  <c r="AH124" i="1"/>
  <c r="AG125" i="1"/>
  <c r="AH125" i="1"/>
  <c r="AG126" i="1"/>
  <c r="AH126" i="1"/>
  <c r="AG127" i="1"/>
  <c r="AH127" i="1"/>
  <c r="AG128" i="1"/>
  <c r="AH128" i="1"/>
  <c r="AG129" i="1"/>
  <c r="AH129" i="1"/>
  <c r="AG130" i="1"/>
  <c r="AH130" i="1"/>
  <c r="AG131" i="1"/>
  <c r="AH131" i="1"/>
  <c r="AG132" i="1"/>
  <c r="AH132" i="1"/>
  <c r="AG133" i="1"/>
  <c r="AH133" i="1"/>
  <c r="AG134" i="1"/>
  <c r="AH134" i="1"/>
  <c r="AG135" i="1"/>
  <c r="AH135" i="1"/>
  <c r="AG136" i="1"/>
  <c r="AH136" i="1"/>
  <c r="AG137" i="1"/>
  <c r="AH137" i="1"/>
  <c r="AG138" i="1"/>
  <c r="AH138" i="1"/>
  <c r="AG139" i="1"/>
  <c r="AH139" i="1"/>
  <c r="AG140" i="1"/>
  <c r="AH140" i="1"/>
  <c r="AG141" i="1"/>
  <c r="AH141" i="1"/>
  <c r="AG142" i="1"/>
  <c r="AH142" i="1"/>
  <c r="AG143" i="1"/>
  <c r="AH143" i="1"/>
  <c r="AG144" i="1"/>
  <c r="AH144" i="1"/>
  <c r="AG145" i="1"/>
  <c r="AH145" i="1"/>
  <c r="AG146" i="1"/>
  <c r="AH146" i="1"/>
  <c r="AG147" i="1"/>
  <c r="AH147" i="1"/>
  <c r="AG148" i="1"/>
  <c r="AH148" i="1"/>
  <c r="AG149" i="1"/>
  <c r="AH149" i="1"/>
  <c r="AG150" i="1"/>
  <c r="AH150" i="1"/>
  <c r="AG151" i="1"/>
  <c r="AH151" i="1"/>
  <c r="AG152" i="1"/>
  <c r="AH152" i="1"/>
  <c r="AG153" i="1"/>
  <c r="AH153" i="1"/>
  <c r="AG154" i="1"/>
  <c r="AH154" i="1"/>
  <c r="AG155" i="1"/>
  <c r="AH155" i="1"/>
  <c r="AG156" i="1"/>
  <c r="AH156" i="1"/>
  <c r="AG157" i="1"/>
  <c r="AH157" i="1"/>
  <c r="AG158" i="1"/>
  <c r="AH158" i="1"/>
  <c r="AG159" i="1"/>
  <c r="AH159" i="1"/>
  <c r="AG160" i="1"/>
  <c r="AH160" i="1"/>
  <c r="AG161" i="1"/>
  <c r="AH161" i="1"/>
  <c r="AG162" i="1"/>
  <c r="AH162" i="1"/>
  <c r="AG163" i="1"/>
  <c r="AH163" i="1"/>
  <c r="AG164" i="1"/>
  <c r="AH164" i="1"/>
  <c r="AG165" i="1"/>
  <c r="AH165" i="1"/>
  <c r="AG166" i="1"/>
  <c r="AH166" i="1"/>
  <c r="AG167" i="1"/>
  <c r="AH167" i="1"/>
  <c r="AG168" i="1"/>
  <c r="AH168" i="1"/>
  <c r="AG169" i="1"/>
  <c r="AH169" i="1"/>
  <c r="AG170" i="1"/>
  <c r="AH170" i="1"/>
  <c r="AG171" i="1"/>
  <c r="AH171" i="1"/>
  <c r="AG172" i="1"/>
  <c r="AH172" i="1"/>
  <c r="AG173" i="1"/>
  <c r="AH173" i="1"/>
  <c r="AG174" i="1"/>
  <c r="AH174" i="1"/>
  <c r="AG175" i="1"/>
  <c r="AH175" i="1"/>
  <c r="AG176" i="1"/>
  <c r="AH176" i="1"/>
  <c r="AG177" i="1"/>
  <c r="AH177" i="1"/>
  <c r="AG178" i="1"/>
  <c r="AH178" i="1"/>
  <c r="AG179" i="1"/>
  <c r="AH179" i="1"/>
  <c r="AG180" i="1"/>
  <c r="AH180" i="1"/>
  <c r="AG181" i="1"/>
  <c r="AH181" i="1"/>
  <c r="AG182" i="1"/>
  <c r="AH182" i="1"/>
  <c r="AG183" i="1"/>
  <c r="AH183" i="1"/>
  <c r="AG184" i="1"/>
  <c r="AH184" i="1"/>
  <c r="AG185" i="1"/>
  <c r="AH185" i="1"/>
  <c r="AG186" i="1"/>
  <c r="AH186" i="1"/>
  <c r="AG187" i="1"/>
  <c r="AH187" i="1"/>
  <c r="AG188" i="1"/>
  <c r="AH188" i="1"/>
  <c r="AG189" i="1"/>
  <c r="AH189" i="1"/>
  <c r="AG190" i="1"/>
  <c r="AH190" i="1"/>
  <c r="AG191" i="1"/>
  <c r="AH191" i="1"/>
  <c r="AG192" i="1"/>
  <c r="AH192" i="1"/>
  <c r="AG193" i="1"/>
  <c r="AH193" i="1"/>
  <c r="AG194" i="1"/>
  <c r="AH194" i="1"/>
  <c r="AG195" i="1"/>
  <c r="AH195" i="1"/>
  <c r="AG196" i="1"/>
  <c r="AH196"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I181" i="1" l="1"/>
  <c r="AJ181" i="1" s="1"/>
  <c r="AI57" i="1"/>
  <c r="AJ57" i="1" s="1"/>
  <c r="AI53" i="1"/>
  <c r="AJ53" i="1" s="1"/>
  <c r="AI49" i="1"/>
  <c r="AJ49" i="1" s="1"/>
  <c r="AI45" i="1"/>
  <c r="AJ45" i="1" s="1"/>
  <c r="AI41" i="1"/>
  <c r="AJ41" i="1" s="1"/>
  <c r="AI37" i="1"/>
  <c r="AJ37" i="1" s="1"/>
  <c r="AI33" i="1"/>
  <c r="AJ33" i="1" s="1"/>
  <c r="AI29" i="1"/>
  <c r="AJ29" i="1" s="1"/>
  <c r="AI25" i="1"/>
  <c r="AJ25" i="1" s="1"/>
  <c r="AI21" i="1"/>
  <c r="AJ21" i="1" s="1"/>
  <c r="AI192" i="1"/>
  <c r="AJ192" i="1" s="1"/>
  <c r="AI184" i="1"/>
  <c r="AJ184" i="1" s="1"/>
  <c r="AI56" i="1"/>
  <c r="AJ56" i="1" s="1"/>
  <c r="AI52" i="1"/>
  <c r="AJ52" i="1" s="1"/>
  <c r="AI48" i="1"/>
  <c r="AJ48" i="1" s="1"/>
  <c r="AI44" i="1"/>
  <c r="AJ44" i="1" s="1"/>
  <c r="AI40" i="1"/>
  <c r="AJ40" i="1" s="1"/>
  <c r="AI36" i="1"/>
  <c r="AJ36" i="1" s="1"/>
  <c r="AI32" i="1"/>
  <c r="AJ32" i="1" s="1"/>
  <c r="AI28" i="1"/>
  <c r="AJ28" i="1" s="1"/>
  <c r="AI24" i="1"/>
  <c r="AJ24" i="1" s="1"/>
  <c r="AI20" i="1"/>
  <c r="AJ20" i="1" s="1"/>
  <c r="AI191" i="1"/>
  <c r="AJ191" i="1" s="1"/>
  <c r="AI187" i="1"/>
  <c r="AJ187" i="1" s="1"/>
  <c r="AI193" i="1"/>
  <c r="AJ193" i="1" s="1"/>
  <c r="AI190" i="1"/>
  <c r="AJ190" i="1" s="1"/>
  <c r="AI188" i="1"/>
  <c r="AJ188" i="1" s="1"/>
  <c r="AI186" i="1"/>
  <c r="AJ186" i="1" s="1"/>
  <c r="AI196" i="1"/>
  <c r="AJ196" i="1" s="1"/>
  <c r="AI194" i="1"/>
  <c r="AJ194" i="1" s="1"/>
  <c r="AI183" i="1"/>
  <c r="AJ183" i="1" s="1"/>
  <c r="AI179" i="1"/>
  <c r="AJ179" i="1" s="1"/>
  <c r="AI177" i="1"/>
  <c r="AJ177" i="1" s="1"/>
  <c r="AI175" i="1"/>
  <c r="AJ175" i="1" s="1"/>
  <c r="AI173" i="1"/>
  <c r="AJ173" i="1" s="1"/>
  <c r="AI171" i="1"/>
  <c r="AJ171" i="1" s="1"/>
  <c r="AI169" i="1"/>
  <c r="AJ169" i="1" s="1"/>
  <c r="AI167" i="1"/>
  <c r="AJ167" i="1" s="1"/>
  <c r="AI165" i="1"/>
  <c r="AJ165" i="1" s="1"/>
  <c r="AI163" i="1"/>
  <c r="AJ163" i="1" s="1"/>
  <c r="AI161" i="1"/>
  <c r="AJ161" i="1" s="1"/>
  <c r="AI159" i="1"/>
  <c r="AJ159" i="1" s="1"/>
  <c r="AI157" i="1"/>
  <c r="AJ157" i="1" s="1"/>
  <c r="AI155" i="1"/>
  <c r="AJ155" i="1" s="1"/>
  <c r="AI153" i="1"/>
  <c r="AJ153" i="1" s="1"/>
  <c r="AI151" i="1"/>
  <c r="AJ151" i="1" s="1"/>
  <c r="AI149" i="1"/>
  <c r="AJ149" i="1" s="1"/>
  <c r="AI147" i="1"/>
  <c r="AJ147" i="1" s="1"/>
  <c r="AI145" i="1"/>
  <c r="AJ145" i="1" s="1"/>
  <c r="AI143" i="1"/>
  <c r="AJ143" i="1" s="1"/>
  <c r="AI141" i="1"/>
  <c r="AJ141" i="1" s="1"/>
  <c r="AI139" i="1"/>
  <c r="AJ139" i="1" s="1"/>
  <c r="AI137" i="1"/>
  <c r="AJ137" i="1" s="1"/>
  <c r="AI135" i="1"/>
  <c r="AJ135" i="1" s="1"/>
  <c r="AI133" i="1"/>
  <c r="AJ133" i="1" s="1"/>
  <c r="AI131" i="1"/>
  <c r="AJ131" i="1" s="1"/>
  <c r="AI129" i="1"/>
  <c r="AJ129" i="1" s="1"/>
  <c r="AI127" i="1"/>
  <c r="AJ127" i="1" s="1"/>
  <c r="AI125" i="1"/>
  <c r="AJ125" i="1" s="1"/>
  <c r="AI123" i="1"/>
  <c r="AJ123" i="1" s="1"/>
  <c r="AI121" i="1"/>
  <c r="AJ121" i="1" s="1"/>
  <c r="AI119" i="1"/>
  <c r="AJ119" i="1" s="1"/>
  <c r="AI117" i="1"/>
  <c r="AJ117" i="1" s="1"/>
  <c r="AI115" i="1"/>
  <c r="AJ115" i="1" s="1"/>
  <c r="AI113" i="1"/>
  <c r="AJ113" i="1" s="1"/>
  <c r="AI111" i="1"/>
  <c r="AJ111" i="1" s="1"/>
  <c r="AI109" i="1"/>
  <c r="AJ109" i="1" s="1"/>
  <c r="AI107" i="1"/>
  <c r="AJ107" i="1" s="1"/>
  <c r="AI105" i="1"/>
  <c r="AJ105" i="1" s="1"/>
  <c r="AI195" i="1"/>
  <c r="AJ195" i="1" s="1"/>
  <c r="AI189" i="1"/>
  <c r="AJ189" i="1" s="1"/>
  <c r="AI185" i="1"/>
  <c r="AJ185" i="1" s="1"/>
  <c r="AI182" i="1"/>
  <c r="AJ182" i="1" s="1"/>
  <c r="AI180" i="1"/>
  <c r="AJ180" i="1" s="1"/>
  <c r="AI178" i="1"/>
  <c r="AJ178" i="1" s="1"/>
  <c r="AI176" i="1"/>
  <c r="AJ176" i="1" s="1"/>
  <c r="AI174" i="1"/>
  <c r="AJ174" i="1" s="1"/>
  <c r="AI172" i="1"/>
  <c r="AJ172" i="1" s="1"/>
  <c r="AI170" i="1"/>
  <c r="AJ170" i="1" s="1"/>
  <c r="AI168" i="1"/>
  <c r="AJ168" i="1" s="1"/>
  <c r="AI166" i="1"/>
  <c r="AJ166" i="1" s="1"/>
  <c r="AI164" i="1"/>
  <c r="AJ164" i="1" s="1"/>
  <c r="AI162" i="1"/>
  <c r="AJ162" i="1" s="1"/>
  <c r="AI160" i="1"/>
  <c r="AJ160" i="1" s="1"/>
  <c r="AI158" i="1"/>
  <c r="AJ158" i="1" s="1"/>
  <c r="AI156" i="1"/>
  <c r="AJ156" i="1" s="1"/>
  <c r="AI154" i="1"/>
  <c r="AJ154" i="1" s="1"/>
  <c r="AI152" i="1"/>
  <c r="AJ152" i="1" s="1"/>
  <c r="AI150" i="1"/>
  <c r="AJ150" i="1" s="1"/>
  <c r="AI148" i="1"/>
  <c r="AJ148" i="1" s="1"/>
  <c r="AI146" i="1"/>
  <c r="AJ146" i="1" s="1"/>
  <c r="AI144" i="1"/>
  <c r="AJ144" i="1" s="1"/>
  <c r="AI142" i="1"/>
  <c r="AJ142" i="1" s="1"/>
  <c r="AI140" i="1"/>
  <c r="AJ140" i="1" s="1"/>
  <c r="AI138" i="1"/>
  <c r="AJ138" i="1" s="1"/>
  <c r="AI136" i="1"/>
  <c r="AJ136" i="1" s="1"/>
  <c r="AI134" i="1"/>
  <c r="AJ134" i="1" s="1"/>
  <c r="AI132" i="1"/>
  <c r="AJ132" i="1" s="1"/>
  <c r="AI130" i="1"/>
  <c r="AJ130" i="1" s="1"/>
  <c r="AI128" i="1"/>
  <c r="AJ128" i="1" s="1"/>
  <c r="AI126" i="1"/>
  <c r="AJ126" i="1" s="1"/>
  <c r="AI124" i="1"/>
  <c r="AJ124" i="1" s="1"/>
  <c r="AI122" i="1"/>
  <c r="AJ122" i="1" s="1"/>
  <c r="AI120" i="1"/>
  <c r="AJ120" i="1" s="1"/>
  <c r="AI118" i="1"/>
  <c r="AJ118" i="1" s="1"/>
  <c r="AI116" i="1"/>
  <c r="AJ116" i="1" s="1"/>
  <c r="AI114" i="1"/>
  <c r="AJ114" i="1" s="1"/>
  <c r="AI112" i="1"/>
  <c r="AJ112" i="1" s="1"/>
  <c r="AI110" i="1"/>
  <c r="AJ110" i="1" s="1"/>
  <c r="AI108" i="1"/>
  <c r="AJ108" i="1" s="1"/>
  <c r="AI106" i="1"/>
  <c r="AJ106" i="1" s="1"/>
  <c r="AI54" i="1"/>
  <c r="AJ54" i="1" s="1"/>
  <c r="AI51" i="1"/>
  <c r="AJ51" i="1" s="1"/>
  <c r="AI46" i="1"/>
  <c r="AJ46" i="1" s="1"/>
  <c r="AI43" i="1"/>
  <c r="AJ43" i="1" s="1"/>
  <c r="AI38" i="1"/>
  <c r="AJ38" i="1" s="1"/>
  <c r="AI35" i="1"/>
  <c r="AJ35" i="1" s="1"/>
  <c r="AI30" i="1"/>
  <c r="AJ30" i="1" s="1"/>
  <c r="AI27" i="1"/>
  <c r="AJ27" i="1" s="1"/>
  <c r="AI22" i="1"/>
  <c r="AJ22" i="1" s="1"/>
  <c r="AI104" i="1"/>
  <c r="AJ104" i="1" s="1"/>
  <c r="AI102" i="1"/>
  <c r="AJ102" i="1" s="1"/>
  <c r="AI100" i="1"/>
  <c r="AJ100" i="1" s="1"/>
  <c r="AI98" i="1"/>
  <c r="AJ98" i="1" s="1"/>
  <c r="AI96" i="1"/>
  <c r="AJ96" i="1" s="1"/>
  <c r="AI94" i="1"/>
  <c r="AJ94" i="1" s="1"/>
  <c r="AI92" i="1"/>
  <c r="AJ92" i="1" s="1"/>
  <c r="AI90" i="1"/>
  <c r="AJ90" i="1" s="1"/>
  <c r="AI88" i="1"/>
  <c r="AJ88" i="1" s="1"/>
  <c r="AI86" i="1"/>
  <c r="AJ86" i="1" s="1"/>
  <c r="AI84" i="1"/>
  <c r="AJ84" i="1" s="1"/>
  <c r="AI82" i="1"/>
  <c r="AJ82" i="1" s="1"/>
  <c r="AI80" i="1"/>
  <c r="AJ80" i="1" s="1"/>
  <c r="AI78" i="1"/>
  <c r="AJ78" i="1" s="1"/>
  <c r="AI76" i="1"/>
  <c r="AJ76" i="1" s="1"/>
  <c r="AI74" i="1"/>
  <c r="AJ74" i="1" s="1"/>
  <c r="AI72" i="1"/>
  <c r="AJ72" i="1" s="1"/>
  <c r="AI70" i="1"/>
  <c r="AJ70" i="1" s="1"/>
  <c r="AI68" i="1"/>
  <c r="AJ68" i="1" s="1"/>
  <c r="AI66" i="1"/>
  <c r="AJ66" i="1" s="1"/>
  <c r="AI64" i="1"/>
  <c r="AJ64" i="1" s="1"/>
  <c r="AI62" i="1"/>
  <c r="AJ62" i="1" s="1"/>
  <c r="AI60" i="1"/>
  <c r="AJ60" i="1" s="1"/>
  <c r="AI58" i="1"/>
  <c r="AJ58" i="1" s="1"/>
  <c r="AI55" i="1"/>
  <c r="AJ55" i="1" s="1"/>
  <c r="AI50" i="1"/>
  <c r="AJ50" i="1" s="1"/>
  <c r="AI47" i="1"/>
  <c r="AJ47" i="1" s="1"/>
  <c r="AI42" i="1"/>
  <c r="AJ42" i="1" s="1"/>
  <c r="AI39" i="1"/>
  <c r="AJ39" i="1" s="1"/>
  <c r="AI34" i="1"/>
  <c r="AJ34" i="1" s="1"/>
  <c r="AI31" i="1"/>
  <c r="AJ31" i="1" s="1"/>
  <c r="AI26" i="1"/>
  <c r="AJ26" i="1" s="1"/>
  <c r="AI23" i="1"/>
  <c r="AJ23" i="1" s="1"/>
  <c r="AI103" i="1"/>
  <c r="AJ103" i="1" s="1"/>
  <c r="AI99" i="1"/>
  <c r="AJ99" i="1" s="1"/>
  <c r="AI95" i="1"/>
  <c r="AJ95" i="1" s="1"/>
  <c r="AI91" i="1"/>
  <c r="AJ91" i="1" s="1"/>
  <c r="AI87" i="1"/>
  <c r="AJ87" i="1" s="1"/>
  <c r="AI83" i="1"/>
  <c r="AJ83" i="1" s="1"/>
  <c r="AI79" i="1"/>
  <c r="AJ79" i="1" s="1"/>
  <c r="AI75" i="1"/>
  <c r="AJ75" i="1" s="1"/>
  <c r="AI71" i="1"/>
  <c r="AJ71" i="1" s="1"/>
  <c r="AI67" i="1"/>
  <c r="AJ67" i="1" s="1"/>
  <c r="AI63" i="1"/>
  <c r="AJ63" i="1" s="1"/>
  <c r="AI59" i="1"/>
  <c r="AJ59" i="1" s="1"/>
  <c r="AI101" i="1"/>
  <c r="AJ101" i="1" s="1"/>
  <c r="AI97" i="1"/>
  <c r="AJ97" i="1" s="1"/>
  <c r="AI93" i="1"/>
  <c r="AJ93" i="1" s="1"/>
  <c r="AI89" i="1"/>
  <c r="AJ89" i="1" s="1"/>
  <c r="AI85" i="1"/>
  <c r="AJ85" i="1" s="1"/>
  <c r="AI81" i="1"/>
  <c r="AJ81" i="1" s="1"/>
  <c r="AI77" i="1"/>
  <c r="AJ77" i="1" s="1"/>
  <c r="AI73" i="1"/>
  <c r="AJ73" i="1" s="1"/>
  <c r="AI69" i="1"/>
  <c r="AJ69" i="1" s="1"/>
  <c r="AI65" i="1"/>
  <c r="AJ65" i="1" s="1"/>
  <c r="AI61" i="1"/>
  <c r="AJ61" i="1" s="1"/>
  <c r="C29" i="3" l="1"/>
  <c r="B29" i="3"/>
  <c r="G41" i="3"/>
  <c r="F41" i="3"/>
  <c r="E41" i="3"/>
  <c r="D41" i="3"/>
  <c r="C41" i="3"/>
  <c r="G40" i="3"/>
  <c r="F40" i="3"/>
  <c r="E40" i="3"/>
  <c r="D40" i="3"/>
  <c r="C40" i="3"/>
  <c r="E2" i="9" l="1"/>
  <c r="C4" i="9"/>
  <c r="D4" i="9" s="1"/>
  <c r="C5" i="9"/>
  <c r="C6" i="9"/>
  <c r="C7" i="9"/>
  <c r="C8" i="9"/>
  <c r="D8" i="9" s="1"/>
  <c r="C3" i="9"/>
  <c r="C2" i="9"/>
  <c r="D7" i="9" l="1"/>
  <c r="H7" i="9" s="1"/>
  <c r="D6" i="9"/>
  <c r="H6" i="9" s="1"/>
  <c r="D3" i="9"/>
  <c r="H3" i="9" s="1"/>
  <c r="D5" i="9"/>
  <c r="D9" i="9" l="1"/>
  <c r="H4" i="9"/>
  <c r="H5" i="9" s="1"/>
  <c r="AG19" i="1"/>
  <c r="AH19" i="1"/>
  <c r="AF19" i="1"/>
  <c r="H10" i="9" l="1"/>
  <c r="K10" i="9" s="1"/>
  <c r="AI19" i="1"/>
  <c r="AJ19" i="1" s="1"/>
  <c r="AJ197" i="1" s="1"/>
  <c r="D80" i="3" l="1"/>
  <c r="E80" i="3"/>
  <c r="C80" i="3"/>
  <c r="F74" i="3"/>
  <c r="F75" i="3"/>
  <c r="F76" i="3"/>
  <c r="F77" i="3"/>
  <c r="F78" i="3"/>
  <c r="F79" i="3"/>
  <c r="F73" i="3"/>
  <c r="F82" i="3"/>
  <c r="B80" i="3"/>
  <c r="H39" i="3"/>
  <c r="H38" i="3"/>
  <c r="H37" i="3"/>
  <c r="H36" i="3"/>
  <c r="H35" i="3"/>
  <c r="H34" i="3"/>
  <c r="H33" i="3"/>
  <c r="F80" i="3" l="1"/>
  <c r="H41" i="3"/>
  <c r="H40" i="3"/>
  <c r="B33" i="3" l="1"/>
  <c r="I196" i="1" l="1"/>
  <c r="I195" i="1" l="1"/>
  <c r="I194" i="1"/>
  <c r="I193" i="1"/>
  <c r="D21" i="3" l="1"/>
  <c r="F56" i="3" l="1"/>
  <c r="F59" i="3" s="1"/>
  <c r="F62" i="3" s="1"/>
  <c r="E56" i="3" l="1"/>
  <c r="E59" i="3" l="1"/>
  <c r="G56" i="3"/>
  <c r="E62" i="3" l="1"/>
  <c r="G59" i="3"/>
  <c r="E65" i="3" l="1"/>
  <c r="G62" i="3"/>
  <c r="D22" i="3"/>
  <c r="I192" i="1" l="1"/>
  <c r="I191" i="1"/>
  <c r="I48" i="1"/>
  <c r="I190" i="1"/>
  <c r="I189" i="1" l="1"/>
  <c r="I187" i="1"/>
  <c r="I188" i="1"/>
  <c r="I186" i="1" l="1"/>
  <c r="I123" i="1" l="1"/>
  <c r="I159" i="1"/>
  <c r="I57" i="1"/>
  <c r="I126" i="1"/>
  <c r="B34" i="3"/>
  <c r="B35" i="3"/>
  <c r="B36" i="3"/>
  <c r="B37" i="3"/>
  <c r="B38" i="3"/>
  <c r="B39" i="3"/>
  <c r="I100" i="1"/>
  <c r="I101" i="1"/>
  <c r="I180" i="1"/>
  <c r="I156" i="1"/>
  <c r="I155" i="1"/>
  <c r="I144" i="1"/>
  <c r="I146" i="1"/>
  <c r="I154" i="1"/>
  <c r="I153" i="1"/>
  <c r="I140" i="1"/>
  <c r="I141" i="1"/>
  <c r="I139" i="1"/>
  <c r="I92" i="1"/>
  <c r="I136" i="1"/>
  <c r="I135" i="1"/>
  <c r="I134" i="1"/>
  <c r="I133" i="1"/>
  <c r="I35" i="1"/>
  <c r="I42" i="1"/>
  <c r="I38" i="1"/>
  <c r="I40" i="1"/>
  <c r="I33" i="1"/>
  <c r="I32" i="1"/>
  <c r="I150" i="1"/>
  <c r="I138" i="1"/>
  <c r="I149" i="1"/>
  <c r="I88" i="1"/>
  <c r="I43" i="1"/>
  <c r="I176" i="1"/>
  <c r="I173" i="1"/>
  <c r="I170" i="1"/>
  <c r="I166" i="1"/>
  <c r="I106" i="1"/>
  <c r="I105" i="1"/>
  <c r="I104" i="1"/>
  <c r="I103" i="1"/>
  <c r="I125" i="1"/>
  <c r="I110" i="1"/>
  <c r="I30" i="1"/>
  <c r="I29" i="1"/>
  <c r="I28" i="1"/>
  <c r="I27" i="1"/>
  <c r="I124" i="1"/>
  <c r="I165" i="1"/>
  <c r="I163" i="1"/>
  <c r="I46" i="1"/>
  <c r="I45" i="1"/>
  <c r="I122" i="1"/>
  <c r="I121" i="1"/>
  <c r="I120" i="1"/>
  <c r="I119" i="1"/>
  <c r="I118" i="1"/>
  <c r="I117" i="1"/>
  <c r="I116" i="1"/>
  <c r="I115" i="1"/>
  <c r="I114" i="1"/>
  <c r="I113" i="1"/>
  <c r="I112" i="1"/>
  <c r="I160" i="1"/>
  <c r="I177" i="1"/>
  <c r="I175" i="1"/>
  <c r="I174" i="1"/>
  <c r="I172" i="1"/>
  <c r="I171" i="1"/>
  <c r="I169" i="1"/>
  <c r="I168" i="1"/>
  <c r="I167" i="1"/>
  <c r="I164" i="1"/>
  <c r="I162" i="1"/>
  <c r="I161" i="1"/>
  <c r="I87" i="1"/>
  <c r="I86" i="1"/>
  <c r="I85" i="1"/>
  <c r="I84" i="1"/>
  <c r="I83" i="1"/>
  <c r="I82" i="1"/>
  <c r="I80" i="1"/>
  <c r="I79" i="1"/>
  <c r="I78" i="1"/>
  <c r="I76" i="1"/>
  <c r="I75" i="1"/>
  <c r="M16" i="1"/>
  <c r="D28" i="3"/>
  <c r="D27" i="3"/>
  <c r="D26" i="3"/>
  <c r="D25" i="3"/>
  <c r="D24" i="3"/>
  <c r="D23" i="3"/>
  <c r="B108" i="2"/>
  <c r="B109" i="2" s="1"/>
  <c r="B110" i="2" s="1"/>
  <c r="B111" i="2" s="1"/>
  <c r="I34" i="1"/>
  <c r="I37" i="1"/>
  <c r="I143" i="1"/>
  <c r="I91" i="1"/>
  <c r="I59" i="1"/>
  <c r="I31" i="1"/>
  <c r="W16" i="1"/>
  <c r="V16" i="1"/>
  <c r="U16" i="1"/>
  <c r="T16" i="1"/>
  <c r="S16" i="1"/>
  <c r="R16" i="1"/>
  <c r="Q16" i="1"/>
  <c r="P16" i="1"/>
  <c r="O16" i="1"/>
  <c r="N16" i="1"/>
  <c r="L16" i="1"/>
  <c r="M15" i="1"/>
  <c r="T15" i="1"/>
  <c r="P15" i="1"/>
  <c r="Q15" i="1"/>
  <c r="I137" i="1"/>
  <c r="I132" i="1"/>
  <c r="I181" i="1"/>
  <c r="I39" i="1"/>
  <c r="I178" i="1"/>
  <c r="I36" i="1"/>
  <c r="I81" i="1"/>
  <c r="I50" i="1"/>
  <c r="I148" i="1"/>
  <c r="I41" i="1"/>
  <c r="I90" i="1"/>
  <c r="I151" i="1"/>
  <c r="I185" i="1"/>
  <c r="I142" i="1"/>
  <c r="I54" i="1"/>
  <c r="E12" i="2"/>
  <c r="I52" i="1"/>
  <c r="I51" i="1"/>
  <c r="I55" i="1"/>
  <c r="I58" i="1"/>
  <c r="I56" i="1"/>
  <c r="I53" i="1"/>
  <c r="C126" i="2"/>
  <c r="B117" i="2"/>
  <c r="B118" i="2" s="1"/>
  <c r="B119" i="2" s="1"/>
  <c r="B120" i="2" s="1"/>
  <c r="B121" i="2" s="1"/>
  <c r="C112" i="2"/>
  <c r="C103" i="2"/>
  <c r="B95" i="2"/>
  <c r="B96" i="2" s="1"/>
  <c r="B97" i="2" s="1"/>
  <c r="B98" i="2" s="1"/>
  <c r="B99" i="2" s="1"/>
  <c r="B100" i="2" s="1"/>
  <c r="B101" i="2" s="1"/>
  <c r="B102" i="2" s="1"/>
  <c r="C90" i="2"/>
  <c r="B81" i="2"/>
  <c r="B82" i="2" s="1"/>
  <c r="B83" i="2" s="1"/>
  <c r="B84" i="2" s="1"/>
  <c r="B85" i="2" s="1"/>
  <c r="B86" i="2" s="1"/>
  <c r="B87" i="2" s="1"/>
  <c r="B88" i="2" s="1"/>
  <c r="B89" i="2" s="1"/>
  <c r="C76" i="2"/>
  <c r="B67" i="2"/>
  <c r="B68" i="2" s="1"/>
  <c r="B69" i="2" s="1"/>
  <c r="B70" i="2" s="1"/>
  <c r="B71" i="2" s="1"/>
  <c r="B72" i="2" s="1"/>
  <c r="B73" i="2" s="1"/>
  <c r="B74" i="2" s="1"/>
  <c r="B75" i="2" s="1"/>
  <c r="C62" i="2"/>
  <c r="B59" i="2"/>
  <c r="B60" i="2" s="1"/>
  <c r="B61" i="2" s="1"/>
  <c r="C54" i="2"/>
  <c r="B50" i="2"/>
  <c r="B51" i="2" s="1"/>
  <c r="B52" i="2" s="1"/>
  <c r="C47" i="2"/>
  <c r="I184" i="1"/>
  <c r="I71" i="1"/>
  <c r="I70" i="1"/>
  <c r="I69" i="1"/>
  <c r="I68" i="1"/>
  <c r="I67" i="1"/>
  <c r="I66" i="1"/>
  <c r="I65" i="1"/>
  <c r="I64" i="1"/>
  <c r="I63" i="1"/>
  <c r="I62" i="1"/>
  <c r="I61" i="1"/>
  <c r="I130" i="1"/>
  <c r="I129" i="1"/>
  <c r="I127" i="1"/>
  <c r="I183" i="1"/>
  <c r="I97" i="1"/>
  <c r="I95" i="1"/>
  <c r="B33" i="2"/>
  <c r="I96" i="1"/>
  <c r="I98" i="1"/>
  <c r="I93" i="1"/>
  <c r="I157" i="1"/>
  <c r="I179" i="1"/>
  <c r="I182" i="1"/>
  <c r="I111" i="1"/>
  <c r="I158" i="1"/>
  <c r="I102" i="1"/>
  <c r="I107" i="1"/>
  <c r="I44" i="1"/>
  <c r="I94" i="1"/>
  <c r="I109" i="1"/>
  <c r="I128" i="1"/>
  <c r="I131" i="1"/>
  <c r="I108" i="1"/>
  <c r="I60" i="1"/>
  <c r="I73" i="1"/>
  <c r="I77" i="1"/>
  <c r="I72" i="1"/>
  <c r="I89" i="1"/>
  <c r="I99" i="1"/>
  <c r="I49" i="1"/>
  <c r="I74" i="1"/>
  <c r="I47" i="1"/>
  <c r="I152" i="1"/>
  <c r="I147" i="1"/>
  <c r="W15" i="1"/>
  <c r="V15" i="1"/>
  <c r="U15" i="1"/>
  <c r="S15" i="1"/>
  <c r="R15" i="1"/>
  <c r="O15" i="1"/>
  <c r="N15" i="1"/>
  <c r="B116" i="2"/>
  <c r="B107" i="2"/>
  <c r="B94" i="2"/>
  <c r="B80" i="2"/>
  <c r="B66" i="2"/>
  <c r="B58" i="2"/>
  <c r="B49" i="2"/>
  <c r="B32" i="2"/>
  <c r="AD27" i="1"/>
  <c r="AD190" i="1"/>
  <c r="B34" i="2" l="1"/>
  <c r="B35" i="2" s="1"/>
  <c r="B36" i="2" s="1"/>
  <c r="B37" i="2" s="1"/>
  <c r="AE190" i="1"/>
  <c r="D29" i="3"/>
  <c r="B122" i="2"/>
  <c r="B123" i="2" s="1"/>
  <c r="B124" i="2" s="1"/>
  <c r="B125" i="2" s="1"/>
  <c r="B53" i="2"/>
  <c r="B41" i="3"/>
  <c r="B40" i="3"/>
  <c r="AD188" i="1"/>
  <c r="AD189" i="1"/>
  <c r="B38" i="2" l="1"/>
  <c r="AE189" i="1"/>
  <c r="AE188" i="1"/>
  <c r="AE27" i="1"/>
  <c r="AD174" i="1"/>
  <c r="AD139" i="1"/>
  <c r="AD156" i="1"/>
  <c r="AD67" i="1"/>
  <c r="AD85" i="1"/>
  <c r="AD94" i="1"/>
  <c r="AD124" i="1"/>
  <c r="AD33" i="1"/>
  <c r="AD119" i="1"/>
  <c r="AD134" i="1"/>
  <c r="AD92" i="1"/>
  <c r="AD81" i="1"/>
  <c r="AD106" i="1"/>
  <c r="AD95" i="1"/>
  <c r="AD160" i="1"/>
  <c r="AD149" i="1"/>
  <c r="AD136" i="1"/>
  <c r="AD42" i="1"/>
  <c r="AD49" i="1"/>
  <c r="AD183" i="1"/>
  <c r="AD46" i="1"/>
  <c r="AD104" i="1"/>
  <c r="AD135" i="1"/>
  <c r="AD170" i="1"/>
  <c r="AD29" i="1"/>
  <c r="AD108" i="1"/>
  <c r="AD77" i="1"/>
  <c r="AD21" i="1"/>
  <c r="AD101" i="1"/>
  <c r="AD88" i="1"/>
  <c r="AD147" i="1"/>
  <c r="AD161" i="1"/>
  <c r="AD26" i="1"/>
  <c r="AD24" i="1"/>
  <c r="AD53" i="1"/>
  <c r="AD97" i="1"/>
  <c r="AD86" i="1"/>
  <c r="AD109" i="1"/>
  <c r="AD99" i="1"/>
  <c r="AD186" i="1"/>
  <c r="AD61" i="1"/>
  <c r="AD133" i="1"/>
  <c r="AD60" i="1"/>
  <c r="AD79" i="1"/>
  <c r="AD154" i="1"/>
  <c r="AD163" i="1"/>
  <c r="AD148" i="1"/>
  <c r="AD65" i="1"/>
  <c r="AD78" i="1"/>
  <c r="AD68" i="1"/>
  <c r="AD96" i="1"/>
  <c r="AD69" i="1"/>
  <c r="AD153" i="1"/>
  <c r="AD182" i="1"/>
  <c r="AD100" i="1"/>
  <c r="AD105" i="1"/>
  <c r="AD66" i="1"/>
  <c r="AD117" i="1"/>
  <c r="AD82" i="1"/>
  <c r="AD142" i="1"/>
  <c r="AD76" i="1"/>
  <c r="AD89" i="1"/>
  <c r="AD52" i="1"/>
  <c r="AD171" i="1"/>
  <c r="AD184" i="1"/>
  <c r="AD181" i="1"/>
  <c r="AD98" i="1"/>
  <c r="AD175" i="1"/>
  <c r="AD41" i="1"/>
  <c r="AD35" i="1"/>
  <c r="AD32" i="1"/>
  <c r="AD179" i="1"/>
  <c r="AD63" i="1"/>
  <c r="AD103" i="1"/>
  <c r="AD130" i="1"/>
  <c r="AD112" i="1"/>
  <c r="AD28" i="1"/>
  <c r="AD123" i="1"/>
  <c r="AD140" i="1"/>
  <c r="AD180" i="1"/>
  <c r="AD80" i="1"/>
  <c r="AD84" i="1"/>
  <c r="AD127" i="1"/>
  <c r="AD159" i="1"/>
  <c r="AD62" i="1"/>
  <c r="AD59" i="1"/>
  <c r="AD20" i="1"/>
  <c r="AD168" i="1"/>
  <c r="AD90" i="1"/>
  <c r="AD173" i="1"/>
  <c r="AD45" i="1"/>
  <c r="AD113" i="1"/>
  <c r="AD187" i="1"/>
  <c r="AD70" i="1"/>
  <c r="AD75" i="1"/>
  <c r="AD102" i="1"/>
  <c r="AD22" i="1"/>
  <c r="AD71" i="1"/>
  <c r="AD87" i="1"/>
  <c r="AD93" i="1"/>
  <c r="AD141" i="1"/>
  <c r="AD120" i="1"/>
  <c r="AD91" i="1"/>
  <c r="AD30" i="1"/>
  <c r="AD150" i="1"/>
  <c r="AD146" i="1"/>
  <c r="AD83" i="1"/>
  <c r="AD176" i="1"/>
  <c r="AD36" i="1"/>
  <c r="AD111" i="1"/>
  <c r="AD144" i="1"/>
  <c r="AD172" i="1"/>
  <c r="AD132" i="1"/>
  <c r="AD178" i="1"/>
  <c r="AD137" i="1"/>
  <c r="B39" i="2" l="1"/>
  <c r="B40" i="2" s="1"/>
  <c r="B41" i="2" s="1"/>
  <c r="B42" i="2" s="1"/>
  <c r="B43" i="2" s="1"/>
  <c r="B44" i="2" s="1"/>
  <c r="AE36" i="1"/>
  <c r="AE90" i="1"/>
  <c r="AE149" i="1"/>
  <c r="AE67" i="1"/>
  <c r="AE52" i="1"/>
  <c r="AE78" i="1"/>
  <c r="AE163" i="1"/>
  <c r="AE112" i="1"/>
  <c r="AE60" i="1"/>
  <c r="AE109" i="1"/>
  <c r="AE161" i="1"/>
  <c r="AE174" i="1"/>
  <c r="AE146" i="1"/>
  <c r="AE139" i="1"/>
  <c r="AE108" i="1"/>
  <c r="AE147" i="1"/>
  <c r="AE84" i="1"/>
  <c r="AE62" i="1"/>
  <c r="AE180" i="1"/>
  <c r="AE175" i="1"/>
  <c r="AE70" i="1"/>
  <c r="AE179" i="1"/>
  <c r="AE168" i="1"/>
  <c r="AE65" i="1"/>
  <c r="AE96" i="1"/>
  <c r="AE71" i="1"/>
  <c r="AE53" i="1"/>
  <c r="AE133" i="1"/>
  <c r="AE153" i="1"/>
  <c r="AE154" i="1"/>
  <c r="AE69" i="1"/>
  <c r="AE105" i="1"/>
  <c r="AE41" i="1"/>
  <c r="AE49" i="1"/>
  <c r="AE120" i="1"/>
  <c r="AE42" i="1"/>
  <c r="AE184" i="1"/>
  <c r="AE140" i="1"/>
  <c r="AE137" i="1"/>
  <c r="AE113" i="1"/>
  <c r="AE132" i="1"/>
  <c r="AE28" i="1"/>
  <c r="AE170" i="1"/>
  <c r="AE35" i="1"/>
  <c r="AE46" i="1"/>
  <c r="AE32" i="1"/>
  <c r="AE127" i="1"/>
  <c r="AE134" i="1"/>
  <c r="AE173" i="1"/>
  <c r="AE144" i="1"/>
  <c r="AE106" i="1"/>
  <c r="AE123" i="1"/>
  <c r="AE171" i="1"/>
  <c r="AE135" i="1"/>
  <c r="AE76" i="1"/>
  <c r="AE83" i="1"/>
  <c r="AE187" i="1"/>
  <c r="AE85" i="1"/>
  <c r="AE80" i="1"/>
  <c r="AE66" i="1"/>
  <c r="AE111" i="1"/>
  <c r="AE21" i="1"/>
  <c r="AE68" i="1"/>
  <c r="AE100" i="1"/>
  <c r="AE102" i="1"/>
  <c r="AE101" i="1"/>
  <c r="AE30" i="1"/>
  <c r="AE178" i="1"/>
  <c r="AE103" i="1"/>
  <c r="AE29" i="1"/>
  <c r="AE33" i="1"/>
  <c r="AE94" i="1"/>
  <c r="AE119" i="1"/>
  <c r="AE159" i="1"/>
  <c r="AE79" i="1"/>
  <c r="AE61" i="1"/>
  <c r="AE22" i="1"/>
  <c r="AE77" i="1"/>
  <c r="AE59" i="1"/>
  <c r="AE81" i="1"/>
  <c r="AE104" i="1"/>
  <c r="AE156" i="1"/>
  <c r="AE136" i="1"/>
  <c r="AE20" i="1"/>
  <c r="AE24" i="1"/>
  <c r="AE75" i="1"/>
  <c r="AE93" i="1"/>
  <c r="AE99" i="1"/>
  <c r="AE150" i="1"/>
  <c r="AE26" i="1"/>
  <c r="AE182" i="1"/>
  <c r="AE95" i="1"/>
  <c r="AE63" i="1"/>
  <c r="AE98" i="1"/>
  <c r="AE45" i="1"/>
  <c r="AE186" i="1"/>
  <c r="AE117" i="1"/>
  <c r="AE160" i="1"/>
  <c r="AE91" i="1"/>
  <c r="AE172" i="1"/>
  <c r="AE86" i="1"/>
  <c r="AE141" i="1"/>
  <c r="AE176" i="1"/>
  <c r="AE130" i="1"/>
  <c r="AE148" i="1"/>
  <c r="AE88" i="1"/>
  <c r="AE124" i="1"/>
  <c r="AE181" i="1"/>
  <c r="AE92" i="1"/>
  <c r="AE87" i="1"/>
  <c r="AE89" i="1"/>
  <c r="AE97" i="1"/>
  <c r="AE142" i="1"/>
  <c r="AE183" i="1"/>
  <c r="AE82" i="1"/>
  <c r="AD43" i="1"/>
  <c r="AD128" i="1"/>
  <c r="AD48" i="1"/>
  <c r="AD40" i="1"/>
  <c r="AD165" i="1"/>
  <c r="AD72" i="1"/>
  <c r="AD34" i="1"/>
  <c r="AD39" i="1"/>
  <c r="AD157" i="1"/>
  <c r="AD74" i="1"/>
  <c r="AD143" i="1"/>
  <c r="AD37" i="1"/>
  <c r="AD19" i="1"/>
  <c r="AD125" i="1"/>
  <c r="AD115" i="1"/>
  <c r="AD129" i="1"/>
  <c r="AD50" i="1"/>
  <c r="AD192" i="1"/>
  <c r="AD23" i="1"/>
  <c r="AD121" i="1"/>
  <c r="AD162" i="1"/>
  <c r="AD110" i="1"/>
  <c r="AD152" i="1"/>
  <c r="AD185" i="1"/>
  <c r="AD116" i="1"/>
  <c r="AD164" i="1"/>
  <c r="AD155" i="1"/>
  <c r="AD169" i="1"/>
  <c r="AD107" i="1"/>
  <c r="AD166" i="1"/>
  <c r="AD118" i="1"/>
  <c r="AD114" i="1"/>
  <c r="AD177" i="1"/>
  <c r="AD126" i="1"/>
  <c r="AD31" i="1"/>
  <c r="AD145" i="1"/>
  <c r="AD38" i="1"/>
  <c r="AD151" i="1"/>
  <c r="AD73" i="1"/>
  <c r="AD55" i="1"/>
  <c r="AD167" i="1"/>
  <c r="AD25" i="1"/>
  <c r="AD131" i="1"/>
  <c r="AD122" i="1"/>
  <c r="AD191" i="1"/>
  <c r="AD44" i="1"/>
  <c r="AD64" i="1"/>
  <c r="AE191" i="1" l="1"/>
  <c r="AE43" i="1"/>
  <c r="AE192" i="1"/>
  <c r="AE48" i="1"/>
  <c r="AE23" i="1"/>
  <c r="AE19" i="1"/>
  <c r="B45" i="2"/>
  <c r="B46" i="2" s="1"/>
  <c r="AE157" i="1"/>
  <c r="AE143" i="1"/>
  <c r="AE115" i="1"/>
  <c r="AE145" i="1"/>
  <c r="AE114" i="1"/>
  <c r="AE164" i="1"/>
  <c r="AE166" i="1"/>
  <c r="AE74" i="1"/>
  <c r="AE169" i="1"/>
  <c r="AE64" i="1"/>
  <c r="AE39" i="1"/>
  <c r="AE37" i="1"/>
  <c r="AE31" i="1"/>
  <c r="AE131" i="1"/>
  <c r="AE177" i="1"/>
  <c r="AE129" i="1"/>
  <c r="AE167" i="1"/>
  <c r="AE107" i="1"/>
  <c r="AE34" i="1"/>
  <c r="AE185" i="1"/>
  <c r="AE38" i="1"/>
  <c r="AE50" i="1"/>
  <c r="AE118" i="1"/>
  <c r="AE152" i="1"/>
  <c r="AE155" i="1"/>
  <c r="AE44" i="1"/>
  <c r="AE162" i="1"/>
  <c r="AE121" i="1"/>
  <c r="AE125" i="1"/>
  <c r="AE122" i="1"/>
  <c r="AE151" i="1"/>
  <c r="AE116" i="1"/>
  <c r="AE55" i="1"/>
  <c r="AE40" i="1"/>
  <c r="AE72" i="1"/>
  <c r="AE73" i="1"/>
  <c r="AE126" i="1"/>
  <c r="AE165" i="1"/>
  <c r="AE110" i="1"/>
  <c r="AE128" i="1"/>
  <c r="AD138" i="1"/>
  <c r="AD194" i="1"/>
  <c r="AD57" i="1"/>
  <c r="AD196" i="1"/>
  <c r="AD56" i="1"/>
  <c r="AD193" i="1"/>
  <c r="AD51" i="1"/>
  <c r="AD54" i="1"/>
  <c r="AD47" i="1"/>
  <c r="AD195" i="1"/>
  <c r="AD158" i="1"/>
  <c r="AD58" i="1"/>
  <c r="AE194" i="1" l="1"/>
  <c r="AE196" i="1"/>
  <c r="AE195" i="1"/>
  <c r="AE193" i="1"/>
  <c r="AE58" i="1"/>
  <c r="AE54" i="1"/>
  <c r="AE57" i="1"/>
  <c r="AE56" i="1"/>
  <c r="AE47" i="1"/>
  <c r="AD197" i="1"/>
  <c r="AE25" i="1"/>
  <c r="AE51" i="1"/>
  <c r="AE138" i="1"/>
  <c r="AE158" i="1"/>
  <c r="AE197" i="1" l="1"/>
</calcChain>
</file>

<file path=xl/comments1.xml><?xml version="1.0" encoding="utf-8"?>
<comments xmlns="http://schemas.openxmlformats.org/spreadsheetml/2006/main">
  <authors>
    <author>Asbleydi Andrea Sierra Ochoa</author>
    <author>Manuel Andres Farias Pinzon</author>
    <author>FAMILIA ESTRATO</author>
    <author>Personal</author>
    <author>andreska1010@hotmail.com</author>
    <author>Ivonne Andrea Torres Cruz</author>
  </authors>
  <commentList>
    <comment ref="K19"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K23"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K30" authorId="1" shapeId="0">
      <text>
        <r>
          <rPr>
            <b/>
            <sz val="9"/>
            <color indexed="81"/>
            <rFont val="Tahoma"/>
            <family val="2"/>
          </rPr>
          <t>Se reprograma la fecha final para el día 06/11/2020
La fecha anterior era 28/10/2020</t>
        </r>
      </text>
    </comment>
    <comment ref="K36" authorId="1" shapeId="0">
      <text>
        <r>
          <rPr>
            <sz val="9"/>
            <color indexed="81"/>
            <rFont val="Tahoma"/>
            <family val="2"/>
          </rPr>
          <t>fecha final era el 28/02/2020 y de acuerdo a reunión con la ing, queda nueva fecha final para el 24/04/2020</t>
        </r>
      </text>
    </comment>
    <comment ref="K37" authorId="2" shapeId="0">
      <text>
        <r>
          <rPr>
            <b/>
            <sz val="9"/>
            <color indexed="81"/>
            <rFont val="Tahoma"/>
            <family val="2"/>
          </rPr>
          <t>Ivonne Torres:</t>
        </r>
        <r>
          <rPr>
            <sz val="9"/>
            <color indexed="81"/>
            <rFont val="Tahoma"/>
            <family val="2"/>
          </rPr>
          <t xml:space="preserve">
Que Andrea revise y que indique la fecha para la cual se reprograma esta actividad</t>
        </r>
      </text>
    </comment>
    <comment ref="AB40" authorId="1" shapeId="0">
      <text>
        <r>
          <rPr>
            <b/>
            <sz val="9"/>
            <color indexed="81"/>
            <rFont val="Tahoma"/>
            <family val="2"/>
          </rPr>
          <t>Ya se pasó la información a la auditoría de regularidad. Aún no ha dado respuesta a ningún DP, ya que todos han sido respondidos por Andrea</t>
        </r>
      </text>
    </comment>
    <comment ref="AB41" authorId="1" shapeId="0">
      <text>
        <r>
          <rPr>
            <b/>
            <sz val="9"/>
            <color indexed="81"/>
            <rFont val="Tahoma"/>
            <family val="2"/>
          </rPr>
          <t>Ya se pasó la información a la auditoría de regularidad. Aún no ha dado respuesta a ningún DP, ya que todos han sido respondidos por Andrea</t>
        </r>
      </text>
    </comment>
    <comment ref="K43"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K48"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K55" authorId="1" shapeId="0">
      <text>
        <r>
          <rPr>
            <b/>
            <sz val="9"/>
            <color indexed="81"/>
            <rFont val="Tahoma"/>
            <family val="2"/>
          </rPr>
          <t>En razón al aislamiento obligatorio generado por el virus COVID-19, y de acuerdo a lo informado en el Comité Institucional de Control Interno, se revisará todo el Plan anual de Auditorías 2020 y se evaluará la conveniencia de reprogramar la actividad o eliminarla definitivamente del Plan de la presente vigencia.
Anterior fecha fin: 30/06/2020
Se reprograma la nueva fecha final para el 30/11/2020</t>
        </r>
      </text>
    </comment>
    <comment ref="K58" authorId="2" shapeId="0">
      <text>
        <r>
          <rPr>
            <b/>
            <sz val="9"/>
            <color indexed="81"/>
            <rFont val="Tahoma"/>
            <family val="2"/>
          </rPr>
          <t>Ivonne Torres:</t>
        </r>
        <r>
          <rPr>
            <sz val="9"/>
            <color indexed="81"/>
            <rFont val="Tahoma"/>
            <family val="2"/>
          </rPr>
          <t xml:space="preserve">
La fecha anterior era el 29Jul, se modificó por carga laboral</t>
        </r>
      </text>
    </comment>
    <comment ref="K65" authorId="3" shapeId="0">
      <text>
        <r>
          <rPr>
            <b/>
            <sz val="9"/>
            <color indexed="81"/>
            <rFont val="Tahoma"/>
            <family val="2"/>
          </rPr>
          <t>Personal:</t>
        </r>
        <r>
          <rPr>
            <sz val="9"/>
            <color indexed="81"/>
            <rFont val="Tahoma"/>
            <family val="2"/>
          </rPr>
          <t xml:space="preserve">
La fecha final propuesta por Planeación para el cumplimiento de esta actividad fue el 09 de junio de 2020</t>
        </r>
      </text>
    </comment>
    <comment ref="J67" authorId="2" shapeId="0">
      <text>
        <r>
          <rPr>
            <b/>
            <sz val="9"/>
            <color indexed="81"/>
            <rFont val="Tahoma"/>
            <family val="2"/>
          </rPr>
          <t xml:space="preserve">Ivonne Torres:
</t>
        </r>
        <r>
          <rPr>
            <sz val="9"/>
            <color indexed="81"/>
            <rFont val="Tahoma"/>
            <family val="2"/>
          </rPr>
          <t>Se modifica la fecha de inicio de acuerdo con el memorando 2020IE6888 del 27Jul2020</t>
        </r>
      </text>
    </comment>
    <comment ref="K67" authorId="2" shapeId="0">
      <text>
        <r>
          <rPr>
            <b/>
            <sz val="9"/>
            <color indexed="81"/>
            <rFont val="Tahoma"/>
            <family val="2"/>
          </rPr>
          <t>Ivonne Torrres:</t>
        </r>
        <r>
          <rPr>
            <sz val="9"/>
            <color indexed="81"/>
            <rFont val="Tahoma"/>
            <family val="2"/>
          </rPr>
          <t xml:space="preserve">
Se modifica la fecha del 10Ago2020 al 05Oct2020, el reporte se hace trimestralmente</t>
        </r>
      </text>
    </comment>
    <comment ref="K88" authorId="4" shapeId="0">
      <text>
        <r>
          <rPr>
            <b/>
            <sz val="9"/>
            <color indexed="81"/>
            <rFont val="Tahoma"/>
            <family val="2"/>
          </rPr>
          <t>Fecha final anterior 11/03/2020
Se reprograma de nuevo, se había modificado para el 19Jun2020
Se reprograma para el dia 25/11/2020</t>
        </r>
      </text>
    </comment>
    <comment ref="J97" authorId="4" shapeId="0">
      <text>
        <r>
          <rPr>
            <b/>
            <sz val="9"/>
            <color indexed="81"/>
            <rFont val="Tahoma"/>
            <family val="2"/>
          </rPr>
          <t>Fecha inicial propuesta 01/09/2020 pero de acuerdo al memorando 2020IE7387 del día 26Ago2020 donde se solicita el segundo seguimiento al Mapa de Riesgos y Paac 2020, se decide dejar fecha inical 26/08/2020</t>
        </r>
      </text>
    </comment>
    <comment ref="K97" authorId="4" shapeId="0">
      <text>
        <r>
          <rPr>
            <b/>
            <sz val="9"/>
            <color indexed="81"/>
            <rFont val="Tahoma"/>
            <family val="2"/>
          </rPr>
          <t>Fecha final propuesta para el 14/09/2020
Actividad que se reprograma para el 15/10/2020 ya que en el Comité Institucional de Coordinación de Control Interno en sesión del 18Sep2020, se presentaron resultados del segundo seguimiento a las acciones de tratamiento del riesgo (actividades de control) del mapa de riesgos con corte al 31Ago2020, los cuales no fueron satisfactorios para algunos procesos. en dicho comité se decide realizar de nuevo el seguimiento, verificando las evidencias del avance de las acciones en conjunto con los enlaces designados por cada proceso y los auditores de control interno.</t>
        </r>
      </text>
    </comment>
    <comment ref="J98" authorId="4" shapeId="0">
      <text>
        <r>
          <rPr>
            <b/>
            <sz val="9"/>
            <color indexed="81"/>
            <rFont val="Tahoma"/>
            <family val="2"/>
          </rPr>
          <t>Fecha inicial propuesta 01/09/2020 pero de acuerdo al memorando 2020IE7387 del día 26Ago2020 donde se solicita el segundo seguimiento al Mapa de Riesgos y Paac 2020, se decide dejar fecha inical 26/08/2020</t>
        </r>
      </text>
    </comment>
    <comment ref="K98" authorId="4" shapeId="0">
      <text>
        <r>
          <rPr>
            <b/>
            <sz val="9"/>
            <color indexed="81"/>
            <rFont val="Tahoma"/>
            <family val="2"/>
          </rPr>
          <t>Fecha final propuesta para el 14/09/2020
Actividad que se reprograma para el 15/10/2020 ya que en el Comité Institucional de Coordinación de Control Interno en sesión del 18Sep2020, se presentaron resultados del segundo seguimiento a las acciones de tratamiento del riesgo (actividades de control) del mapa de riesgos con corte al 31Ago2020, los cuales no fueron satisfactorios para algunos procesos. en dicho comité se decide realizar de nuevo el seguimiento, verificando las evidencias del avance de las acciones en conjunto con los enlaces designados por cada proceso y los auditores de control interno.</t>
        </r>
      </text>
    </comment>
    <comment ref="K100" authorId="2" shapeId="0">
      <text>
        <r>
          <rPr>
            <b/>
            <sz val="9"/>
            <color indexed="81"/>
            <rFont val="Tahoma"/>
            <family val="2"/>
          </rPr>
          <t>FAMILIA ESTRATO:</t>
        </r>
        <r>
          <rPr>
            <sz val="9"/>
            <color indexed="81"/>
            <rFont val="Tahoma"/>
            <family val="2"/>
          </rPr>
          <t xml:space="preserve">
Se modifica la feca por carga laboral. Antes estaba el 24Jun2020</t>
        </r>
      </text>
    </comment>
    <comment ref="J109" authorId="0" shapeId="0">
      <text>
        <r>
          <rPr>
            <sz val="9"/>
            <color indexed="81"/>
            <rFont val="Tahoma"/>
            <family val="2"/>
          </rPr>
          <t>Fecha anterior: 04/05/2020, se modifica, porque por el aislamiento, no se ha realizado la solicitud por parte de la OAP y se reasigna a nuevo contratista</t>
        </r>
      </text>
    </comment>
    <comment ref="K109" authorId="0" shapeId="0">
      <text>
        <r>
          <rPr>
            <sz val="9"/>
            <color indexed="81"/>
            <rFont val="Tahoma"/>
            <family val="2"/>
          </rPr>
          <t>Fecha anterior: 29/05/2020.  Se reprograma la fecha para el mes jun y se asigna a nuevo contratista.
Se reprograma de nuevo del 25Jun2020 al 24Sep2020
Se reprograma de nuevo para el 06Nov2020 de acuerdo con el memorando 2020IE8969 del 30Oct2020, se modifica la fecha de finalización, en razón a que el trabajo se realizó en junio de 2020 con corte al 31Dic2019 y la información debe ser actualizada con lo más nuevo de 2020. Lo anterior, según solicitud de la OAP memo 2020IE8969 del 30OCt2020.</t>
        </r>
      </text>
    </comment>
    <comment ref="K129" authorId="2" shapeId="0">
      <text>
        <r>
          <rPr>
            <b/>
            <sz val="9"/>
            <color indexed="81"/>
            <rFont val="Tahoma"/>
            <family val="2"/>
          </rPr>
          <t>Ivonne Torres:</t>
        </r>
        <r>
          <rPr>
            <sz val="9"/>
            <color indexed="81"/>
            <rFont val="Tahoma"/>
            <family val="2"/>
          </rPr>
          <t xml:space="preserve">
Fecha anterior 29Jul2020. Vuelve a reprogramarse, estaba para el 23/09/2020 Se reprograma por carga laboral</t>
        </r>
      </text>
    </comment>
    <comment ref="K130" authorId="2" shapeId="0">
      <text>
        <r>
          <rPr>
            <b/>
            <sz val="9"/>
            <color indexed="81"/>
            <rFont val="Tahoma"/>
            <family val="2"/>
          </rPr>
          <t>Ivonne Torres:</t>
        </r>
        <r>
          <rPr>
            <sz val="9"/>
            <color indexed="81"/>
            <rFont val="Tahoma"/>
            <family val="2"/>
          </rPr>
          <t xml:space="preserve">
Se reprograma la entrega del 27Oct2020 al 26Nov2020 por retraso en el informe trimestral anterior. Vuelve y se reporgrama porque no se ha terminado el informe con corte a junio. Del 26Nov2020 al 15Dic2020</t>
        </r>
      </text>
    </comment>
    <comment ref="K141" authorId="2" shapeId="0">
      <text>
        <r>
          <rPr>
            <b/>
            <sz val="9"/>
            <color indexed="81"/>
            <rFont val="Tahoma"/>
            <family val="2"/>
          </rPr>
          <t>Ivonne Torres:</t>
        </r>
        <r>
          <rPr>
            <sz val="9"/>
            <color indexed="81"/>
            <rFont val="Tahoma"/>
            <family val="2"/>
          </rPr>
          <t xml:space="preserve">
Se modifica la entrega del 07Sep2020 al 10Sep2020 por aislameinto que retrasa los tiempos</t>
        </r>
      </text>
    </comment>
    <comment ref="K143" authorId="4" shapeId="0">
      <text>
        <r>
          <rPr>
            <b/>
            <sz val="9"/>
            <color indexed="81"/>
            <rFont val="Tahoma"/>
            <family val="2"/>
          </rPr>
          <t>Fecha Final anterior 05/03/20</t>
        </r>
      </text>
    </comment>
    <comment ref="K144" authorId="2" shapeId="0">
      <text>
        <r>
          <rPr>
            <b/>
            <sz val="9"/>
            <color indexed="81"/>
            <rFont val="Tahoma"/>
            <family val="2"/>
          </rPr>
          <t>Ivonne Torres:</t>
        </r>
        <r>
          <rPr>
            <sz val="9"/>
            <color indexed="81"/>
            <rFont val="Tahoma"/>
            <family val="2"/>
          </rPr>
          <t xml:space="preserve">
Se cambió la fecha del 31Mar al 30Sep
Se reprograma nuevamente para el 29/10/2020
Se reprograma nuevamente para el 20/11/2020
Se reprograma nuevamente para el 15/12/2020</t>
        </r>
      </text>
    </comment>
    <comment ref="K145" authorId="5" shapeId="0">
      <text>
        <r>
          <rPr>
            <sz val="9"/>
            <color indexed="81"/>
            <rFont val="Tahoma"/>
            <family val="2"/>
          </rPr>
          <t xml:space="preserve">Se reporgrama del 28/08/2020 al 11/12/2020. Porque no ha empezado la actividad
</t>
        </r>
      </text>
    </comment>
    <comment ref="K146" authorId="5" shapeId="0">
      <text>
        <r>
          <rPr>
            <sz val="9"/>
            <color indexed="81"/>
            <rFont val="Tahoma"/>
            <family val="2"/>
          </rPr>
          <t>Se rerograma del 25/06/2020 al 04/12/2020, porque no ha empezado la actividad</t>
        </r>
      </text>
    </comment>
    <comment ref="K151" authorId="4" shapeId="0">
      <text>
        <r>
          <rPr>
            <b/>
            <sz val="9"/>
            <color indexed="81"/>
            <rFont val="Tahoma"/>
            <family val="2"/>
          </rPr>
          <t>FechaFinal anterior 27/03/2020</t>
        </r>
      </text>
    </comment>
    <comment ref="K157" authorId="4" shapeId="0">
      <text>
        <r>
          <rPr>
            <b/>
            <sz val="9"/>
            <color indexed="81"/>
            <rFont val="Tahoma"/>
            <family val="2"/>
          </rPr>
          <t>Fecha final anterior
28/04/2020</t>
        </r>
      </text>
    </comment>
    <comment ref="J165" authorId="0" shapeId="0">
      <text>
        <r>
          <rPr>
            <sz val="9"/>
            <color indexed="81"/>
            <rFont val="Tahoma"/>
            <family val="2"/>
          </rPr>
          <t>Fecha anterior: 05/04/2020, se modificó la fecha en razón a que el informe final de la auditoría de regularidad fue entregado el 18/05/2020</t>
        </r>
      </text>
    </comment>
    <comment ref="K165" authorId="0" shapeId="0">
      <text>
        <r>
          <rPr>
            <sz val="9"/>
            <color indexed="81"/>
            <rFont val="Tahoma"/>
            <family val="2"/>
          </rPr>
          <t>Fecha anterior: 27/05/2020, se reprograma en razón a que la auditoría de regularidad se amplió hasta el 27/05/2020 y las acciones incumplidas deberán cargarse máximo hasta el 03/07/2020</t>
        </r>
      </text>
    </comment>
    <comment ref="H180" authorId="0" shapeId="0">
      <text>
        <r>
          <rPr>
            <sz val="9"/>
            <color indexed="81"/>
            <rFont val="Tahoma"/>
            <family val="2"/>
          </rPr>
          <t xml:space="preserve">Se reasigna actividad el 08/06/2020, antes estaba Ángelo
</t>
        </r>
      </text>
    </comment>
    <comment ref="J180" authorId="0" shapeId="0">
      <text>
        <r>
          <rPr>
            <sz val="9"/>
            <color indexed="81"/>
            <rFont val="Tahoma"/>
            <family val="2"/>
          </rPr>
          <t>Fecha anterior: 01/06/2020, se reprograma porque el seguimiento anterior se entregó tarde el 27/05/2020</t>
        </r>
      </text>
    </comment>
    <comment ref="K180" authorId="0" shapeId="0">
      <text>
        <r>
          <rPr>
            <sz val="9"/>
            <color indexed="81"/>
            <rFont val="Tahoma"/>
            <family val="2"/>
          </rPr>
          <t>Fecha anterior: 24/06/2020, se reprograma para finalizar a mediados de julio para completar cuatro seguimientos en el año</t>
        </r>
      </text>
    </comment>
    <comment ref="K186" authorId="1" shapeId="0">
      <text>
        <r>
          <rPr>
            <sz val="9"/>
            <color indexed="81"/>
            <rFont val="Tahoma"/>
            <family val="2"/>
          </rPr>
          <t>Fecha final era 30/03/20 y de acuerdo a la reunión con la ing, queda nueva fecha final para el día 6/04/20</t>
        </r>
      </text>
    </comment>
    <comment ref="K191"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K192"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
Se reprograma nuevamente para el día 20/11/2020
Se reprograma nuevamente para el día 15/12/2020</t>
        </r>
      </text>
    </comment>
    <comment ref="AB193" authorId="1" shapeId="0">
      <text>
        <r>
          <rPr>
            <b/>
            <sz val="9"/>
            <color indexed="81"/>
            <rFont val="Tahoma"/>
            <family val="2"/>
          </rPr>
          <t>Actividad que se retoma en Feb2021</t>
        </r>
      </text>
    </comment>
    <comment ref="AB195" authorId="1" shapeId="0">
      <text>
        <r>
          <rPr>
            <b/>
            <sz val="9"/>
            <color indexed="81"/>
            <rFont val="Tahoma"/>
            <family val="2"/>
          </rPr>
          <t>Actividad que se retoma en Feb2021</t>
        </r>
      </text>
    </comment>
    <comment ref="AB196" authorId="1" shapeId="0">
      <text>
        <r>
          <rPr>
            <b/>
            <sz val="9"/>
            <color indexed="81"/>
            <rFont val="Tahoma"/>
            <family val="2"/>
          </rPr>
          <t>Actividad que se retoma en Feb2021</t>
        </r>
      </text>
    </comment>
  </commentList>
</comments>
</file>

<file path=xl/sharedStrings.xml><?xml version="1.0" encoding="utf-8"?>
<sst xmlns="http://schemas.openxmlformats.org/spreadsheetml/2006/main" count="2616" uniqueCount="781">
  <si>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</si>
  <si>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</si>
  <si>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</si>
  <si>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</si>
  <si>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</si>
  <si>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</si>
  <si>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</si>
  <si>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</si>
  <si>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</si>
  <si>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</si>
  <si>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</si>
  <si>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</si>
  <si>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</si>
  <si>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</si>
  <si>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</si>
  <si>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</si>
  <si>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</si>
  <si>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</si>
  <si>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</si>
  <si>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</si>
  <si>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</si>
  <si>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</si>
  <si>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</si>
  <si>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</si>
  <si>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</si>
  <si>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</si>
  <si>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</si>
  <si>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</si>
  <si>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</si>
  <si>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</si>
  <si>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</si>
  <si>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</si>
  <si>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</si>
  <si>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</si>
  <si>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</si>
  <si>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</si>
  <si>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</si>
  <si>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</si>
  <si>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</si>
  <si>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</si>
  <si>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</si>
  <si>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</si>
  <si>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</si>
  <si>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</si>
  <si>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</si>
  <si>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</si>
  <si>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</si>
  <si>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</si>
  <si>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</si>
  <si>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</si>
  <si>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</si>
  <si>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</si>
  <si>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</si>
  <si>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</si>
  <si>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</si>
  <si>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</si>
  <si>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</si>
  <si>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</si>
  <si>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</si>
  <si>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</si>
  <si>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</si>
  <si>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</si>
  <si>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</si>
  <si>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</si>
  <si>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</si>
  <si>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</si>
  <si>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</si>
  <si>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</si>
  <si>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</si>
  <si>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</si>
  <si>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</si>
  <si>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</si>
  <si>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</si>
  <si>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</si>
  <si>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</si>
  <si>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</si>
  <si>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</si>
  <si>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</si>
  <si>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</si>
  <si>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</si>
  <si>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</si>
  <si>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</si>
  <si>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</si>
  <si>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</si>
  <si>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</si>
  <si>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</si>
  <si>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</si>
  <si>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</si>
  <si>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</si>
  <si>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</si>
  <si>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</si>
  <si>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</si>
  <si>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</si>
  <si>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</si>
  <si>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</si>
  <si>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cuenta anual SIVICOF</t>
  </si>
  <si>
    <t>Informe Directiva 003 de 2013 Alcaldía Mayor de Bogotá</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</si>
  <si>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</si>
  <si>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</si>
  <si>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</si>
  <si>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</si>
  <si>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</si>
  <si>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</si>
  <si>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</si>
  <si>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</si>
  <si>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</si>
  <si>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</si>
  <si>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</si>
  <si>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</si>
  <si>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</si>
  <si>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</si>
  <si>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</si>
  <si>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</si>
  <si>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</si>
  <si>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</si>
  <si>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</si>
  <si>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</si>
  <si>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</si>
  <si>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Arqueo Caja menor</t>
  </si>
  <si>
    <t>Arqueo Caja fuerte</t>
  </si>
  <si>
    <t>Informe PQR's - Ley 1474 de 2011</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</si>
  <si>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</si>
  <si>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</si>
  <si>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</si>
  <si>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</si>
  <si>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</si>
  <si>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</si>
  <si>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</si>
  <si>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</si>
  <si>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</si>
  <si>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</si>
  <si>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</si>
  <si>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</si>
  <si>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</si>
  <si>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</si>
  <si>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</si>
  <si>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</si>
  <si>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</si>
  <si>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</si>
  <si>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</si>
  <si>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</si>
  <si>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</si>
  <si>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</si>
  <si>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</si>
  <si>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</si>
  <si>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</si>
  <si>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</si>
  <si>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</si>
  <si>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</si>
  <si>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</si>
  <si>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</si>
  <si>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</si>
  <si>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</si>
  <si>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</si>
  <si>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</si>
  <si>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al Comité de Conciliación</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</si>
  <si>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</si>
  <si>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</si>
  <si>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</si>
  <si>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</si>
  <si>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</si>
  <si>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</si>
  <si>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</si>
  <si>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</si>
  <si>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</si>
  <si>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</si>
  <si>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</si>
  <si>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</si>
  <si>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</si>
  <si>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</si>
  <si>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</si>
  <si>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</si>
  <si>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Contador 1</t>
  </si>
  <si>
    <t>Contador 2</t>
  </si>
  <si>
    <t>Auxiliar</t>
  </si>
  <si>
    <t>Abogado</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</si>
  <si>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</si>
  <si>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</si>
  <si>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</si>
  <si>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</si>
  <si>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</si>
  <si>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</si>
  <si>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</si>
  <si>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</si>
  <si>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</si>
  <si>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</si>
  <si>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</si>
  <si>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</si>
  <si>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</si>
  <si>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</si>
  <si>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</si>
  <si>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</si>
  <si>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</si>
  <si>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</si>
  <si>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</si>
  <si>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</si>
  <si>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</si>
  <si>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</si>
  <si>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</si>
  <si>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Auditoría Interna de Calidad bajo el estándar ISO 9001:2015</t>
  </si>
  <si>
    <t>Gestionar el proceso de contratación de la Auditoría Interna de Calidad bajo el estándar ISO 9001:2015</t>
  </si>
  <si>
    <t>Seguimiento al plan de implementación del MIPG</t>
  </si>
  <si>
    <t xml:space="preserve">Seguimiento al Plan de Mejoramiento Interno </t>
  </si>
  <si>
    <t>Seguimiento a Plan de Mejoramiento Externo</t>
  </si>
  <si>
    <t>Revisión y/o actualización del normograma proceso Evaluación de la Gestión</t>
  </si>
  <si>
    <t>Página web actualizada</t>
  </si>
  <si>
    <t>Contratos de CI perfeccionados y en ejecución</t>
  </si>
  <si>
    <t>diferencia</t>
  </si>
  <si>
    <t>Total general</t>
  </si>
  <si>
    <t>Suma de Aporte al Avance del  PAA</t>
  </si>
  <si>
    <t>Suma de Ponderación</t>
  </si>
  <si>
    <t>roles Dec 648 de 2017</t>
  </si>
  <si>
    <t>Asesoría en la formulación de planes de mejoramiento internos y en la modificación de las acciones ya propuestas</t>
  </si>
  <si>
    <t>Dar respuesta a derechos de petición y solicitudes de información de partes interesadas</t>
  </si>
  <si>
    <t>Realizar los trámites pertinentes para lograr la liquidación del contrato N° 471-2019 suscrito con Applus Colombia Ltda.</t>
  </si>
  <si>
    <t xml:space="preserve">Planes de mejoramiento formulados o actualizados en matriz </t>
  </si>
  <si>
    <t>Valores</t>
  </si>
  <si>
    <t>Rótulos de fila</t>
  </si>
  <si>
    <t>Rol Control Interno</t>
  </si>
  <si>
    <t>Avance al</t>
  </si>
  <si>
    <t xml:space="preserve">Auditoría </t>
  </si>
  <si>
    <t xml:space="preserve">Enfoque hacia la Prevención </t>
  </si>
  <si>
    <t xml:space="preserve">Adicionales </t>
  </si>
  <si>
    <t>TOTAL</t>
  </si>
  <si>
    <t>Evaluación y Seguimiento
(informes de ley y PM)</t>
  </si>
  <si>
    <t>Diseñar el plan de acción de Comité Institucional de Coordinación de Control Interno y entregarlo a los miembros del comité para su revisión y posterior aprobación</t>
  </si>
  <si>
    <t>Plan de trabajo</t>
  </si>
  <si>
    <t>Matriz de seguimiento</t>
  </si>
  <si>
    <t>Reporte</t>
  </si>
  <si>
    <t>Informe, presentación y evidencias</t>
  </si>
  <si>
    <t>Actas de comité con soportes</t>
  </si>
  <si>
    <t>Reporte SUIT</t>
  </si>
  <si>
    <t>Elizabeth Sáenz Sáenz</t>
  </si>
  <si>
    <t>Asesora de Control Interno</t>
  </si>
  <si>
    <t>Atender, dar trámite y cargar las acciones incumplidas del Plan de Mejoramiento de la Contraloría</t>
  </si>
  <si>
    <t>Certificado de recepción de información de SIVICOF</t>
  </si>
  <si>
    <t>Realizar primer seguimiento a la racionalización de trámites y OPAs en el SUIT
Realizar segundo seguimiento a la racionalización de trámites y OPAs en el SUIT</t>
  </si>
  <si>
    <t>Acta de liquidación tramitada y expediente cerrado</t>
  </si>
  <si>
    <t>correo electrónico</t>
  </si>
  <si>
    <t>Correos electrónicos, actas de reunión, memorandos</t>
  </si>
  <si>
    <t>Acta de Reunión - Comité Institucional de Coordinación de Control Interno</t>
  </si>
  <si>
    <t>Ángelo Díaz Rodríguez</t>
  </si>
  <si>
    <t>Andrés Farias Pinzón</t>
  </si>
  <si>
    <t>Cuentas de Contratistas Radicadas e información en el SECOP I ó II</t>
  </si>
  <si>
    <t>Normograma revisado, actualizado y enviado a la OAP</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</si>
  <si>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</si>
  <si>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</si>
  <si>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</si>
  <si>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 xml:space="preserve">Informe Pormenorizado del Sistema de Control Interno. Artículo 9 Ley 1474 de 2011, modificado por el Artículo 156 del Decreto Nacional 2106 de 2019. Circular Externa 100-006 de 2019 </t>
  </si>
  <si>
    <t>Formulación Plan de Acción  de Gestión - Plan Anual de Auditorías - Parágrafo 1 Artículo 38 - Decreto 807 de 2019</t>
  </si>
  <si>
    <t>Matriz de formulación PAA y PAG</t>
  </si>
  <si>
    <t>Seguimiento al Plan de Acción  de Gestión - Plan Anual de Auditorías - Parágrafo 1, Artículo 38 - Decreto 807 de 2019</t>
  </si>
  <si>
    <t>Reporte de Seguimiento</t>
  </si>
  <si>
    <t>Atención a la contraloría - auditoría de regularidad</t>
  </si>
  <si>
    <t>Atención a la contraloría - auditoría de desempeño 1: Cartera hipotecaria</t>
  </si>
  <si>
    <t>Atención a la contraloría - auditoría de desempeño 3: Conv. 044-2014 FDL Usme</t>
  </si>
  <si>
    <t>Revisión y mantenimiento al botón de transparencia - Ley 1712 de 2014 numeral 7 a cargo de control interno</t>
  </si>
  <si>
    <t>Presentación, listado de Asistencia y correos</t>
  </si>
  <si>
    <t>Realizar evaluación 2019 y concertación 2020 planta temporal</t>
  </si>
  <si>
    <t>Realizar evaluación 2019 y concertación 2020 planta fija</t>
  </si>
  <si>
    <t>Evaluación y concertación</t>
  </si>
  <si>
    <t>Evaluación Matriz de riesgos de corrupción y por proceso 2019</t>
  </si>
  <si>
    <t>Evaluación Plan Anticorrupción y de Atención al Ciudadano 2019. Decreto 124 de 2016</t>
  </si>
  <si>
    <t>Seguimiento Matriz de riesgos de corrupción y por proceso 2020</t>
  </si>
  <si>
    <t>Seguimiento Plan Anticorrupción y de Atención al Ciudadano 2020. Decreto 124 de 2016</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</si>
  <si>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</si>
  <si>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</si>
  <si>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 xml:space="preserve">Informe de seguimiento a la Sostenibilidad Contable - Resolución DDC-00003 del 05 de diciembre de 2018 </t>
  </si>
  <si>
    <t>Revisión expedientes contractuales cuya supervisión se encuentra a cargo de control interno</t>
  </si>
  <si>
    <t>Actas de comité y listados de asistencia</t>
  </si>
  <si>
    <t>Revisión de los procedimientos del proceso Evaluación de la Gestión</t>
  </si>
  <si>
    <t>Procedimientos normalizados en el SGC</t>
  </si>
  <si>
    <t>Diseñar, preparar, aplicar, tabular y realizar informe con oportunidades de mejora de la implementación y aplicación del estatuto interno del auditor y del código de ética del auditor</t>
  </si>
  <si>
    <t>Memorandos y/o Oficios</t>
  </si>
  <si>
    <t>Diligenciamiento de los autodiagnósticos de las políticas del MIPG que sean solicitados por las partes interesadas</t>
  </si>
  <si>
    <t>Matriz</t>
  </si>
  <si>
    <t>Participación e intervención en los comités:
Comité técnico de inventarios de  bienes inmuebles
Comité técnico de inventarios de  bienes muebles
Comité técnico de sostenibilidad contable
Comité de conciliación
Comité financiero
Comité directivo
Comité de gestión y desempeño
Comité distrital de auditoría</t>
  </si>
  <si>
    <t>Dar respuesta a las solicitudes de información con fines disciplinarios que soliciten las partes interesadas</t>
  </si>
  <si>
    <t>Realizar seguimiento al Comité Institucional de Coordinación de Control Interno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</si>
  <si>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Verificación de la oportunidad y contenido de las herramientas de gestión de la CVP y su seguimiento: PAG, PAAC y mapa de riesgos</t>
  </si>
  <si>
    <t>Seguimiento al Plan Institucional de Archivos - PINAR. Decreto 612 de 2018</t>
  </si>
  <si>
    <t>Seguimiento al Plan Anual de Vacantes. Decreto 612 de 2018</t>
  </si>
  <si>
    <t>Seguimiento al Plan de Previsión de Recursos Humanos. Decreto 612 de 2018</t>
  </si>
  <si>
    <t>Seguimiento al Plan Estratégico de Talento Humano. Decreto 612 de 2018</t>
  </si>
  <si>
    <t>Seguimiento al Plan Institucional de Capacitación - PIC. Decreto 612 de 2018</t>
  </si>
  <si>
    <t>Seguimiento al Plan de Incentivos Institucionales. Decreto 612 de 2018</t>
  </si>
  <si>
    <t>Seguimiento al Plan Estratégico de Tecnologías de la Información y las Comunicaciones - PETI</t>
  </si>
  <si>
    <t xml:space="preserve">Plan de Tratamiento de Riesgos de Seguridad y Privacidad de la Información </t>
  </si>
  <si>
    <t>Plan de Seguridad y Privacidad de la Información</t>
  </si>
  <si>
    <t>Auditoría - Decreto 1072 de 2015 - SGSST - Sistema de Gestión de la Seguridad y Salud en el Trabajo</t>
  </si>
  <si>
    <t>Auditoría Proceso de Mejoramiento de Barrios
Decreto 371 de 2010 - Artículo 2 - de los procesos de contratación en el distrito capital</t>
  </si>
  <si>
    <t>Auditoría Proceso de Mejoramiento de Vivienda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</si>
  <si>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</si>
  <si>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</si>
  <si>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Seguimiento al Comité técnico de inventarios de bienes inmuebles</t>
  </si>
  <si>
    <t>Seguimiento al Comité técnico de inventarios de bienes muebles</t>
  </si>
  <si>
    <t>Seguimiento a Comité Técnico de Sostenibilidad Contable
Seguimiento al Comité financiero</t>
  </si>
  <si>
    <t>Auditoría de seguimiento a tutelas y notificaciones</t>
  </si>
  <si>
    <t xml:space="preserve">Programación 2020 </t>
  </si>
  <si>
    <t>Elaborar el informe de la Oficina de Control Interno vigencia 2019 - documento CBN 1038</t>
  </si>
  <si>
    <t>Informe de verificación RNMC - Código Nacional de Policía - Artículo 183</t>
  </si>
  <si>
    <t>Control Interno Contable CBN - 1019 durante la vigencia 2019. Resolución 193 de 2016 de la CGN; Resolución Reglamentaria 11 de 2014 de la Contraloría de Bogotá, modificada por la Resolución Reglamentaria 23 de 2016.</t>
  </si>
  <si>
    <t>Informe cuenta anual SIVICOF. Cargue del informe de control interno contable - CBN - 1019</t>
  </si>
  <si>
    <t>Director de Gestión Corporativa y CID
Director de Mejoramiento de Vivienda</t>
  </si>
  <si>
    <t>Director de Gestión Corporativa y CID
Director de Mejoramiento de Barrios</t>
  </si>
  <si>
    <t>Director de Gestión Corporativa y CID
Director de Reasentamientos Humanos</t>
  </si>
  <si>
    <t>Director de Gestión Corporativa y CID
Director de Urbanizaciones y Titulación</t>
  </si>
  <si>
    <t>Adquisición de bienes y servicios
Mejoramiento de Vivienda</t>
  </si>
  <si>
    <t>Adquisición de bienes y servicios
Mejoramiento de Barrios</t>
  </si>
  <si>
    <t>Adquisición de bienes y servicios
Reasentamientos Humanos</t>
  </si>
  <si>
    <t>Servicio al Ciudadano 
Mejoramiento de Vivienda</t>
  </si>
  <si>
    <t>Adquisición de bienes y servicios
Urbanizaciones y Titulación</t>
  </si>
  <si>
    <t xml:space="preserve">Servicio al Ciudadano
Mejoramiento de Barrios </t>
  </si>
  <si>
    <t>Servicio al Ciudadano 
Urbanizaciones y Titulación.</t>
  </si>
  <si>
    <t xml:space="preserve">Servicio al Ciudadano 
Reasentamientos Humanos </t>
  </si>
  <si>
    <t>\\10.216.160.201\control interno\2019\4. APOYO\12. Normograma\11. Normograma\12. diciembre</t>
  </si>
  <si>
    <t>\\10.216.160.201\control interno\2020\00. APOYO\12 Normograma</t>
  </si>
  <si>
    <t>La evidencia se encuentra en la ruta: \\10.216.160.201\control interno\2020\19.04 INF.  DE GESTIÓN\PQRDS\II SEM 2019 y pagina web https://www.cajaviviendapopular.gov.co/?q=72-reportes-de-control-interno#
Memorando 2020IE835
Informe PQRS II Sem  2019</t>
  </si>
  <si>
    <t>Memorando 2020IE379 del 17 de enero de 2020 ubicado en la siguiente ruta: \\10.216.160.201\control interno\2020\19.04 INF.  DE GESTIÓN\RNMC</t>
  </si>
  <si>
    <t>Información en la ruta: \\10.216.160.201\control interno\2019\4. APOYO\3. Contratación</t>
  </si>
  <si>
    <t>1. Correo de entrega del seguimiento a la OAP del 28Ene2019.
2. Ruta último seguimiento de 2018: \\10.216.160.201\control interno\2018\1. 068 AUDITORÍAS\068.1 INTERNAS\0. ProgramaAnualAuditorías</t>
  </si>
  <si>
    <t>Se realizó verificación de la oportunidad en la entrega del Plan Anticorrupción y de Atención al Ciudadano y Mapa de Riesgos de los procesos de la entidad.
Se realizó verificación de la oportunidad en la entrega del seguimiento y evaluación del Plan de Acción de Gestión del III y IV seguimiento de 2019.</t>
  </si>
  <si>
    <t>Las evidencias se encuentran en la carpeta compartida en el servidor: \\10.216.160.201\control interno\2019\19.04 INF.  DE GESTIÓN\PAAC\III_SEG
Cuadro de Oportunidad de entrega tercer seguimiento PAAC 2019.
Las evidencias se encuentran en la carpeta compartida en el servidor: \\10.216.160.201\control interno\2019\28.03 PAA\05. IV_Seg_2019
Registro de Reunión - Oportunidad Plan de Acción de Gestión III y IV SEG 2019.</t>
  </si>
  <si>
    <t xml:space="preserve">La información se encuentra en la ruta: \\10.216.160.201\control interno\2020\19.04 INF.  DE GESTIÓN\PORMENORIZADO
y https://www.cajaviviendapopular.gov.co/sites/default/files/Informe Pormenorizado noviembre - diciembre  2019.pdf
Memorando 2020IE837 del día 31/01/2020 </t>
  </si>
  <si>
    <t>La información se encuentra en la ruta: \\10.216.160.201\control interno\2020\28.03 PAA
Correo electrónico del día 31/01/20 sobre Aprobación del Plan Anual de Auditorías 2020 -(CICCI)-Martes 28 de enero de 2020
Memorando 2020IE809 con fecha del día 31/01/2020
Correo electrónico del día 31/01/2020 donde se solicita la publicación en pagina web de la Formulación del PAA 2020.</t>
  </si>
  <si>
    <t>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t>
  </si>
  <si>
    <t>Se realizó el Tercer Informe pormenorizado de control interno del 01/11/2019 a 31/12/2019 cumpliendo con la circular externa 100-006 de 2019 del DAFP y en cumplimiento del decreto 2106 de 2019, el cual fue enviado mediante correo electrónico el día 31/01/2020 y memorando 2020IE837.</t>
  </si>
  <si>
    <t>Se diseñó el plan de trabajo del Comité Institucional de Coordinación de Control Interno, el cual fue entregado y aprobado en el comité ICCI del 28/01/20.
El acta se proyectó, se remitió por correo el 03Feb2020 a los asistentes, se les dio plazo de realizar observaciones hasta el 06Feb2020. El acta se firmó el 10Feb2020</t>
  </si>
  <si>
    <t>Archivo que contiene el certificado de rendición de la cuenta mensual de diciembre de 2019
\\10.216.160.201\control interno\2019\19.01 INF.  A  ENTID. DE CONTROL Y VIG\SIVICOF\CUENTA MENSUAL\DICIEMBRE_2019</t>
  </si>
  <si>
    <t>Eficacia</t>
  </si>
  <si>
    <t>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t>
  </si>
  <si>
    <t>Se solicitó la información por correo electrónico, los responsables entregaron la información certificada.</t>
  </si>
  <si>
    <t>La información se encuentra en la ruta: \\10.216.160.201\control interno\2020\19.01 INF.  A  ENTID. DE CONTROL Y VIG\SIVICOF\CUENTA ANUAL</t>
  </si>
  <si>
    <t>Se valido información en la herramienta Strom-User, se solicita firma digital y se carga información.</t>
  </si>
  <si>
    <t>Se validó información en la herramienta Strom-User, se solicita firma digital y se carga información.</t>
  </si>
  <si>
    <t xml:space="preserve">La información se encuentra en la ruta: \\10.216.160.201\control interno\2020\19.01 INF.  A  ENTID. DE CONTROL Y VIG\SIVICOF\CUENTA MENSUAL\ENERO_2020
</t>
  </si>
  <si>
    <t>La información se encuentra en la ruta: \\10.216.160.201\control interno\2020\28.05 PM\EXTERNO\IV SEG 2019</t>
  </si>
  <si>
    <t>La información se encuentra en la ruta:\\10.216.160.201\control interno\2020\28.05 PM\INTERNO\III_Seg_2019
Memorandos 2020IE128 - a Dirección Administrativa, 2020IE127 a TIC y OAP y 2020IE125 
Informe III_Seg_PM_por_Procesos - Corte 31Dic2019 V3.0</t>
  </si>
  <si>
    <t>Seguimiento a los procesos judiciales - SIPROJ</t>
  </si>
  <si>
    <t>Base correspondencia 2019 y 2020
\\10.216.160.201\control interno\2019
\\10.216.160.201\control interno\2020
\\10.216.160.201\control interno\2019\4. APOYO\9. Seg.  Informe Cordis Vencidos
FUID C. I.  2019 FORMULADO - ACT.
2020IE995 RTA 2020IE851 EVAL. FINAL PP
Evaluación ESS II Sem 2019
2020IE3003 Concertación</t>
  </si>
  <si>
    <t>Información en la ruta: \\10.216.160.201\control interno\2020\00. APOYO\04. planta\concertación 2020\Graciela Zabala Rico\Evidencias y Evaluación II 2019
2020IE1004 EVAL. GRACIELA Z
2020IE2970 Concertación</t>
  </si>
  <si>
    <t>La información se encuentra en la ruta:
\\10.216.160.201\control interno\2019\19.01 INF.  A  ENTID. DE CONTROL Y VIG\SIVICOF\CUENTA ANUAL
1. Memo sol 2019IE176 del 14Ene2019.
2. Evidencias de solicitudes, respuestas e informes finales presentados en la ruta: \\10.216.160.201\control interno\2019\2. 036 INFORMES\19.01 INF.  A  ENTIDADES DE CONTROL Y VIG\SIVICOF\CUENTA ANUAL.
3. Certificado de Recepción de Información.
4. Certificado de reporte Cuenta Anual 2019</t>
  </si>
  <si>
    <t>Información en la ruta: \\10.216.160.201\control interno\2020\19.01 INF.  A  ENTID. DE CONTROL Y VIG\SIVICOF\CUENTA ANUAL
CNB-1038 Informe_de_la_Oficina_de_Control_Interno</t>
  </si>
  <si>
    <t>Se realiza el informe de la Oficina de Control Interno vigencia 2019, el cual se encuentra publicado en página web.</t>
  </si>
  <si>
    <t>Se realizó visita de inspección de historias labolares en las instalaciones de Talento Humano, con el fin de verificar los expedientes laborales de trece (13) directivos.
Se verificaron las cédulas en la página de la Policía Nacional y se realizó el informe de resultados y conclusiones mediante memorando 2020IE379 del 17 de enero de 2020.</t>
  </si>
  <si>
    <t>Se realizó evaluación del 01/08/19 al 31/01/20, se realizó concertación del 01/02/20 al 30/06/20, se elaboraron memorandos y se radicaron en la subdirección administrativa.</t>
  </si>
  <si>
    <t>Se realizó el último seguimiento del PAA del 2019 dando cumplimiento al 99,78% a sus actividades  pactadas por cada uno de sus integrantes.</t>
  </si>
  <si>
    <t>Se realizaron los certificados de cumplimiento de los contratistas: Andrea Sierra, Marcela Urrea, Ángelo Díaz y Andrés Farias de las cuentas del mes de febrero 2020.
Cuentas de cobro de contratistas: Andrea Sierra, Marcela Urrea, Ángelo Díaz y Andrés Farias del mes de febrero 2020 radicadas en la Dirección de Gestión Corporativa y CID y en la Subdirección Financiera.</t>
  </si>
  <si>
    <t>La información se encuentra en la ruta: \\10.216.160.201\control interno\2020\00. APOYO\03. Contratación en la carpeta de cada contratista.</t>
  </si>
  <si>
    <t>Se realizaron los certificados de cumplimiento de los contratistas: Andrea Sierra, Marcela Urrea, Ángelo Díaz y Andrés Farias de las cuentas del mes de marzo 2020.
Cuentas de cobro de contratistas: Andrea Sierra, Marcela Urrea, Ángelo Díaz y Andrés Farias del mes de marzo 2020 radicadas en la Dirección de Gestión Corporativa y CID y en la Subdirección Financiera.</t>
  </si>
  <si>
    <t>Se obtuvo certificado de reporte de la información, se solicito publicación del mismo a la página web de la entidad.</t>
  </si>
  <si>
    <t>La información se encuentra en la ruta: \\10.216.160.201\control interno\2020\02.01 ACTAS COMITE C. I\28ener2020
Acta firmada se encuentra en ruta arriba indicada</t>
  </si>
  <si>
    <t>Cuentas de cobro de contratistas del mes de marzo 2020 radicadas en la Subdirección Financiera, mediante dos (2) correos electrónicos.</t>
  </si>
  <si>
    <t>Se realizaron los certificados de cumplimiento de los contratistas: Andrea Sierra, Marcela Urrea y Andrés Farias de las cuentas del mes de abril 2020.
Cuentas de cobro de contratistas: Andrea Sierra, Marcela Urrea y Andrés Farias del mes de abril 2020 radicadas en la Dirección de Gestión Corporativa y CID y en la Subdirección Financiera.</t>
  </si>
  <si>
    <t>Información en la ruta: \\10.216.160.201\control interno\2020\19.04 INF.  DE GESTIÓN\PAAC\I- Seg</t>
  </si>
  <si>
    <t>Ruta seguimiento PAA 2020 con corte a 31Mar2020: \\10.216.160.201\control interno\2020\PAA
Matriz 208-CI-Ft-04 PAA 2020 V2.0 Seg2020 (Corte 31Mar2020) diligenciada</t>
  </si>
  <si>
    <t xml:space="preserve">Se realizó seguimiento del PAA 2020 con corte al 31Mar2020 dando cumplimiento del 99,06% a sus actividades pactadas por cada uno de sus integrantes.
Igualmente se realiza seguimiento al Plan de Acción de Gestión del primer trimestre 2020, mediante el diligenciamiento de la matriz 208-CI-Ft-04 PAA 2020 V2.0 Seg2020 (Corte 31Mar2020) </t>
  </si>
  <si>
    <t>Se realiza informe, el cual es enviado para revisión por parte de la Ing.
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
Se remite informe de resultados de encuesta de percepción del grado de cumplimiento del Estatuto
de Auditoría Interna y Código de ética del auditor de la Caja de la Vivienda Popular-CVP a los integrantes e invitados del mismo.</t>
  </si>
  <si>
    <t>Correo remisorio del Informe de Seguimiento al Marco Normativo Contable (MNC) Primer Trimestre de la vigencia 2020 y solicitud de formulación de plan de mejoramiento - Memorando 2020IE5528 del 30-04-2020.
Correo del 11 de mayo de 2020 - Plan de mejoramiento en firme.</t>
  </si>
  <si>
    <t>Se realizó el informe al Marco Normativo Contable con corte al primer trimestre de la vigencia 2020; se solicitó formulación de plan de mejoramiento el cual quedó en firme el 11 de mayo de 2020.</t>
  </si>
  <si>
    <t>La información se encuentra en la ruta: \\10.216.160.201\control interno\2020\19.04 INF. DE GESTIÓN\AUSTERIDAD\I TRIM</t>
  </si>
  <si>
    <t>Se solicitó información a través de memorando 2020IE5250 de fecha 02/04/2020. El informe se entregó el 30Abr2020 con memorando 2020IE5534 dirigido al Director General y Corporativa, Administrativa, Planeación, Comunicaciones y Oficina TIC</t>
  </si>
  <si>
    <t>Se remitió actualización del normograma el día 09/01/2020 a Javier Cruz - Jefe de Planeación por correo electrónico</t>
  </si>
  <si>
    <t>Se remitió actualización del normograma el día 10/02/2020 a Javier Cruz - Jefe de Planeación por correo electrónico</t>
  </si>
  <si>
    <t>Se remitió actualización del normograma el día 09/03/2020 a Catalina Nagy - Jefe de Planeación por correo electrónico</t>
  </si>
  <si>
    <t>Se remitió actualización del normograma el día 08/04/2020 a Catalina Nagy - Jefe de Planeación por correo electrónico</t>
  </si>
  <si>
    <t>La información se encuentra en la ruta: \\10.216.160.201\control interno\2020\00. APOYO\03. Contratación.</t>
  </si>
  <si>
    <t>Contratación 2020 contratistas ACI
(contratos de enero a marzo)</t>
  </si>
  <si>
    <t>Contratación 2020 contratistas ACI
(adición del contrato de marzo)</t>
  </si>
  <si>
    <t>Contratación 2020 contratistas ACI
(nuevo contrato hasta junio)</t>
  </si>
  <si>
    <t>Contratación 2020 contratistas ACI
(adición del contrato de junio a julio)</t>
  </si>
  <si>
    <t>Contratación 2020 contratistas ACI
(nuevas contrataciones)</t>
  </si>
  <si>
    <t>Etiquetas de fila</t>
  </si>
  <si>
    <t>Auditoría Proceso de Mejoramiento de Vivienda
Auditoría al servicio No Conforme (numeral 8.7 ISO 9001:2015)</t>
  </si>
  <si>
    <t>Auditoría Proceso de Mejoramiento de Vivienda
Revisión de la aplicación de las políticas contables de los procedimientos del proceso</t>
  </si>
  <si>
    <t>Auditoría Proceso de Mejoramiento de Vivienda
Revisión de Riesgos e indicadores</t>
  </si>
  <si>
    <t>\\10.216.160.201\control interno\2020\19.04 INF.  DE GESTIÓN\SEG.COMITE DE CONCILIACION</t>
  </si>
  <si>
    <t>Correo electrónico de solicitud de los temas a evaluar (11 de mayo de 2020), correo electrónico remitiendo matriz de temas a evaluar y memorando de solicitud de información del 12 de mayo de 2020.</t>
  </si>
  <si>
    <t>Correo electrónico dirigido a la Subdirección Administrativa y Memorando 2020IE5752 del 15 de mayo de 2020. 
Correo electrónico remitido por la Subdirección Administrativa y memorando de respuesta 2020IE5852 del 22 de mayo de 2020.</t>
  </si>
  <si>
    <t>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t>
  </si>
  <si>
    <t>\\10.216.160.201\control interno\2020\00. APOYO\12. Normograma</t>
  </si>
  <si>
    <t>Se realizaron los cargues en información en el Sistema de Vigilancia y Control Fiscal-SIVICOF, resultado tres (3) certificados de recepción de información los días 12, 14 y 15 de mayo de 2020, cada uno fue enviado a los solicitantes, a través de correo institucional.</t>
  </si>
  <si>
    <t>La información se encuentra en carpeta compartida en el link: \\10.216.160.201\control interno\2020\28.05 PM\EXTERNO\CONTRALORIA\03. I SEG 2020</t>
  </si>
  <si>
    <t>Se llevo a cabo la atención del ente de control a través de las solicitudes realizadas de manera escrita, verbal y correo institucional, y la formulación de plan de mejoramiento. Se realizó verificación de los equipos y puestos de trabajo, asignados al ente de control.</t>
  </si>
  <si>
    <t>Enero</t>
  </si>
  <si>
    <t>Febrero</t>
  </si>
  <si>
    <t>Marzo</t>
  </si>
  <si>
    <t>Abril</t>
  </si>
  <si>
    <t>Mayo</t>
  </si>
  <si>
    <t>Se realizaron los certificados de cumplimiento de los contratistas: Andrea Sierra, Marcela Urrea y Andrés Farias de las cuentas del mes de mayo 2020.
Cuentas de cobro de contratistas: Andrea Sierra, Marcela Urrea y Andrés Farias del mes de mayo 2020 radicadas en la Dirección de Gestión Corporativa y CID y en la Subdirección Financiera.</t>
  </si>
  <si>
    <t>Información que se encuentra en la ruta: \\10.216.160.201\control interno\2020\00. APOYO\14. Transparencia</t>
  </si>
  <si>
    <t>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t>
  </si>
  <si>
    <t>Se presentó la cuenta mensual en sus componentes deuda pública, financiera y contratación, el segundo día hábil y séptimo vigente.</t>
  </si>
  <si>
    <t>El informe se encuentra en etapa de desarrollo, con un avance del 60%.</t>
  </si>
  <si>
    <t>Se realizó solicitud de información para el informe de Seguimiento al Plan Estratégico de Gestión del Talento Humano – vigencias 2019 – 2020.
De acuerdo con la ampliación de términos otorgada por Control Interno, la Subdirección Administrativa manifestó, a través de correo electrónico del 01 de julio de 2020 que entregará la información el 07 de agosto de 2020.</t>
  </si>
  <si>
    <t>Junio</t>
  </si>
  <si>
    <t>Trim</t>
  </si>
  <si>
    <t>I Trim</t>
  </si>
  <si>
    <t>II Trim</t>
  </si>
  <si>
    <t>III Trim</t>
  </si>
  <si>
    <t>IV Trim</t>
  </si>
  <si>
    <t>% Acumulado Planeado por Trimestre - para el PAG</t>
  </si>
  <si>
    <t>% Acumulado Ejecutado por Trimestre - para el PAG</t>
  </si>
  <si>
    <t>%</t>
  </si>
  <si>
    <t>Mes</t>
  </si>
  <si>
    <t>Sin avance</t>
  </si>
  <si>
    <t>ESTADO REVISIÓN</t>
  </si>
  <si>
    <t>QUEDA IGUAL</t>
  </si>
  <si>
    <t>NUEVA QUE SE INCLUYE</t>
  </si>
  <si>
    <t>SE DEBE ELIMINAR</t>
  </si>
  <si>
    <t xml:space="preserve">Auditoria Especializada Destinación de Recursos y de Procesos de Contratación </t>
  </si>
  <si>
    <t>Evaluar la capacidad de la entidad para continuar la operación bajo las nuevas condiciones que le impone la crisis</t>
  </si>
  <si>
    <t>Seguimiento a los planes de acción que comienzan a surgir como contingencia</t>
  </si>
  <si>
    <t>NO</t>
  </si>
  <si>
    <t>ACTIVIDAD A DESARROLLAR (INCLUIR EN EL PAA)</t>
  </si>
  <si>
    <t>TEMA A EVALUAR</t>
  </si>
  <si>
    <t>SUBTEMAS</t>
  </si>
  <si>
    <t>Verificación de incumplimientos</t>
  </si>
  <si>
    <t>Lineamientos Decreto 491 de 2020</t>
  </si>
  <si>
    <t>Lineamientos en Materia de la Administración Publica</t>
  </si>
  <si>
    <t xml:space="preserve"> Circular Externa 01 del 2020 expedida por el Archivo General de la Nación</t>
  </si>
  <si>
    <t>Resolución 2461 de 2020 CVP</t>
  </si>
  <si>
    <t>Protocolo de Bioseguridad de la CVP</t>
  </si>
  <si>
    <t>* EL SEGUIMIENTO A LAS MEDIDAS ADOPTADAS: La Oficina de Control Interno deberá hacer seguimiento permanente al cumplimiento de las medidas
adoptadas en la presente Resolución y su anexo técnico y hará las recomendaciones a que  haya lugar una vez evidencie su posible incumplimiento.</t>
  </si>
  <si>
    <t>Resolución 666 del 24 de abril de 2020 del Ministerio de Protección Social</t>
  </si>
  <si>
    <t xml:space="preserve"> Adopta el protocolo general de bioseguridad para mitigar, controlar y realizar el adecuado manejo de la pandemia del Coronavirus Covid-19, para todas las actividades económicas, sociales y sectores de la administración publica.</t>
  </si>
  <si>
    <t>* Responsabilidades a cargo del empleador o contratante respecto de la adopción del protocolo, su capacitación a trabajadores y contratistas, acciones que permitan la continuidad de las actividades y la protección integral de los trabajadores y contratistas, medidas de control administrativo, reportar a las EPS y ARL casos sospechosos de COVID-19, Incorporar canales oficiales de comunicación. ETC
* Responsabilidades a cargos del trabajador contratista: Cumplir protocolos de bioseguridad; Reportar al empleador cualquier caso de contagio en su trabajo o en su familia; tomar medidas de cuidado en su salud y reportar a su empleador o contratante alteraciones en su estado de salud.</t>
  </si>
  <si>
    <t xml:space="preserve"> Circular Externa No. 100-009 de 2020 suscrita por el Ministerio de Salud y Protección Social</t>
  </si>
  <si>
    <t>Acciones para la adopción de las directrices desarrolladas en los Decretos Legislativos 491 y 539 de 2020 , y en la Resolución 666 del 24 de abril de 20201 emitida por el Ministerio de Salud y Protección Social, hasta la vigencia de la emergencia sanitaria</t>
  </si>
  <si>
    <t>Plan de Continuidad del Negocio de la entidad </t>
  </si>
  <si>
    <t>CUMPLIDA</t>
  </si>
  <si>
    <t>Creación en el catálogo general de cuentas del marco normativo para Entidades de Gobierno, las subcuentas para el registro o reporte del impuesto solidario por el COVID-19 y el aporte solidario voluntario por el COVID 19.</t>
  </si>
  <si>
    <t>Implementación del impuesto solidario y las donaciones del Decreto legislativo 568 de 2020 y las donaciones para el sistema Distrital "Bogotá Solidaria en Casa".</t>
  </si>
  <si>
    <t>Circular externa 001 de mayo 13 de 2020 CGN</t>
  </si>
  <si>
    <t>Seguimiento a los lineamientos contables relacionados con el COVID 19</t>
  </si>
  <si>
    <t>Planes de acción relacionados con el COVID 19</t>
  </si>
  <si>
    <t>* Ampliación de términos para atender las peticiones</t>
  </si>
  <si>
    <t>*Actividades que cumplen los contratistas de prestación de servicios profesionales y de apoyo a la gestión.</t>
  </si>
  <si>
    <t>* Prestación de servicios durante el período de aislamiento preventivo obligatorio.
* Contratos de prestación de servicios administrativos</t>
  </si>
  <si>
    <t>* Notificación o comunicación de actos administrativos (por medios electrónicos)
* Suspensión de términos de las actuaciones administrativas o jurisdiccionales en sede administrativa</t>
  </si>
  <si>
    <t>* Reportes a las Aseguradoras de Riesgos Laborales</t>
  </si>
  <si>
    <t>Gestión TIC</t>
  </si>
  <si>
    <t>Servicio al ciudadano</t>
  </si>
  <si>
    <t>Hacer seguimiento a los planes de acción que comienzan a surgir como contingencia, verificando el cumplimiento de normas que se han proferido a partir de la declaratoria de la emergencia sanitaria a causa del COVID-19, tanto nacionales como locales (Laborales, tributarias, de salud, de atención).</t>
  </si>
  <si>
    <t>Atención a la contraloría - auditoría de desempeño 2: Proyectos VIP - VIS: Arborizadora Baja, MZ 54-55; La Casona</t>
  </si>
  <si>
    <t>Atención a la contraloría - auditoría de desempeño 3: Convenio 103-2013 FDL San Cristóbal Sur</t>
  </si>
  <si>
    <t>Contadora Cto</t>
  </si>
  <si>
    <t>Ingeniera</t>
  </si>
  <si>
    <t>Abogada</t>
  </si>
  <si>
    <t>Administrador</t>
  </si>
  <si>
    <t>Auditor</t>
  </si>
  <si>
    <t>Ingeniera
Economista</t>
  </si>
  <si>
    <t>Lineamientos para la administración de expedientes y comunicaciones oficiales.</t>
  </si>
  <si>
    <t>Guía para la preparación de las TIC, para la continuidad del negocio, emitida por Min Tic</t>
  </si>
  <si>
    <t>Información a reportar en formulario adicional (COVID 19) en la categoría "Información Contable Pública Convergencia".</t>
  </si>
  <si>
    <t>Aprobado por: Ivonne Andrea Torres Cruz - Asesora de Control Interno</t>
  </si>
  <si>
    <t>Elaborado por: Equipo de trabajo Asesoría de Control Interno</t>
  </si>
  <si>
    <t>Martes 28 de julio de 2020</t>
  </si>
  <si>
    <t>Soporte de Aprobación Versión 2</t>
  </si>
  <si>
    <t>118 funcionarios + 196 contratistas = 314 personas</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</si>
  <si>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</si>
  <si>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</si>
  <si>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t>
  </si>
  <si>
    <t>Jhoana Rodríguez Silva</t>
  </si>
  <si>
    <t>Joan Gaitán Ferrer</t>
  </si>
  <si>
    <t>Carlos Vargas Hernández</t>
  </si>
  <si>
    <t>De acuerdo con la solicitud realizada por la Asesora de Control Interno mediante correo electrónico del 11 de mayo de 2020, se definieron los temas a evaluar en la auditoría al proceso de Mejoramiento de Barrios</t>
  </si>
  <si>
    <t>2020IE1167 Solic. Reunión
- 2020IE2745 Com. Apertura
- Acta de Reunión apertura
- Listado de Asistentes a la apertura
- 2020IE2968 Solic Información OAP
- Cartas de representación de los siguientes procesos: TIC, Financiera, Sub. AMD y Corporativa.
-Solicitudes de información por correo electrónico.
- Papeles de trabajo ajam
- Informe preliminar 
-Entrega de informe preliminar cordis 2020IE5509
-Análisis de respuestas al informe preliminar, ruta:\\10.216.160.201\control interno\2020\19.03 INF. auditorías C. I\19.03 INTERNAS\Mejoramiento de Vivienda\5. Resultados de la auditoría\Análisis de después inf. prelimi por auditor
- Proyección de informe Final, ruta: \\10.216.160.201\control interno\2020\19.03 INF. auditorías C. I\19.03 INTERNAS\Mejoramiento de Vivienda\5. Resultados de la auditoría\informe final, correo electrónico 22may2020</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</si>
  <si>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t>
  </si>
  <si>
    <t>El proceso de auditoría aun no ha dado inicio, en razón a la solicitud de aplazamiento de la Oficina Asesora de Planeación</t>
  </si>
  <si>
    <t>Auditoría Proceso de Mejoramiento de Vivienda
Decreto 371 de 2010 - Artículo 3 - de los procesos de atención al ciudadano, los sistemas de información y atención de las peticiones, quejas, reclamos y sugerencias de los ciudadanos, en el distrito capital</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</si>
  <si>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Esta pendiente aprobación del informe final y pendiente cierre de la auditoría.</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</si>
  <si>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</si>
  <si>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</si>
  <si>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Urbanizaciones y Titulación
Decreto 371 de 2010 - Artículo 3 - de los procesos de atención al ciudadano, los sistemas de información y atención de las peticiones, quejas, reclamos y sugerencias de los ciudadanos, en el distrito capital</t>
  </si>
  <si>
    <t>La información se encuentra en la ruta: \\10.216.160.201\control interno\2020\19.04 INF. DE GESTIÓN\AUSTERIDAD\IV TRIM 2019
Informe de Austeridad del Gasto (Cuarto Trimestre)
Memorando 2020IE833
Correo de solicitud de publicación en página web</t>
  </si>
  <si>
    <t>Se realizó el informe de Austeridad en el gasto, correspondiente al cuarto trimestre 2019, entregado a la Dirección General, mediante memorando 2020IE833 del día  31/01/20, así mismo se cuenta con correo de solicitud de publicación del informe en pagina web.</t>
  </si>
  <si>
    <t>Ruta de la información: \\10.216.160.201\control interno\2020\02.01 ACTAS COMITE C. I\Plan de trabajo CICCI
Correo electrónico del 11/03/2020 de Comunicaciones socializando a todos los funcionarios y contratistas el estatuto y Código de ética.
Correo electrónico del 12/03/2020 adjuntando informe de cumplimiento del Estatuto de auditoría interna  y Código de ética del auditor.
Presentación de sensibilización a equipo auditor.
Registro de reunión y capacitación en el tema a toda la entidad.
Memorando No :2020IE5544 y correo electrónico del 30 abril de 2020</t>
  </si>
  <si>
    <t>La información se encuentra en la ruta: \\10.216.160.201\control interno\2020\00. APOYO\03. Contratación\Cto 471 de 2019 Applus auditoría calidad\Postcontractual
2020IE1051 SOLIC. EXPEDIENTE
Memo 2020IE5466 del 24abr2020 se remitió a la Dirección de Gestión Corporativa el acta de liquidación del Contrato 471 de 2020, para su revisión.</t>
  </si>
  <si>
    <t>Se remitió memorando 2020IE1051 del día 11/02/20 donde se solicita el expediente a la Dirección de Gestión Corporativa.
Una vez entregado el expediente a esta asesoría, se verificó y analizó en búsqueda de los soportes que dieran cuenta de cada una de las obligaciones contractuales.
Evidenciados los soportes, se ordenaron en un archivo, de conformidad al numero de obligaciones.
Se envía correo electrónico dirigido al representante de Applus, donde se le indica la manera de cargar los soportes en el Secop y se le solicita además el cargue adicional del clausulado de la póliza de cumplimiento.
Una vez confirmado el cargue de la información por parte de la empresa APPLUS, se inicia el proceso de verificación de la información y elaboración del acta.
Con el fin de iniciar el proceso de contratación de la AIC 2020 y de acuerdo al trámite administrativo precontractual, se realizan las siguientes actividades:
Se revisaron los documentos previstos de la AUC del año 2019 y se pasó la información al formato
El día 24 de abril a través de memorando cordis N° 2020IE5466, se remitió a la Dirección de Gestión Corporativa el acta de liquidación del Contrato 471 de 2020, para su revisión.
El día 21 de mayo de 2020, la Dirección Corporativa remitió mediante correo electrónico el acta de liquidación aprobada para continuar con su respectivo tramite.
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
Durante el periodo objeto del presente informe se proyectaron los siguientes informes de seguimiento:
•	Informe de Seguimiento Siproj, periodo 1° julio a 31 diciembre de 2019
•	Informe de Seguimiento Comité de Conciliación y Defensa Judicial. Periodo 1° julio de 2019 a 30 de abril de 2020
Respecto del desarrollo de la auditoría al Procedimiento Acción de Tutela 208-DJ-Pr-04) y notificaciones realizadas por la Dirección Jurídica de la Caja de la Vivienda Popular, se han adelantado las siguientes actividades:
Reunión de apertura auditoría al Procedimiento Acción de Tutela 208-DJ-Pr-04) y notificaciones realizadas por la Dirección Jurídica.  1° de junio de 2020
Solicitud a la Dirección Jurídica a través de correo electrónico, requiriendo los insumos necesarios para adelantar la gestión propia de la auditoría al procedimiento de Tutelas y Notificaciones.
Reunión virtual con la Asesora de Control Interno, Director Jurídico y la Doctora Yamile Castiblanco, a fin de dispersar dudas respecto de la posición de la Dirección Jurídica frente a la labor de notificaciones de actos administrativos que actualmente adelanta en la entidad.
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Proyección del memorando de radicado Cordis N° 2020IE6395 – anunciando al área líder del procedimiento auditado la Ampliación Auditoría de Gestión Tutelas y notificaciones - Dirección Jurídica vigencia 2019.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Actualización del normograma del proceso de evaluación de la gestión correspondiente al mes de mayo de 2020.
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
El mismo día una represéntate de la firma Applus, respondió el mensaje remitiendo la correspondiente acta  suscrita; misma que se envió vía correo electrónico al grupo de contratos para dar por terminada la gestión de liquidación del contrato N° 471 de 2019.</t>
  </si>
  <si>
    <t>Auditoría Proceso de Mejoramiento de Vivienda
Informe de seguimiento y recomendaciones sobre el cumplimiento de las metas del PDD - Presupuesto - FUSS - Plan Anual de Adquisidores</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</si>
  <si>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realizó análisis de respuestas  de acuerdo al procedimiento, de las diferentes áreas, por parte del equipo auditor.
Se consolidaron las respuestas para el informe  final y fue remitido proyección de éste,  por correo electrónico al equipo de Control Interno, para revisión y posterior generación de archivo final de auditoría.
Esta pendiente entregar informe final al proceso de Mejoramiento de Vivienda y cerrar la auditoría.</t>
  </si>
  <si>
    <t>Auditoría Proceso de Mejoramiento de Barrios
Informe de seguimiento y recomendaciones sobre el cumplimiento de las metas del PDD - Presupuesto - FUSS - Plan Anual de Adquisidores</t>
  </si>
  <si>
    <t>Ruta:\\10.216.160.201\control interno\2020\19.03 INF. auditorías C. I\19.03 INTERNAS\Mejoramiento de Barrios</t>
  </si>
  <si>
    <t>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
No se ha realizado apertura de la auditoría a solicitud de la  Oficina Asesora de planeación  a través de correo electrónico del 07 de mayo de 2020, en respuesta al memorando 2020IE5616</t>
  </si>
  <si>
    <t>Auditoría Proceso de Reasentamientos Humanos
Informe de seguimiento y recomendaciones sobre el cumplimiento de las metas del PDD - Presupuesto - FUSS - Plan Anual de Adquisidores</t>
  </si>
  <si>
    <t>Auditoría Proceso de Urbanizaciones y Titulación
Informe de seguimiento y recomendaciones sobre el cumplimiento de las metas del PDD - Presupuesto - FUSS - Plan Anual de Adquisidores</t>
  </si>
  <si>
    <t>La información se encuentra en la ruta:\\10.216.160.201\control interno\2020\19.03 INF. auditorías C. I\19.03 INTERNAS\02. Tutelas y Notificaciones</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</si>
  <si>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concluyendo que se dejan en firme los hallazgos evidenciados por el tema de Servicio No conforme.
Esta pendiente aprobación del informe final y pendiente cierre de la auditoría.</t>
  </si>
  <si>
    <t>En enero se desarrolló el análisis de la información remitida por la Dirección de Gestión corporativa y CID y la OAP.
Se remitió informe definitivo de la Ley 1474 de 2011 y el Decreto 371/2010 el día 31/01/20 mediante memorando 2020IE835, dirigido a la Directora General encargada, Director de Gestión corporativa y CID y la OAP, además en el mismo se solicitó formulación del plan de mejoramiento.</t>
  </si>
  <si>
    <t>La información se encuentra en la ruta: \\10.216.160.201\control interno\2020\00. APOYO\04. planta\concertación 2020\Alexandra Álvarez
Memorando 2020IE1001 Eval. de gestión
Memorando 2020IE2721 CONC. ALEXANDRA</t>
  </si>
  <si>
    <t>la actividad terminada para el mes de mayo de 2020, fue remitida a la Asesora de Control Interno a través de correo electrónico el día 05 de mayo de 2020.</t>
  </si>
  <si>
    <t>La actividad terminada para el mes de junio de 2020, fue remitida a la Asesora de Control Interno a través de correo electrónico el día 05 de mayo de 2020.</t>
  </si>
  <si>
    <t>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t>
  </si>
  <si>
    <t>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t>
  </si>
  <si>
    <t>Memorando 2020IE460 con fecha del día 21 de enero de 2020.
Expediente radicado a la Dirección Corporativa y CID de los contratistas Andrea Sierra, Marcela Urrea, Ángelo Díaz y Andrés Farias.
Información en la ruta: \\10.216.160.201\control interno\2020\00. APOYO\03. Contratación</t>
  </si>
  <si>
    <t>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
*Se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t>
  </si>
  <si>
    <t>La información se encuentra en la ruta: \\10.216.160.201\control interno\2020\00. APOYO\03. Contratación\Contratación Aud Interna 2020\Etapa Precontractual
208-DGC-Ft-44 ESTUDIOS PREVIOS MINIMA CUANTIA V3, junto con el Anexo Técnico.
208-DGC-Ft-78 FORMATO DE ANALISIS DEL SECTOR V2.
208-DGC-Ft-81 MATRIZ DE ANÁLISIS, ESTIMACIÓN Y TIPIFICACIÓN DE RIESGOS V1.
Matriz de cotizaciones.
2020IE1402 Memorando solicitud viabilidad y CDP para auditoría SGC Feb 2020.
Consulta de empresas acreditadas por la ONAC.
Formato de carta de presentación de la propuesta.
Formato oferta económica.
SISCO 411-2020.
2020IE2429 Memorando Solicitud para inicio del proceso.
Carpeta de Consultas SECOP I y II.
Carpeta de Correos enviados.
Carpeta de Cotizaciones recibidas.
Carpeta de Cuestionarios diligenciados.
Memorando 2020IE3410 Evaluación Técnica inicial de la Propuesta NYCE COLOMBIA
Memorando 2020IE3913 Evaluación Técnica Final de la Propuesta NYCE COLOMBIA
Memorando 2020IE3930 Evaluación Técnica inicial de la Propuesta GLOBAL COLOMBIA
Memorando 2020IE4541 Evaluación Técnica final de la Propuesta GLOBAL COLOMBIA
Memorando 2020IE4543 Evaluación Técnica inicial de la Propuesta BUREAU VERITAS
Memorando 2020IE4919 Evaluación Técnica final de la Propuesta BUREAU VERITAS
Memorando 2020IE4920 Evaluación Técnica inicial de la Propuesta APPLUS
Memorando 2020IE5033 Evaluación Técnica final de la Propuesta APPLUS
Memorando 2020IE5023 Evaluación Técnica inicial de la Propuesta COTECNA
Memorando 2020IE5105 Evaluación Técnica final de la Propuesta COTECNA</t>
  </si>
  <si>
    <t>Con el fin de iniciar el proceso de contratación de la AIC 2020 y de acuerdo al trámite administrativo precontractual, se realizan las siguientes actividades:
Se revisaron los documentos previstos de la AIC del año 2019 y se pasó la información al formato correspondiente en su nueva versión:
208-DGC-Ft-44 ESTUDIOS PREVIOS MINIMA CUANTIA V3, junto con el Anexo Técnico.
208-DGC-Ft-78 FORMATO DE ANALISIS DEL SECTOR V2.
208-DGC-Ft-81 MATRIZ DE ANÁLISIS, ESTIMACIÓN Y TIPIFICACIÓN DE RIESGOS V1.
- Se realiza consulta de empresas acreditadas por la ONAC que prestan servicios de auditoría interna de calidad.
-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
- De acuerdo a las cotizaciones recibidas, se realiza la Matriz de Cotizaciones, la cual contiene la relación de empresas, fechas de recibido y precios.
-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
- Se realiza Memorando 2020IE1402 para la solicitud de viabilidad y CDP para auditoría interna de calidad del Sistema de Gestión de Calidad de la entidad.
- Se realiza Formato de carta de presentación de la propuesta.
- Se realiza Formato oferta económica.
- Se realiza certificado SISCO 411-2020.
- Se imprimen todos los soportes correspondientes a la parte precontractual y se organiza la carpeta expediente.
- Se cuenta con Viabilidad y CDP 
- Se realiza Memorando 2020IE2429 Solicitud para inicio del proceso
- Se radica carpeta expediente con 91 folios en la Dirección Corporativa el día 17 de febrero de 2020 a las 4:20 pm.
- Se realizan correcciones a las observaciones realizadas por el área de contratación el día 19/02/20
- Se definen las  personas que conformarán el comité técnico para la revisión del presente proceso son: Manuel Andrés Farías Pinzón - Control Interno / Asbleydi Andrea Sierra Ochoa - Control Interno / Ivonne Andrea Torres Cruz - Control Interno / 
Jonnathan Andrés Lara Herrera - Oficina Asesora de Planeación.
-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
-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
-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
-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
-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
De acuerdo al cumplimiento de los requisitos tanto técnicos como jurídicos, queda COTECNA como la empresa que va a realizar la auditoría interna de calidad mediante contrato 333-2020.</t>
  </si>
  <si>
    <t>Se realizaron los certificados de cumplimiento de los contratistas: Andrea Sierra, Marcela Urrea, Ángelo Díaz y Andrés Farias de las cuentas del mes de enero 2020.
Cuentas de cobro de contratistas: Andrea Sierra, Marcela Urrea, Ángelo Díaz y Andrés Farias del mes de enero 2020 radicadas en la Dirección de Gestión Corporativa y CID y en la Subdirección Financiera.
Se realizó el certificado de cumplimiento del contratista Andrés Farias correspondiente a la cuenta de cobro del mes de febrero 2020 de los últimos dos días (1 y 2 de febrero 2020) del contrato 737-2019, donde ya se cumplió en tiempo, objeto y las actividades a cabalidad.
Cuenta de cobro del contratista Andrés Farias del mes de febrero 2020 correspondiente a los últimos dos días (1 y 2 de febrero 2020) del contrato 737-2019 radicada en la Dirección de Gestión Corporativa y CID y en la Subdirección Financiera.</t>
  </si>
  <si>
    <t xml:space="preserve">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t>
  </si>
  <si>
    <t>Se realizó evaluación del periodo de prueba del 08/08/19 al 07/02/20, se realizó memorando 2020IE995 y se radicó en la subdirección administrativa.
Se realiza concertación mediante memorando 2020IE3003 del día 21Feb2020.
Se realiza seguimiento a Cordis.
Manejo de archivo físico y digital.</t>
  </si>
  <si>
    <t>Se realizó evaluación del periodo de prueba del 01/08/19 al 31/01/20, se realizó memorando 2020IE1004 y se radicó en la subdirección administrativa.
Se realiza concertación mediante memorando 2020IE2970 del día 21Feb2020.</t>
  </si>
  <si>
    <t xml:space="preserve">Actualmente me encuentro proyectando el informe de seguimiento al comité de Conciliación vigencia 2019.
Mediante memorando de radicado Cordis N° 2020IE6409 del 30 de junio de 2020, se le remitió al Director General el informe final de seguimiento al Comité de Conciliación.
El día 30 de junio de 2020, se remitió correo electrónico al Web master de la CVP, solicitando la publicación del informe, situación que se verificó posteriormente en la pagina web la entidad. </t>
  </si>
  <si>
    <t>Las evidencias se encuentran en la carpeta compartida en el servidor:\\10.216.160.201\control interno\2019\19.04 INF.  DE GESTIÓN\PAAC\III_SEG\Seguimiento
Informe del tercer seguimiento y evaluación del PAAC 2019, remitido el día 17/01/20 a todos los procesos, mediante memorando 2020IE349 y se publico en la pagina web en el link: https://www.cajaviviendapopular.gov.co/sites/default/files/Informe%20de%203er%20Seg.%20PAAC%202019.pdf</t>
  </si>
  <si>
    <t>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
Se realizó Matriz de Seguimiento PAAC control Interno 3er cuatrimestre 2019.
Se realizó Mapa de Riesgos cod 208-PLA-Ft-78
Se elaboraron 16 registros de reunión, correspondientes a los 16 procesos a los cuales se les realizó el tercer seguimiento y evaluación del PAAC 2019 y Mapa de Riesgos 2019.
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t>
  </si>
  <si>
    <t>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
Se realiza informe de seguimiento y evaluación a la matriz y de riesgos y PAAC 2020 con corte al 30Abr2020.
Informe publicado en pagina web</t>
  </si>
  <si>
    <t>Información en la ruta: \\10.216.160.201\control interno\2020\19.04 INF.  DE GESTIÓN\SEG COMITE INV. BIENES INMUEBLES
Se solicitó información el 16-03-2020 mediante memorando 2020IE4995.
Se recibió información el 19-03-2020 mediante memorando 2020IE5152.
Informe enviado a los integrantes del comité el día mediante memorando 2020IE5226 del día 30Mar2020 y publicado en pagina web</t>
  </si>
  <si>
    <t>Se cuenta con el informe de seguimiento al Comité técnico de inventarios de bienes inmuebles, el cual fue enviado mediante memorando 2020IE5226 del día 30Mar2020 a todos los integrantes del comité y publicado en pagina web.</t>
  </si>
  <si>
    <t>Información en la ruta: \\10.216.160.201\control interno\2020\19.04 INF.  DE GESTIÓN\EVALUACIÓN POR DEPENDENCIAS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Publicación de todas las evaluaciones de dependencias 2019 en pagina web.</t>
  </si>
  <si>
    <t>En desarrollo de esta actividad y de conformidad de lo dispuesto en el Inciso 2do del Artículo 39 de la Ley 909 de 2004, (entre otras normas) se realizó la evaluación por dependencias y se comunicó a las siguientes áreas mediante memorandos: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
Se verifica publicación correcta el día 24 de marzo de 2020, sin embargo desde el 25 de febrero se envió correo a comunicaciones por parte de Manuel Farias, solicitando la publicación de la información.</t>
  </si>
  <si>
    <t>Información en la ruta: \\10.216.160.201\control interno\2020\19.04 INF.  DE GESTIÓN\DNDA
Memorando 2020IE3398 solicitud información a Tic</t>
  </si>
  <si>
    <t>Se realiza solicitud de la información a Tic mediante memorando 2020IE3398 del día 03Mar2020
Información reportada por la Ing Ivonne Torres.</t>
  </si>
  <si>
    <t xml:space="preserve">Información en la ubicación: \\10.216.160.201\control interno\2019\19.01 INF.  A  ENTID. DE CONTROL Y VIG\PERSONERIA\12. DICIEMBRE
memorando 2020EE253 </t>
  </si>
  <si>
    <t>Se consolidó la información enviada por Financiera y Corporativa, se envía Informe presupuestal a la Personería en físico el día 13/1/20 con memorando 2020EE253.</t>
  </si>
  <si>
    <t>Información en carpeta compartida: \\10.216.160.201\control interno\2020\19.01 INF.  A  ENTID. DE CONTROL Y VIG\PERSONERIA
2020EE1700 Inf. Enero</t>
  </si>
  <si>
    <t>Se cuenta con correo electrónico del día 6/02/20, donde se realiza la solicitud de información a Financiera y corporativa.
Se realiza informe presupuestal a la personería, radicado con memorando 2020EE1700 del día 12/2/20</t>
  </si>
  <si>
    <t>Se envió con radicado No 2020EE2982 el 10 de marzo de 2020.El cual se encuentra en la ruta: CI 2020 Inf. A entidades de control - Personería febrero.</t>
  </si>
  <si>
    <t>Se envió con radicado No 2020EE2982 El cual se encuentra en la ruta: CI 2020 Inf. A entidades de control - Personería febrero.</t>
  </si>
  <si>
    <t>Se envió con radicado No 2020EE3964 el 15 de abril de 2020. El cual se encuentra en la ruta: CI 2020 Inf. A entidades de control - Personería marzo.</t>
  </si>
  <si>
    <t>Se envió con radicado No 2020EE4261 el 12 de MAYO  de 2020. El cual se encuentra en la ruta: CI 2020 Inf. A entidades de control - Personería ABRIL.</t>
  </si>
  <si>
    <t>Se envió con radicado No 2020EE4939 el 16 de JUNIO  de 2020. El cual se encuentra en la ruta: CI 2020 Inf. A entidades de control - Personería  MAYO .</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</si>
  <si>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Anual de Evaluación del Control Interno Contable 2019, publicado en pagina web.
Certificado de reporte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</si>
  <si>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Anual de Evaluación del Control Interno Contable 2019, el cual se encuentra publicado en pagina web.
Se cuenta con Certificado de reporte de Control Interno Contable 2019</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</si>
  <si>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</si>
  <si>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de Control Interno Contable 2019 el cual se encuentra publicado en la pagina web</t>
  </si>
  <si>
    <t xml:space="preserve">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 </t>
  </si>
  <si>
    <t>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t>
  </si>
  <si>
    <t>La información se encuentra en la ruta: \\10.216.160.201\control interno\2020\02.01 ACTAS COMITE C. I\28ener2020
Acta firmada del día 28/01/20</t>
  </si>
  <si>
    <t>Mediante memorando 2020IE6045 del día 03Jun2020 se envió informe de socialización de resolución del comité de control interno para integrantes.
El día 23Jun2020 se realizó sesión del Comité Institucional de Coordinación de Control Interno
El 26Jun2020, se remitió el proyecto de acta a los miembros del comité para sus observaciones, plazo vence el 03Jul2020.
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t>
  </si>
  <si>
    <t>Evidencia en la ruta: \\10.216.160.201\control interno\2020\19.04 INF.  DE GESTIÓN\MIPG
Archivo en Excel Autodiagnóstico 7-controlinterno Rta Control Interno</t>
  </si>
  <si>
    <t>El autodiagnóstico se empezó a elaborar y por motivos de carga laboral no se ha podido terminar, donde se encuentran 57 preguntas que se deben responder con respecto a la política de control interno.</t>
  </si>
  <si>
    <t>La ruta de  la información se encuentra en: \\10.216.160.201\control interno\2020\19.04 INF.  DE GESTIÓN\PETI</t>
  </si>
  <si>
    <t>Se genera informe de seguimiento al PETI, enviado a la ing. para revisión el día 13/03/20, mediante correo electrónico, igualmente se cuenta con memorando en proyección para enviar a responsables.
Actualmente se encuentra en revisión por parte de la Ing. Ivonne Torres.</t>
  </si>
  <si>
    <t>Memorando 2020IE6273 del 18 de junio de 2020, dirigido a la Subdirección Administrativa.
\\10.216.160.201\control interno\2020\19.04 INF.  DE GESTIÓN\PLAN ESTRATEGICO DE TH
Correo electrónico del 01 de julio de 2020, remitido por la Subdirección Administrativa de asunto: Alcance términos respuestas solicitudes de Control Interno.</t>
  </si>
  <si>
    <t>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t>
  </si>
  <si>
    <t>Se cuenta con certificado de reporte Cuenta Anual 2019, del día 21Feb2020</t>
  </si>
  <si>
    <t>Se valido información en el Storm User, se solicito firma al Director General y se cargaron los documentos correspondientes a Deuda Pública, Financiera y Contratación al Sistema de Vigilancia y Control Fiscal SIVICOF</t>
  </si>
  <si>
    <t>Se realizó modificación de cuatro (4) solicitudes de los hallazgos 3.1.5.1, 3.1.5.2, 3.1.5.3, 3.3.1.2, 3.3.1.3, 3.3.1.4 código 23.Hallazgo 4.1.4 código 30. Hallazgo 3.2.1 código 30. Hallazgos 3.3.5.1, 3.3.5.3 acciones 1 y 2, 3.3-6.3 código 35.</t>
  </si>
  <si>
    <t>Se validó información en el Storm User, se solicito firma al Director General y se cargaron los documentos correspondientes a Deuda Pública, Financiera y Contratación al Sistema de Vigilancia y Control Fiscal SIVICOF</t>
  </si>
  <si>
    <t xml:space="preserve">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t>
  </si>
  <si>
    <t xml:space="preserve">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t>
  </si>
  <si>
    <t>La información se encuentra en la carpeta compartidas en el siguiente enlace: \\10.216.160.201\control interno\2020\19.01 INF.  A  ENTID. DE CONTROL Y VIG\SIVICOF\CUENTA MENSUAL\MAYO_2020</t>
  </si>
  <si>
    <t>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
Se recibieron los soportes de los procesos, los cuales fueron revisados con corte al 31/12/2019 y se realizó la revisión de las evidencias para el seguimiento en la matriz del plan.
Se generó informe del tercer seguimiento Plan de Mejoramiento por Procesos con corte al 31dic2020, el cual se revisado y aprobado por parte de la Ing. Ivonne. y se encuentra publicado en página web.</t>
  </si>
  <si>
    <t>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
Los registros de reunión fueron enviados a los correos institucionales a cada uno de los Directivos y sus (enlaces) en formato Pdf.
Se entregó cronograma y se hicieron registros de reunión. Se revisaron las evidencias y se calificaron las acciones en la matriz del plan de mejoramiento.
Se elaboró informe y se radico a la Dirección General bajo radicado 2020IE2705 DEL 19/02/2020. El mismo junto con la matriz de seguimiento fue solicitado la publicación en la página web a través de correo electrónico el día 19/02/20.</t>
  </si>
  <si>
    <t>La información se encuentra en la ruta: \\10.216.160.201\control interno\2020\19.04 INF.  DE GESTIÓN\SIPROJ
Memorando de solicitud de información para realizar el seguimiento al Sistema de Información de Procesos Judiciales de Bogotá SIPROJ - Web D.C del día 18Feb2020 con respuesta 2020IE2727 del día 19Feb2020</t>
  </si>
  <si>
    <t xml:space="preserve">Se cuenta con memorando 2020IE2619 del día 18Feb2020, dirigido a la Subdirección Financiera, donde se realiza solicitud de información para realizar el seguimiento al Sistema de Información de Procesos Judiciales de Bogotá SIPROJ - Web D.C
Se recibe respuesta al memorando 2020IE2619 por parte de la Subdirección Financiera mediante memorando 2020IE2727 del día 19Feb2020
Se analizó la información remitida por Financiera y la extraída del Sistema de Información de Procesos Judiciales de Bogotá SIPROJ - Web D.C
Una vez se tiene toda la información necesaria para la construcción del informe de Siproj, actualmente se esta proyectando el mismo, a fin de remitirle a la Asesora de control Interno para su conocimiento y observaciones.
Actualmente me encuentro proyectando el informe de Seguimiento a los procesos judiciales - SIPROJ
El 30 de junio de 2020, mediante memorando N° 2020IE6407, se remitió al  Director General de la CVP, el Informe final de Seguimiento al Sistema de Información de procesos Judiciales de Bogotá SIPROJ–WEB D.C. para el periodo 1° de julio de 2019 al 31 de diciembre de 2019
El día 30 de junio de 2020, se remitió correo electrónico al Web master de la CVP, solicitando la publicación del informe, situación que se verificó posteriormente en la pagina web la entidad. </t>
  </si>
  <si>
    <t>La información se encuentra en la ruta:\\10.216.160.201\control interno\2020\28.05 PM\INTERNO\I_Seg_2020
Correo electrónico del día 08May2020 dirigido a la Ing. Ivonne Torres.
Informe de seguimiento al plan de Mejoramiento Interno por Procesos con corte al 15Abr2020.
Matriz 208-CI-Ft-05 Seguimiento PM 2020 diligenciada
Correo de publicación en pagina web</t>
  </si>
  <si>
    <t>Se realiza revisión en magnético de planes faltantes en matriz y revisión de actividades de acuerdo al ultimo plan de mejoramiento aprobado por memorando.
Se realiza elaboración de memorandos: 
- Memo 2020IE5372 1er Seg PM 2020 ADM-DUT-REAS-OAP donde se solicita el seguimiento a cada proceso, con fecha de entrega el día 21Abr2020
- Memo 2020IE5373 1er Seg PM 2020 JUR-TIC-COMUN-FINAN-CORP donde se solicita el seguimiento a cada proceso, con fecha de entrega el día 17Abr2020
Se realiza seguimiento al cumplimiento de cada actividad de acuerdo a los soportes entregados por cada proceso.
Se elabora informe de seguimiento al plan de Mejoramiento Interno por Procesos con corte al 15Abr2020, enviado a la ing el día 08May2020.
Igualmente se cuenta con Matriz 208-CI-Ft-05 Seguimiento PM 2020 diligenciada.
Se solicita publicación del informe y la matriz al área de comunicaciones mediante correo electrónico del día 29/05/2020. Informe publicado en página web.</t>
  </si>
  <si>
    <t>Se realiza en el Sisco los siguientes documentos con respecto a la contratación de los 4 contratistas: Andrea Sierra, Marcela Urrea, Ángelo Diaz y Andrés Farias: 
*Siscos 462 - 464 - 465 - 466
*Estudios previos
*Carta de ausencia de personal
*Selección de contratista
*Solicitud de ausencia
Se imprime documentación de cada contratista y se arma expediente de cada uno, se revisan y aprueban por parte de la Ing. Ivonne Torres.
Se realiza gestión correspondiente para legalizar los nuevos contratos, se suscriben nuevos contratos el día 30Abr2020 y se elaboran actas de inicio, las cuales se suben a SECOP II.
El día 13May2020 se suscribe acta de inicio de Andrea Sierra
Se realiza organización de la carpeta de documentos de Joan Gaitán (contratista nuevo), así mismo se elaboran los documentos propios del Sisco para la contratación del contratista Joan Gaitán: 
-Sisco 464
-Estudios previos
-Carta de ausencia de personal
-Selección de contratista
-Solicitud de ausencia
-Matriz de riesgo
-Solicitud elaboración de contrato
Se realiza memorando 2020IE5948 del día 28May2020 Solicitud contratación Joan Gaitán (2 meses) Control Interno.</t>
  </si>
  <si>
    <t>La información se encuentra en la ruta: \\10.216.160.201\control interno\2020\00. APOYO\03. Contratación en la carpeta de cada contratista.
Memorando 2020IE5869 del día 22May2020 Solicitud de expedición de viabilidad y CDP para realizar adiciones y prórrogas a los contratos CVP-CTO-409-2020 y CVP-CTO-460-2020, Técnico y Abogada de Control Interno y solicitud de modificación del Plan Anual de Adquisiciones – PAA.
Memorando 2020IE5858 del día 22May2020 solicitud prorroga Marcela Urrea - CTO 413-2020
Justificación modificación contrato Marcela Urrea 413-2020.
Memorando 2020IE5957 del día 28May2020 solicitud adición y prorroga CTO 409-2020 Andrés Farias.
Justificación modificación CTO 409-2020 Andrés Farias.
Memorando 2020IE5958 del día 28May2020 solicitud adición y prorroga CTO 460-2020 Andrea Sierra.
Justificación modificación contrato 460-2020 Andrea Sierra.</t>
  </si>
  <si>
    <t>Se realiza Memorando 2020IE5869 del día 22May2020 Solicitud de expedición de viabilidad y CDP para realizar adiciones y prórrogas a los contratos CVP-CTO-409-2020 y CVP-CTO-460-2020, Técnico y Abogada de
Control Interno y solicitud de modificación del Plan Anual de Adquisiciones – PAA.
Se realiza memorando 2020IE5858 del día 22May2020 solicitud prorroga Marcela Urrea - CTO 413-2020.
Se realiza justificación modificación contrato Marcela Urrea 413-2020.
Se realiza memorando 2020IE5957 del día 28May2020 solicitud adición y prorroga CTO 409-2020 Andrés Farias.
Se realiza justificación modificación CTO 409-2020 Andrés Farias.
Se realiza memorando 2020IE5958 del día 28May2020 solicitud adición y prorroga CTO 460-2020 Andrea Sierra.
Se realiza justificación modificación contrato 460-2020 Andrea Sierra.</t>
  </si>
  <si>
    <t>SE ELIMINA</t>
  </si>
  <si>
    <t>NUEVA</t>
  </si>
  <si>
    <t>SE MANTIENE</t>
  </si>
  <si>
    <t xml:space="preserve"> Auditoría </t>
  </si>
  <si>
    <t xml:space="preserve"> Relación con entes de control externos</t>
  </si>
  <si>
    <t xml:space="preserve"> Evaluación de la Gestión del Riesgo</t>
  </si>
  <si>
    <t xml:space="preserve"> Enfoque hacia la Prevención </t>
  </si>
  <si>
    <t xml:space="preserve"> Liderazgo Estratégico</t>
  </si>
  <si>
    <t xml:space="preserve"> Adicionales </t>
  </si>
  <si>
    <t xml:space="preserve"> Evaluación y Seguimiento
 (informes de ley y PM)</t>
  </si>
  <si>
    <t>ROL CONTROL INTERNO</t>
  </si>
  <si>
    <t>AVANCE AL 31-Jul-2020</t>
  </si>
  <si>
    <t>QUE SE DEBE HACER EN ESTE CORTE</t>
  </si>
  <si>
    <t>TERMINA MES</t>
  </si>
  <si>
    <t>lo que debería llevar</t>
  </si>
  <si>
    <t>La información se encuentra en la ruta: \\10.216.160.201\control interno\2020\02.01 ACTAS COMITE C. I\23jun2020
Se cuenta con las siguientes evidencias:
-01. 2020IE6035 solicitud presentación estados financieros
-02. formula Plan de acción del CICCI 2020 (1)
-03. Presentación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La información se encuentra en la ruta: \\10.216.160.201\control interno\2020\02.01 ACTAS COMITE C. I\23jun2020
Se cuenta con las siguientes evidencias:
-01. 2020IE6035 solicitud presentación estados financieros
-02. formula Plan de acción del CICCI 2020 (1)
-03. Presentación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-Informe Evaluación Audiencia rendición de Cuentas CVP 2019
-Informe PQRS II Sem  2019
-INFORME RNMC V2.0
-Presentación evaluación por dependencias
-1.Orden del día 08Jjun2020
-2. Convocatoria (CICCI)-Lunes 08 de junio de 2020
-3.Presentación CICCI 08JUN2020 V1
-4. cancelación CICCI 08jun2020
-5. Informe 2 sesión Comité Institucional de Coordinación de Control Interno
-6. Solicitud de agenda para CICCI
-7.Evento cancelado con nota_ Comité vie 19 de jun de 2020 
-8.Invitación_ Comité Institucional de Coordinación de Control Interno -... mié 24 de jun de 2020 
-9.Invitación actualizada_ CICCI. mar 23 de jun de 2020 9_15am - 11_15am 
-10.Presentación CICCI 23JUN2020 V2
-11.2020IE3258 Rta a  solic.  cto jurídico  - derog. de resol. 1498
Adicionalmente:
1. Sol.de Creación de carpeta para (CICCI)-En carpeta de Calidad de la CVP, Ruta: \\10.216.160.201\control interno\2020\02.01 ACTAS COMITE C. I
Ruta: \\10.216.160.201\control interno\2020\02.01 ACTAS COMITE C. I\Plan de trabajo CICCI
1. Memorando -2020IE5544 entrega informe de resultados de encuesta estatuto de auditoría-Correo electrónico 30abri2020y 23jun2020
2. Informe encuesta estatuto audit interna y código ética
3. Memorando- 2020IE6045 entrega socialización resolución comité control interno integrantes. Correo electrónico 03 y 23 de junio de 2020
4. Informe socialización resolución CICCI integrantes
5.Memorando 2020IE6046 entrega socialización resolución comité control interno Director general. Correo electrónico 03jun2020
6.Informe socialización resolución comité control interno Director general
Ruta:\\10.216.160.201\control interno\2020\02.01 ACTAS COMITE C. I\Plan de trabajo CICCI\Publicación web plan de trabajo CICCI
1.publica formul  Plan CICCI 2019 
2.publica seguim Plan CICCI 2019 
3. formula Plan de acción del CICCI 2020
4.Solicitud de publicación en página WEB-Plan de trabajo CICCI-Correo electrónico 04jun2020
Seguimiento:
Requerimiento efectuado mediante correo institucional por la Oficina de Control Interno, los archivos han sido publicados en la carpeta de Calidad, como se evidencia en la siguiente ruta:
Ruta: 
\\10.216.160.201\calidad\42. COMITÉ INSTITUCIONAL DE COORDINACIÓN DE CONTROL INTERNO\3. AÑO 2020\ACTA 2. 23 JUNIO-2020</t>
  </si>
  <si>
    <t xml:space="preserve">La información se encuentra en la ruta: \\10.216.160.201\control interno\2020\02.01 ACTAS COMITE C. I\03. 30jul2020
Se cuenta con las siguientes evidencias:
- 01. Correo - Solicitud temas Comité Institucional de Coordinación de C I del 22 de julio de 2020
- 02. 2020IE6681 Solicitud presentación estados financieros al 30Jun2020
- 03. 2020IE6680 - Solicitud Información Planeación para el Comité CICCI
- 04. Correo - Convocatoria tercera sesión ordinaria (CICCI) – miércoles 22 de julio de 2020
- 05. Correo - Solicitud seguimiento a compromisos del Comité Institucional de Coordinación de Control Interno del 23Jun2020
- 07. Correo RTA DUT Solicitud seguimiento a compromisos del C I CC I del 23Jun2020
- 08. Correo RTA FINANCIERA -seguimiento a compromisos
- 09. Correo RTA 2020IE6681 - Solicitud presentación de estados financieros corte a 30 de junio de 2020
- 10. Presentación EEFF al 31-05-2020
- 11. Presentación CICCI 30JUL2020
- 11. Presentación CICCI 30JUL2020 V2
- 12. Informe Compromiso 1 DGC Comité́ CICCI
- 13. Correo RTA DGC -seguimiento a compromisos
Adicionalmente
1. Consolidado de hallazgos 2020 por dependencias y temas.
2. Plan Anual de Auditorías 2020 - Versión 2 del 30Jul2020.
</t>
  </si>
  <si>
    <t xml:space="preserve">1- Se realizó la solicitud de la información a los lideres de los procesos mediante memorando 2020IE6693 del 14 de julio de 2020 y se remitió la matriz en Excel para ser diligenciada y remitida con las evidencias respectivas.
2-	Se realizó la evaluación de la información remitida por los responsables de los procesos mediante los siguientes medios: 
-	Correo electrónico del 23 de julio de 2020 de la Dirección de Gestión Corporativa y CID.
-	Memorando 2020IE6872 de la Oficina TIC.
-	Correo electrónico del 23 de julio de 2020 de la Oficina Asesora de Comunicaciones.
-	Memorando 2020IE6866 del 23 de julio de 2020 de la Oficina Asesora de Planeación.
-	Memorando 2020IE6875 del 23 de julio de 2020 de la Subdirección Administrativa.
-	Memorando 2020IE6693 del 23 de julio de 2020 de la Dirección Jurídica.
3-	Se realizó mesa de trabajo con la oficina asesora de comunicaciones el 24 de julio de 2020 a través de Google meet.
4-	Se solicito a la oficina TIC ampliación de la información mediante correo electrónico del 29 de julio de </t>
  </si>
  <si>
    <t>1-	Informe de Evaluación del Sistema de Control Interno primer semestre vigencia 2020 remitido a la Dirección General con memorando 2020IE6972 del 30 de julio y correo electrónico a los Lideres de los procesos, de igual manera se público en la pagina oficial de la Entidad.</t>
  </si>
  <si>
    <t>Memorando de solicitud de información 2020IE5272 del 03-04-2020; se recibió información con memorando 2020IE5547 del 30-04-2020.
Correo electrónico remitiendo a la Asesora de Control Interno el Informe de Seguimiento al Plan Institucional de archivos – PINAR – Vigencia 2019 e informe adjunto. (29 de mayo de 2020).
Publicación en la ruta: https://www.cajaviviendapopular.gov.co/?q=71-informes-de-gesti%C3%B3n-evaluaci%C3%B3n-y-auditor%C3%ADas</t>
  </si>
  <si>
    <t>Memorando de solicitud de información para Seguimiento al Plan Institucional de Archivos – PINAR, vigencia 2019. 2020IE5272 del 03-04-2020; se recibió información con memorando 2020IE5547 del 30-04-2020.
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
El Informe de Seguimiento al Plan Institucional de Archivos – PINA.R – vigencia 2019 fue remitido a los responsables de los procesos con memorando 2020IE6994 del 31 de julio de 2020 y publicado en la página oficial de la Entidad.</t>
  </si>
  <si>
    <t>Correo electrónico dirigido a la Subdirección Administrativa y Memorando 2020IE5634 del 08 de mayo de 2020.
Correo electrónico remitido por la Subdirección Administrativa y memorando de respuesta información 2020IE5762 del 15052020.
Correo electrónico del 17 de junio de 2020 dirigido a la Subdirección Administrativa.
Correo electrónico del 17 de junio de 2020 dirigido a la Oficina Asesora de Planeación.
Memorando 2020IE6274 del 18-06-2020, dirigido a la Subdirección Administrativa.
Correo electrónico del 01 de julio de 2020, remitido por la Subdirección Administrativa de asunto: Alcance términos respuestas solicitudes de Control Interno.
Publicado en la ruta: https://www.cajaviviendapopular.gov.co/?q=71-informes-de-gesti%C3%B3n-evaluaci%C3%B3n-y-auditor%C3%ADas</t>
  </si>
  <si>
    <t>Respuesta requerimiento Cordis Nr: 2020IE5634 Solicitud Información – Seguimiento Plan Anual de Vacantes – Vigencias 2019 y 2020
Se realizó solicitud de información adicional a la Subdirección Administrativa y a la Oficina Asesora de Planeación el 17 de junio de 2020.
Se realizó el análisis de la información recibida por correo electrónico el 18 de junio de la Oficina Asesora de Planeación y el 19 de junio de la Subdirección Administrativa.
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
Se realizó el trabajo con la información disponible y con correo del 30Jun2020, se envió a la Asesora el informe y el memorando remisorio con solicitud de formulación de PM para revisión.
Informe de Seguimiento al Plan Anual de Vacantes – Vigencias 2019 y 2020, remitido a los responsables de los procesos con memorando 2020IE6439 del 01 de julio de 2020.
Planes de mejoramiento formalizados por los responsables de los procesos de la Oficina Asesora de Planeación con memorando 2020IE6632 del 10 de julio de 2020 y la Subdirección Administrativa con memorando 2020IE6696 del 14 de julio de 2020.</t>
  </si>
  <si>
    <t>La información se encuentra en la ruta: \\10.216.160.201\control interno\2020\00. APOYO\12. Normograma\05. julio</t>
  </si>
  <si>
    <t>Mediante correo electronico dirigido a la Asesora de Control Interno se le remitio la actualización del normograma del proceso de evaluación de la gestión correspondiente al mes de junio de 2020, con sus correspondientes normas justificantes.</t>
  </si>
  <si>
    <t>Lainformación se encuentra en la ruta: \\10.216.160.201\control interno\2020\19.04 INF.  DE GESTIÓN\AUSTERIDAD\II TRIM</t>
  </si>
  <si>
    <t>El 31 de julio se presenta informe de austeridad del gasto del segunto trimestre de la vigencia 2020, se remite a la Dirección Genral y se publica en página web por parte de la Asesora de Control Interno.</t>
  </si>
  <si>
    <t>No se han recepcionando peticiones, ni solicitud de cargue de información al sistema de vigilancia y control fiscal SIVICOF con corte a 30 de abril de 2020.
Junio: 
La información se encuentra en la carpeta compartidas en el siguiente enlace: \\10.216.160.201\control interno\2020\19.01 INF.  A  ENTID. DE CONTROL Y VIG\SIVICOF\CUENTA MENSUAL\Incumplidas
Julio: No se han recepcionando peticiones, ni solicitud de cargue de información al sistema de vigilancia y control fiscal SIVICOF con corte a 31 de Julio de 2020.</t>
  </si>
  <si>
    <t>No se han recepcionando peticiones, ni solicitud de cargue de información al sistema de vigilancia y control fiscal SIVICOF con corte a 30 de abril de 2020.
Junio: 
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
Julio: No se han recepcionando peticiones, ni solicitud de cargue de información al sistema de vigilancia y control fiscal SIVICOF con corte a 31 de Julio de 2020.</t>
  </si>
  <si>
    <t>Se dio trámite de cargue y certificado de recepción de información en el Sistema de Vigilancia y Control Fiscal-SIVICOF, en el segundo y séptimo día hábil.</t>
  </si>
  <si>
    <t>Se realizó trabajo de campo y elaboración de matriz e informe.
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
Informe que se encuentra publicado en pagina web y en carpeta de calidad.</t>
  </si>
  <si>
    <t>Información en la ruta: \\10.216.160.201\control interno\2019\4. APOYO\3. Contratación y en carpeta compartida en DRIVE</t>
  </si>
  <si>
    <t>Se realizó el trámite de cuentas de cobro de contratistas de ACI, correspondientes al mes de junio de 2020, donde dicha actividad quedó cumplida en su totalidad de la siguiente manera:
Cuentas de cobro de contratistas: Andrea Sierra, Marcela Urrea, Joan Gaitán y Andrés Farias del mes de junio 2020 radicadas en carpeta compartida en DRIVE establecida por la Subdirección Financiera.</t>
  </si>
  <si>
    <t>*Las evidencias se encuentran en la carpeta compartida en el servidor: Ruta: \\10.216.160.201\control interno\2020\28.03 PAA\03. II_Seg
-208-CI-Ft-04 Plan Anual de Auditorías 2020 V2.0 II seg2020 (Corte 30Jun2020).
*208-PLA-Ft-55 Plan de Acción de Gestión - Evaluación de la Gestión corte 30Jun2020.</t>
  </si>
  <si>
    <t>Se realizó el seguimiento al Plan de Acción de Gestión del proceso de Evaluación de la Gestión con corte al 30Jun2020.</t>
  </si>
  <si>
    <t xml:space="preserve">La información se encuentra en la ruta: \\10.216.160.201\control interno\2020\28.05 PM\INTERNO\10. II_Seg_2020
Memorando 2020IE6162 del 11Jun2020.
*Correo electrónico del 11Jun2020 solicitud creación carpeta vigencia 2020 Planes de Mejoramiento carpeta de calidad.
*Memorandos del 18Jun2020: 2020IE6282 (JUR – TIC – OAC – FIN - DGC) y 2020IE6283 (ADM-DUT-REAS-OAP).
-Matriz “208-CI-Ft-05 Seguimiento Plan de Mejoramiento Interno” con corte a 23Jun2020.
-Informe II Seg PM por Procesos - Corte  23Jun2020 (Andres Farias)
-208-CI-Ft-05 Consolidado PM 2020 Andres Farias (Tablas y graficas II seg 2020), con corte a 23Jun2020.
-Proyección de memorando para la entrega formal a los procesos, sobre el segundo seguimiento al Plan de Mejoramiento Interno por Procesos, con corte al 23Jun2020.
-Un (1) correo de entrega para la revisión del informe del segundo seguimiento al Plan de Mejoramiento Interno por Procesos, con corte al 23Jun2020, junto con el Consolidado PM 2020 y proyección de memorando para la entrega formal a los procesos.
</t>
  </si>
  <si>
    <t>Se realiza memorando 2020IE6162 del día 11Jun2020, donde se genera alerta de monitoreo y seguimiento a las actividades del Plan de Mejoramiento por Procesos vigencia 2020, dirigido a las áreas que tienen actividades para realizar seguimiento.
*Mediante correo electrónico del día 11Jun2020 se realiza solicitud al área de Planeación sobre la creación de la carpeta para la vigencia 2020 de Planes de Mejoramiento en la carpeta de calidad.
*Se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
-Se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
Se cuenta con Matriz 208-CI-Ft-05 Seguimiento PM 2020 diligenciada.
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
Informe publicado en la pagina web y carpeta compartidad de calidad.</t>
  </si>
  <si>
    <t>Se envió con radicado No 2020EE5627 el 09 de Julio  de 2020. El cual se encuentra en la ruta: CI 2020 Inf. A entidades de control - Personería  Junio .</t>
  </si>
  <si>
    <t>julio</t>
  </si>
  <si>
    <t>agosto</t>
  </si>
  <si>
    <t>septiembre</t>
  </si>
  <si>
    <t>octubre</t>
  </si>
  <si>
    <t>noviembre</t>
  </si>
  <si>
    <t>diciembre</t>
  </si>
  <si>
    <t>junio</t>
  </si>
  <si>
    <t>prog</t>
  </si>
  <si>
    <t>Prog =</t>
  </si>
  <si>
    <t>Actividades que deberían haberse finalizado + actividades que deberían llevar algún grado de ejecución</t>
  </si>
  <si>
    <t>Alcance</t>
  </si>
  <si>
    <t>* Verificación de contratos celebrados durante el término de la declaración de la calamidad Publica.
* Verificación de los rubros que se están utilizando para atender las nuevas situaciones (adquisición de equipos de bioseguridad para cumplir con la misión de la entidad).
* Especial atención en la publicidad de los procesos de contratación.
* Actualización de la información en el SECOP.</t>
  </si>
  <si>
    <t>Contratos ya celebrados
Contratos a celebrar</t>
  </si>
  <si>
    <t>Abogada
Técnico</t>
  </si>
  <si>
    <t>* Canal para recibir denuncias o informes de la ciudadanía sobre eventuales riesgos de corrupción.</t>
  </si>
  <si>
    <t>Adquisición de Bienes y Servicios
Gestión Documental
Gestión Financiera (pagos)</t>
  </si>
  <si>
    <t>archivos predis y personería y secop I y II
Circular 100-10 de 2020
normas de la pandemia
Recoger todas las normas ingternas sobre contratacin, pagos y gestión documental</t>
  </si>
  <si>
    <t>Prevención del daño antijurídico
Dirección de Gestión Corporativa
Gestión del control interno disciplinario
Dirección de Reasentamientos
Dirección de Urbanizaciones y Titulación</t>
  </si>
  <si>
    <t>Revisar normas que nos hayan comunicado al respecto
Solicitar otras normas que hayan expedido
Solicitar procedimietnos notificación
Pedir universo de notificaciones</t>
  </si>
  <si>
    <t>qué se va a pedir</t>
  </si>
  <si>
    <t>Contadora PT
Administrador</t>
  </si>
  <si>
    <t>* Correos tramitados de soluciones caja</t>
  </si>
  <si>
    <t>Notificaciones Vigencia 2020 hasta el 31Jul
suspensión de términos administrativos</t>
  </si>
  <si>
    <t>1Ene al 30Jun 2020</t>
  </si>
  <si>
    <t>informe de PQRS's</t>
  </si>
  <si>
    <t>16Mar al 31Jul
PSP mayores a $7.5
los demás
Procesos en curso</t>
  </si>
  <si>
    <t>16Mar al 31Jul
PSP</t>
  </si>
  <si>
    <t>archivos predis y personería y secop I y II
Circular 100-10 de 2020
normas de la pandemia
Recoger todas las normas ingternas sobre contratacin, pagos y gestión documental
Pedir a todas las áreas</t>
  </si>
  <si>
    <t>Lineamientos Decreto 491 de 2020 - Art 18</t>
  </si>
  <si>
    <t>16Mar al 31Jul</t>
  </si>
  <si>
    <t>* Administración de Expedientes de contratación</t>
  </si>
  <si>
    <t>Administrador
Auxiliar</t>
  </si>
  <si>
    <t>* Administración de Comunicaciones Oficiales.
* Manejo de las TRD en cada dependencia</t>
  </si>
  <si>
    <t>Lineamientos en gestión documental
Pedir gestión de documentos (Reas y Vivienda)</t>
  </si>
  <si>
    <t>01Ene al 30Jun</t>
  </si>
  <si>
    <t>Desde la fecha de resolución hasta el 31Jul</t>
  </si>
  <si>
    <t>Gestión del Talento Humano
Gestión Administrativa</t>
  </si>
  <si>
    <t>Decreto 491 de 2020
Resolución 2147 del 24 de marzo de 2020</t>
  </si>
  <si>
    <t>* Protocolo General de Bioseguridad.
* Batería de riesgo psicosocial - realización de exámenes ocupacionales</t>
  </si>
  <si>
    <t>* Trabajo en Casa.</t>
  </si>
  <si>
    <t>* Desarrollar procedimientos específicos y guías de operación en caso de desastre para cada uno de los servicios críticos vitales especificados en el alcance del plan.
* Desarrollar e impartir la capacitación inicial para el correcto funcionamiento del plan.
* Establecer un plan de prueba, gestión y mantenimiento necesarias para garantizar los objetivos del Plan.</t>
  </si>
  <si>
    <t>* Establecer los tiempos mínimos de recuperación requeridos en los que no se vea afectado el negocio.
* Definir la funcionalidad mínima que requiere el negocio en caso de contingencia.
* Identificar los riesgos presentes para la continuidad.
* Establecer los elementos esenciales requeridos en el plan de recuperación de desastres.</t>
  </si>
  <si>
    <t>* Establecer procedimientos específicos que respondan a interrupciones del servicio, con el fin de proteger y recuperar las funciones criticas del negocio que se puedan ver comprometidas por eventos naturales, o sean ocasionados por el hombre.
* Identificar las aplicaciones y las plataformas consideradas críticas para la operación del negocio.
* Identificar al personal clave interno y externo requerido para la operación de las actividades críticas del negocio.</t>
  </si>
  <si>
    <t>Circular 100-10 de 2020
correo del 02Jul2020</t>
  </si>
  <si>
    <t>Circular 100-10 de 2020</t>
  </si>
  <si>
    <t>5. Hacer seguimiento a los planes de acción que comienzan a surgir como contingencia, verificando el cumplimiento de normas que se han proferido a partir de la declaratoria de la emergencia sanitaria a causa del COVID-19, tanto nacionales como locales (descuento y pago de S&amp;P (3% de pensión), incpacidades por COVID)</t>
  </si>
  <si>
    <t>Gestión Financiera
Gestión del Talento Humano</t>
  </si>
  <si>
    <t>Julio</t>
  </si>
  <si>
    <t>Agosto</t>
  </si>
  <si>
    <t>Eliminada</t>
  </si>
  <si>
    <t>Cumplida</t>
  </si>
  <si>
    <t>Vencida</t>
  </si>
  <si>
    <t>En ejecución</t>
  </si>
  <si>
    <t>Sin iniciar</t>
  </si>
  <si>
    <t>Etiquetas de columna</t>
  </si>
  <si>
    <t>Cuenta de ESTADO REVISIÓN</t>
  </si>
  <si>
    <t>Act prog</t>
  </si>
  <si>
    <t>Lineamientos Resolución 091 de mayo 08 de 2020 CGN</t>
  </si>
  <si>
    <t>Circular externa 008 de mayo 08 de 2020 SDH</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</si>
  <si>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</si>
  <si>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No requiere seguimiento</t>
  </si>
  <si>
    <t>Diligenciar seguimiento</t>
  </si>
  <si>
    <t>Se realizó el trámite de cuentas de cobro de contratistas de ACI, correspondientes al mes de julio de 2020, donde dicha actividad quedó cumplida en su totalidad de la siguiente manera:
Cuentas de cobro de contratistas: Andrea Sierra, Marcela Urrea, Joan Gaitán, Carlos Vargas, jhoana Rodriguez y Andrés Farias del mes de julio 2020 radicadas en carpeta compartida en DRIVE establecida por la Subdirección Financiera.</t>
  </si>
  <si>
    <t>Se realiza en el Sisco los siguientes documentos con respecto a la contratación de los 6 contratistas: Andrea Sierra, Marcela Urrea, Jhoana Rodriguez, Carlos Vargas, Joan Gaitan y Andres Farias: 
-Siscos 971 - 993 - 995 - 998 - 999 - 1213
-Estudios previos
-Carta de ausencia de personal
-Selección de contratista
-Solicitud de ausencia
-Solicitud de elaboración de contrato
-Se realiza matriz de riesgos de cada contratista.
-Se organiza documentación de cada contratista y se arma expediente digital de cada uno, se revisan y aprueban por parte de la Ing. Ivonne Torres.
-Se realiza memorando 2020IE6751 del día 15Jul2020 Solicitud contratación contadora Marcela Urrea Control Interno.
-Se realiza memorando 2020IE6776 del día 16Jul2020 Solicitud contratación contador Carlos Vargas Control Interno.
-Se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
-Se realiza memorando 2020IE7169 del día 13Ago2020 Solicitud contratación Economista Joan Gaitan Control Interno.
-Se realiza gestión correspondiente para legalizar los nuevos contratos, se suscriben nuevos contratos y se elaboran actas de inicio, las cuales se suben a SECOP II y a la carpeta compartida en el DRIVE de nombre “7. CONTROL INTERNO”.
El día 18Jul2020 se suscribe acta de inicio de Marcela Urrea CTO 579-2020
El día 21Jul2020 se suscribe acta de inicio de Carlos Vargas CTO 601-2020
El día 22Jul2020 se suscribe acta de inicio de Andres Farias CTO 602-2020
El día 22Jul2020 se suscribe acta de inicio de Jhoana Rodriguez CTO 606-2020
El día 20Ago2020 se suscribe acta de inicio de Joan Gaitan CTO 792-2020
*Se realiza solicitud de afiliación a la ARL de los contratistas: Marcela Urrea, Jhoana Rodriguez, Carlos Vargas y Andres Farias, mediante tres (3) correos electrónicos de los días 18Jul2020, 21Jul2020 y 22Jul2020.
Se realiza acta de inicio de Andrea Sierra CTO 618-2020, suscrita el día 23Jul2020, la cual se sube a SECOP II y a la carpeta compartida en el DRIVE de nombre “7. CONTROL INTERNO”.
*Se realiza solicitud de afiliación a la ARL de la contratista Andrea Sierra mediante un (1) correo electrónico del día 23Jul2020.
*Se realiza solicitud de afiliación a la ARL del contratista Joan Gaitan mediante un (1) correo electrónico del día 20Ago2020.
Se realiza acta de inicio de Joan Gaitan CTO 792-2020, suscrita el día 20Ago2020, la cual se sube a SECOP II y a la carpeta compartida en el DRIVE de nombre “7. CONTROL INTERNO”.</t>
  </si>
  <si>
    <t>La información se encuentra en la ruta: \\10.216.160.201\control interno\2020\00. APOYO\03. Contratación en la carpeta de cada contratista.
-La información se encuentra en la carpeta compartida en el DRIVE de nombre “7. CONTROL INTERNO”, en la ruta: https://drive.google.com/drive/folders/166903f9zmZTXSXctJYoEGTuEnRl2W6Er
-Se anexan los siguientes documentos correspondientes a cada contratista:
-Siscos 971 - 993 - 995 - 998 - 999 - 1213
-Estudios previos
-Carta de ausencia de personal
-Selección de contratista
-Solicitud de ausencia
-Matriz de riesgo
-Solicitud elaboración de contrato
-Acta de inicio
-Memorando 2020IE6751 del día 15Jul2020 Solicitud contratación contadora Marcela Urrea Control Interno.
-Memorando 2020IE6776 del día 16Jul2020 Solicitud contratación contador Carlos Vargas Control Interno.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
-Acta de inicio de Marcela Urrea CTO 579-2020.
-Acta de inicio de Carlos Vargas CTO 601-2020.
-Acta de inicio de Andres Farias CTO 602-2020.
-Acta de inicio de Jhoana Rodriguez CTO 606-2020.
*Tres (3) correos electrónicos donde se realiza la solicitud de afiliación a la ARL de los contratistas: Marcela Urrea, Jhoana Rodríguez, Carlos Vargas y Andres Farias.
-Acta de inicio de Andrea Sierra CTO 618-2020. 
*Un (1) correo electrónico del día 23Jul2020 donde se realiza solicitud de afiliación a la ARL de la contratista Andrea Sierra.
-Memorando 2020IE7169 del día 13Ago2020 Solicitud contratación Economista Joan Gaitan Control Interno.
-Acta de inicio de Joan Gaitan CTO 792-2020
*Un correo electrónico del dia 20Ago2020 donde se realiza la solicitud de afiliación a la ARL del contratista Joan Gaitan.</t>
  </si>
  <si>
    <t>Se envió con radicado No 2020EE6794  el 14 de agosto   de 2020. El cual se encuentra en la ruta: CI 2020 Inf. A entidades de control - Personería  Julio .</t>
  </si>
  <si>
    <t xml:space="preserve">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
el día 26 de junio de 2020, proyecte el memorando de radicado Cordis N° 2020IE6395 – anunciando al área líder del procedimiento auditado la Ampliación Auditoría de Gestión Tutelas y notificaciones - Dirección Jurídica vigencia 2019.
Actualmente me encuentro proyectando el informe preliminar de la auditoría.
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
Mediante el memorando 2020IE7719 y 2020IE7119 del 11 de agosto de 2020, se remitio el informe final de auditoria al Director General de la CVP, y al Director Juridico como responsable del procedimiento objeto de auditoría. </t>
  </si>
  <si>
    <t>La información se encuentra en la ruta: \\10.216.160.201\control interno\2020\00. APOYO\12. Normograma\Lineamientos</t>
  </si>
  <si>
    <t>la Informacion que ha generado y que se generará con ocasión de la presente actividad se encuentran en la siguiente ruta: \\10.216.160.201\control interno\2020\19.03 INF. AUDITORIAS C. I\19.03 INTERNAS\05. Emergencia Económica\Aud. Esp. Rec. y Proc.Contr</t>
  </si>
  <si>
    <t>El día 30Jul2020 se realizó la tercera sesión del Comité Institucional de Coordinación de Control Interno.
El día 28Ago2020 se da por aprobada el acta del Comité Institucional de Coordinación de Control Interno (CICCI) llevado a cabo el jueves 30 de julio de 2020  y se adjunta el archivo pertinente, adicionalmente se continúa con el proceso de legalización (suscripción de firmas) de la misma.
El día 28 de agosto de 2020 se aprobó y se suscribió por parte de la Director General, Dr. Juan Carlos López López, Presidente del Comité y la Ingeniera Ivonne Andrea Torres Cruz, Secretaria del Comité el día 31 de agosto de 2020.</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</si>
  <si>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
Julio - Carlos Vargas: 
En el mes de Julio se dio respuesta a las observaciones del Informe Preliminar de la Auditoria de desempeño Aud Cartera Cód 64  2-2020-11342 con anexos-mediante radicado 2020EE6197 del 29 de julio 2020.
Agosto: Graciela Zabala Rico: Se dio acompañamiento a la formulación del plan de mejoramiento, hasta su cargue al sistema SIVICOF</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</si>
  <si>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
Julio - Carlos Vargas:
Se realizo la consolidación y  envió del documento el dia 29 Julio de 2020 con sus respectivos anexos.
Agosto: Graciela Zabala Rico: Se dio acompañamiento a la formulación del plan de mejoramiento, hasta su cargue al sistema SIVICOF</t>
  </si>
  <si>
    <t>Certificado generado por el aplicativo sivicof  de la cuenta dejulio de 2020 el cual fue enviado por correo electronico al Director General.</t>
  </si>
  <si>
    <t>El dia 12 de agosto de 2020 se cargaron los formatos y documentos electronicos de la cuenta mensual del mes de Julio de 2020 de la Caja de Vivienda Popular y se envio certificado generado por el aplicativo sivicof por correo electronico al Director General.</t>
  </si>
  <si>
    <t>Las evidencias se encuentran en la carpeta compartida en DRIVE “Radicación pagos Agosto 2020”en la ruta:
https://drive.google.com/drive/u/0/folders/0AK5YY03jEsvoUk9PVA</t>
  </si>
  <si>
    <t>Las evidencias se encuentran en la carpeta compartida en DRIVE “Radicación pagos Septiembre 2020”en la ruta:
https://drive.google.com/drive/folders/0AK5YY03jEsvoUk9PVA</t>
  </si>
  <si>
    <t>Se realizó el trámite de cuentas de cobro de contratistas de ACI, correspondientes al mes de agosto de 2020, donde dicha actividad quedó cumplida en su totalidad de la siguiente manera:
Cuentas de cobro de contratistas: Andrea Sierra, Marcela Urrea, Joan Gaitán, Carlos Vargas, jhoana Rodriguez y Andrés Farias del mes de agosto 2020 radicadas en carpeta compartida en DRIVE establecida por la Subdirección Financiera.</t>
  </si>
  <si>
    <t>Las evidencias se encuentran en la carpeta compartida de Control Interno en la ruta: \\10.216.160.201\control interno\2020\19.04 INF.  DE GESTIÓN\PAAC\II_Seg
-Memorando 2020IE7364 
-Memorando 2020IE7644
-Cuadro oportunidad entrega 2do seg PAG 2020
-Informe del segundo seguimiento al mapa de riesgos 2020</t>
  </si>
  <si>
    <t>Mediante memorando 2020IE7364 del día 25Ago2020 se realiza la solicitud a la OAP, sobre la evidencia de oportunidad de entrega del segundo seguimiento al Plan Anticorrupción y de Atención al Ciudadano vigencia 2020 y Plan de Acción de Gestión, con plazo de entrega 08Sep2020.
Se recibe respuesta el día 08Sep2020 mediante memorando 2020IE7644 emitido por la OAP.
La oportunidad se registra en el "cuadro oportunidad entrega 2do seg PAG 2020", el cual es incluido en el informe del segundo seguimiento al mapa de riesgos, elaborado por la profesional Jhoana Marcela Rodriguez y publicado en la página web.</t>
  </si>
  <si>
    <t>Se envió con radicado No 2020EE7716  el 10 de septiembre    de 2020. El cual se encuentra en la ruta: CI 2020 Inf. A entidades de control - Personería  agosto.</t>
  </si>
  <si>
    <t>La información recopilada en desarrollo del seguimiento se encuentra en la carpeta compartida de Control Interno en la siguiente ruta: 
\\10.216.160.201\control interno\2020\INF.  DE GESTIÓN\SEG.COMITE CONCILIACION
\\10.216.160.201\control interno\2020\02.01 ACTAS COMITE C. I
\\10.216.160.201\control interno\2020\19.04 INF.  DE GESTIÓN\SEG COMITE INV. BIENES INMUEBLES
Igualmente se encuentra agenda disponible en Google Calendar</t>
  </si>
  <si>
    <t>Durante el mes de septiembre los dias 2 y 9  se realizo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t>
  </si>
  <si>
    <t>El dia 2 y 9 de Septiembre se realizó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
Información en la ruta: \\10.216.160.201\control interno\2020\19.01 INF.  A  ENTID. DE CONTROL Y VIG\SIVICOF\CUENTA MENSUAL\08. AGOSTO</t>
  </si>
  <si>
    <t>1- Memorando 2020IE6072 del 05 de junio de 2020, dirigido a la Subdirección Administrativa.
2- \\10.216.160.201\control interno\2020\19.04 INF.  DE GESTIÓN\SEG. COMITÈ INV.DE BIENES MUEBLES.
3- Correo electrónico del 01 de julio de 2020, remitido por la Subdirección Administrativa de asunto: Alcance términos respuestas solicitudes de Control Interno.
4- Información recibida por correo electrónico el 31 de julio de 2020, remitida por la Subdirección Administrativa con memorando 2020IE6974 del 30 de julio de 2020.
5- Informe de Seguimiento al Comité Técnico de Inventarios de Bienes Muebles de la Caja de la Vivienda Popular – vigencia 2019 remitido a la Subdirección Administrativa con memorando 2020IE7764 del 14-09-2020.
Publicado en la página oficial de la Entidad.</t>
  </si>
  <si>
    <t>1- Se realizó solicitud de información para el informe de Seguimiento al Comité Técnico de Inventarios de Bienes Muebles de la CVP – vigencia 2019.
2- De acuerdo con la ampliación de términos otorgada por Control Interno, la Subdirección Administrativa manifestó, a través de correo electrónico del 01 de julio de 2020 que entregará la información el 31 de julio de 2020.
3- Se recibió la información por parte de la Subdirección Administrativa el 31 de julio de 2020.
4- Se elabora informe el cual se encuentra revisado, aprobado y publicado en la página web.</t>
  </si>
  <si>
    <t xml:space="preserve">Se presentaron dos requerimientos el 25/06/2020, que ha 30 de junio no se respondió, se espera responder en el mes de julio, dado que se tiene  actividades previstas y se cuentan con 10 días para dar respuesta.
Julio: No se han recepcionando peticiones, por parte de la Contraloría, Subdirección Administrativa y Oficina TIC´S.
Agosto: No se han recepcionando peticiones, por parte de la Contraloría, Subdirección Administrativa y Oficina TIC´S.
Septiembre: No se han recepcionando peticiones, por parte de la Contraloría, Subdirección Administrativa y Oficina TIC´S. </t>
  </si>
  <si>
    <t>La información se encuentra en la ruta: \\10.216.160.201\control interno\2020\00. APOYO\10. DP
Se presentaron dos requerimientos el 25/06/2020, que ha 30 de junio no se respondió, se espera responder en el mes de julio, dado que se tiene  actividades previstas y se cuentan con 10 días para dar respuesta.
Julio: No se han recepcionado peticiones, por parte de la Dirección de Gestión Corporativa y CID.
Agosto: No se han recepcionado peticiones, por parte de la Dirección de Gestión Corporativa y CID.
Septiembre: No se han recepcionado peticiones, por parte de la Dirección de Gestión Corporativa y CID.</t>
  </si>
  <si>
    <t>Se proyectaron, respuestas de dos solicitudes de la Dirección de Gestión Corporativa y Control Interno Disciplinario bajo los radicados 2020IE442 y 2020IE723.
A 30 de junio no se dan respuestas, dado a otras actividades y se cuenta con 10 días para su respuesta, se espera dar respuesta en el mes de julio.
Julio: No se han recepcionado peticiones, por parte de la Dirección de Gestión Corporativa y CID.
Agosto: No se han recepcionado peticiones, por parte de la Dirección de Gestión Corporativa y CID.
Septiembre: No se han recepcionado peticiones, por parte de la Dirección de Gestión Corporativa y CID.</t>
  </si>
  <si>
    <t>Agosto: se encuentra en curso, se solicito información tipo cuestionario, por el tema de aislamiento, bajo radicado 2020IE7072
Septiembre: para la fecha 4 de septiembre se envío al correo institucional de a Asesora de Control Interno, para su revisión y ajustes el informe final, el mismo fue revisado de manera conjunta con la Asesora el 15 de septiembre en el cual se finalizó y se entregó informe final a la Subdirección Administrativa bajo radicado 2020IE7825, el mismo quedó publicado en página web el 18 de septiembre de 2020.  Evdencias en: \\10.216.160.201\control interno\2020\19.03 INF. AUDITORIAS C. I\19.03 INTERNAS\03. Caja Menor.</t>
  </si>
  <si>
    <t>Se entregó informe final y se encuentra publicado en la página web de la entidad, debidamente firmado.</t>
  </si>
  <si>
    <t>Se asistió al Comité Distrital de Auditoría el 24Ene2020
Se asistió al Comité Financiero el 21Feb2020
Se asistió a Comité Financiero el 17Mar2020
Participación al Comité Técnico de Bienes Inmuebles 27Marzo2020, de manera virtual.
Participación al Comité Técnico de Bienes Inmuebles 24Abril2020, de manera virtual.
Junio: Para este mes no se fue invitada a este tipo de actividad.
Julio: Se asistió al Comité Financiero el 17Jul2020.
Se asistió al Comité institucional de coordinación de control interno el 30Jul2020.
Agosto: Se asistió al Comité Financiero el 28Agt2020.
Septiembre: Se asistió al Comité Financiero 11Sep2020, Comité Tecnico de Bienes Inmuebles 24Sep2020, Comité Institucional de Control Interno  cuarta sección ordinaria 18Sep2020.</t>
  </si>
  <si>
    <t>Avance absoluto PAA</t>
  </si>
  <si>
    <t>Valor a reportar en Seg PI 7696</t>
  </si>
  <si>
    <t>Las evidencias se encuentran en la carpeta compartida en DRIVE “Radicación pagos Octubre 2020”en la ruta:
https://drive.google.com/drive/folders/0AK5YY03jEsvoUk9PVA</t>
  </si>
  <si>
    <t>Se realizó el trámite de cuentas de cobro de contratistas de ACI, correspondientes al mes de septiembre de 2020, donde dicha actividad quedó cumplida en su totalidad de la siguiente manera:
Cuentas de cobro de contratistas: Andrea Sierra, Marcela Urrea, Joan Gaitán, Carlos Vargas, jhoana Rodriguez y Andrés Farias del mes de septiembre 2020 radicadas en carpeta compartida en DRIVE establecida por la Subdirección Financiera.</t>
  </si>
  <si>
    <t>Las evidencias se encuentran en la carpeta compartida de Control Interno en la ruta: \\10.216.160.201\control interno\2020\19.04 INF.  DE GESTIÓN\PAAC\II_Seg
Memorando 2020IE7387 - Solicitud del 2do seguimiento al mapa de riesgos y PAAC 2020, dirigido a todos los procesos, con plazo de entrega hasta el 03Sep2020.
Memorando 2020IE7770  - Entrega Informe Segundo Seguimiento Mapa de Riesgos por Proceso y de Corrupción 2020 Caja de La Vivienda Popular con corte al periodo del 01 de enero 2020 al 31 de agosto 2020. 
Presentación de los resultados del informe en la cuarta sesión ordinaria del Comité Institucional de Coordinación de Control Interno - el 18 de septiembre de 2020.
Memorando 2020IE8033 - Cronograma para realizar el segundo seguimiento al Mapa de Riesgos y Plan Anticorrupción y de Atención al Ciudadano - PAAC vigencia 2020 con todos los procesos.
Agendas en Google Calendar 
Registros de reunión con los procesos
Matriz de Seguimiento Mapa de Riesgos y PAAC 2do seguimiento 2020 V2 actualizada.
Alcance al Informe del Segundo Seguimiento al Avance de las actividades programadas en el Plan
Anticorrupción y de Atención al ciudadano y al Mapa de Riesgos por Proceso y de Corrupción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t>
  </si>
  <si>
    <t>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
procesos, por ende, se hace necesario realizar de nuevo el seguimiento, verificando las evidencias del avance
de las acciones en conjunto con los enlaces designados por cada proceso y los auditores de control interno.
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
Se programan agendas en Google Calendar de acuerdo con el cronograma en mención.
Se realizan registros de reunión con los procesos.
Se realiza la consolidación del seguimiento del PAAC entregado por los 16 procesos, así como la revisión de las evidencias entregadas, donde se actualiza la Matriz de Seguimiento Mapa de Riesgos y PAAC 2do seguimiento 2020 V2.
Se realiza el informe: Alcance al Informe del Segundo Seguimiento al Avance de las actividades programadas en el Plan
Anticorrupción y de Atención al ciudadano y al Mapa de Riesgos por Proceso y de Corrupción.
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t>
  </si>
  <si>
    <t>*Las evidencias se encuentran en la carpeta compartida en el servidor: Ruta: \\10.216.160.201\control interno\2020\28.03 PAA\05. III_Seg
-208-CI-Ft-04 Plan Anual de Auditorías 2020 V3.0 III seg2020 (Corte 30Sep2020).
*208-PLA-Ft-55 Plan de Acción de Gestión - Evaluación de la Gestión corte 30Sep2020.</t>
  </si>
  <si>
    <t>Se realizó el seguimiento al Plan de Acción de Gestión del proceso de Evaluación de la Gestión con corte al 30Sep2020, el cual es remitido a la OAP por correo eléctronico el día 05Oct2020, con dos archivos en excel: 
208-PLA-Ft-55 Plan de Acción de Gestión - Evaluación de la Gestión Corte al 30Sep2020.xls
208-CI-Ft-04 PAA 2020 V2.0 Seg2020 (Corte 30Sep2020).xls</t>
  </si>
  <si>
    <t>Se envió con radicado No 2020EE9336  el 08 de octubre    de 2020. El cual se encuentra en la ruta: CI 2020 Inf. A entidades de control - Personería  septiembre .</t>
  </si>
  <si>
    <t>Se envió con radicado No 2020EE9336   el 08 de octubre    de 2020. El cual se encuentra en la ruta: CI 2020 Inf. A entidades de control - Personería  septiembre .</t>
  </si>
  <si>
    <t>Las evidencias se encuentran en la carpeta compartida de Control Interno en la ruta: \\10.216.160.201\control interno\2020\19.04 INF.  DE GESTIÓN\PAAC\II_Seg
Memorando 2020IE7387 - Solicitud del 2do seguimiento al mapa de riesgos y PAAC 2020, dirigido a todos los procesos, con plazo de entrega hasta el 03Sep2020.
Memorando 2020IE7770  - Entrega Informe Segundo Seguimiento Mapa de Riesgos por Proceso y de Corrupción 2020 Caja de La Vivienda Popular con corte al periodo del 01 de enero 2020 al 31 de agosto 2020. 
Presentación de los resultados del informe en la cuarta sesión ordinaria del Comité Institucional de Coordinación de Control Interno - el 18 de septiembre de 2020.
Memorando 2020IE8033 - Cronograma para realizar el segundo seguimiento al Mapa de Riesgos y Plan Anticorrupción y de Atención al Ciudadano - PAAC vigencia 2020 con todos los procesos.
Agendas en Google Calendar 
Registros de reunión
Informe de los nuevos resultados del Mapa de riesgos por procesos y de corrupción 2020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Acta de reunion con el director</t>
  </si>
  <si>
    <r>
      <t xml:space="preserve">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
procesos, por ende, se hace necesario realizar de nuevo el seguimiento, verificando las evidencias del avance
de las acciones en conjunto con los enlaces designados por cada proceso y los auditores de control interno.
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
Se programan agendas en Google Calendar de acuerdo con el cronograma en mención.
Se alistan las actas para las diferentes reuniones con los enlaces de los procesos.
Se realiza la consolidación del seguimiento del PAAC entregado por los 16 procesos, así como la revisión de las evidencias entregadas.
Se realizan reuniones virtuales para terminar el segundo seguimiento del PAAC 2020 con los procesos de acuerdo al cronograma establecido en el memorando 2020IE8033 del día 22Sep2020 .
</t>
    </r>
    <r>
      <rPr>
        <sz val="9"/>
        <color theme="1"/>
        <rFont val="Arial"/>
        <family val="2"/>
      </rPr>
      <t>Se realiza el informe: Alcance al Informe del Segundo Seguimiento al Avance de las actividades programadas en el Plan
Anticorrupción y de Atención al ciudadano y al Mapa de Riesgos por Proceso y de Corrupción.
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t>
    </r>
  </si>
  <si>
    <t>En la carpeta de Control Interno, en la siguiente ruta: \\10.216.160.201\control interno\2020\00. APOYO\03. Contratación\Actas de cierre\Contratos , se encuentran todas las carpetas contractuales expedidas para el cumplimiento del PAA, dentro del mismo archivo se encuentra una matriz para el segumiento y control de la etapa postcontractual de cada una.
En la misma carpeta se encuentra el memorando de radicado Cordis N°2020IE8958 del 29 de octubre de 2020, a traves del cual se le trasladan 13 actas de cierre a la Direccion de Gestion Corporativa</t>
  </si>
  <si>
    <t>Durante el periodo objeto del presente seguimiento (agosto), me encuentro adelantando la verificacion de la vigencia y pertinencia de las normas y lineamientos contendidos en el normograma del proceso de evaluación de la gestión, para de esta manera dar cumplimiento al nuevo lineamiento previsto por parte de la Oficina Asesora de Planeación mediante el memorando de radicado Cordis N° 2020IE6888 del 27 de julio de 2020. 
Atendiendo las instrucciones de la Oficina Asesora de Planeacion durante el mes de septiembre se depuro el normograma del proceso de evaluacion de la gestion, manteniendo unicamente las normas y lineamientos mediante los cuales la Asesora de Control Interno estructura su Plan Anual de Auditorias.
Atendiendo al requerimiento emitido el pasado 30 de septiembre desde la Oficina Asesora de Planeación por parte de la profesional Claudia Marcela García, en el que se solicitaba la actualización de las Herramientas de Gestión, adjunto se remite el seguimiento para el tercer trimestre del Plan de acción de Gestión del proceso "Evaluación de la Gestión" con corte al 30 de septiembre de 2020, a traves de correo electronico de fecha 05 de octubre de 2020, se remitio a esa dependencia el normograma del proceso de evaluación de la gestión, correspondiente a los meses de julio, agosto y septiembre, el proximo normograma se presentara en los primeros dias del mes de enero de 2021.</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</si>
  <si>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Esta pendiente aprobación del informe final y pendiente cierre de la auditoría.</t>
  </si>
  <si>
    <t>1- Correo electrónico del 21-04-2020.
2-Invitación Sorteo Manzana 54, Acta de reunión No 1 – Primer sorteo Manzana 54 del 06 de mayo de 2020, formato de asistencia del 06 de mayo de 2020.
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
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
5- Invitación agenda Google del 18 de mayo de 2020.
6- Calendario de Google del 18 de mayo de 2020
7- Invitación Sorteo Manzana 55 del 21 de mayo de 2020,
8- Memorando 2020IE5866 del 22 de mayo de 2020 - Solicitud Información – Primer sorteo Proyecto Manzana 54 realizado el 06 de mayo de 2020 y correo remisorio del 26 de mayo de 2020.
9- Agenda Sorteo Mz 54 y 55 de 12 viviendas realizado el 02 de junio de 2020.
10- Matriz en Excel de revisión de los expedientes del sorteo del 02 de junio de 2020.
11- Agenda de Google del 04 de junio de 2020.
12- Correo del 05 de junio de respuesta a solicitud realizada por la Contraloría de Bogotá, numeral 22. 
13- Correo electrónico remitido a la Dirección de Gestión Corporativa y CID adjuntando los cuatro últimos informes de la Directiva 003 de 2013
14. Correos del 08, 09 y 10 de julio de 2020.
15. Agenda Google del 10 de julio de 20207. Correo electrónico del 13 de julio de 2020.
16. Agenda Google del 14 de julio de 2020 y Propuesta de reprogramación del Plan Anual de Auditorías, remitida a través de correo electrónico a la Asesora de Control Interno el 23 de julio de 2020.
17- Calendario de Google del 15 de julio de 2020.
18- Calendario de Google del 16 de julio de 2020.
19- Calendario de Google del 22 de julio de 2020.
20- Calendario de Google del 23 de julio de 2020.
 21-  Correo electrónico con base de datos y soportes de los hogares viables para el sorteo No 5 del 17 de julio de 2020 (15 de julio de 2020).
- Correo electrónico con solicitud de aclaraciones de información remitido a REAS el 17 de julio de 2020.
- Correo electrónico de REAS con las aclaraciones solicitadas (17 de julio de 2020). 
22- Calendario de google del 12 de agosto de 2020.
23. Correos electrónicos del 11, 14, 18 y 20 de agosto de 2020.
Memorando 2020IE7257 del 18 de agosto de 2020.
24. Correos electrónicos de solicitud de información a la Subdirección financiera y remisión de consolidado de información el 24 de agosto de 2020.
25. Correo electrónico del 26 de agosto de solicitud de información y correo de remisión de información del 27 de agosto de 2020.
26. Correo electrónico de remisión del Plan de Mejoramiento por para de la Subdirección Administrativa del 26 de agosto de 2020
Correo electrónico de solicitud de ajustes del 27 de agosto de 2020.
27.Banner del sorteo Manzana 54 y 55 del 07 de septiembre de 2020.
Lista de asistencia de Google 07 de septiembre de 2020.
28. Correo de remisión de matrices de plan de mejoramiento y memorando al responsable de consolidar los planes de mejoramiento por parte de la Asesoría de Control Interno.
29. Matriz revisión CI sorteo 2292020
30. Agenda Google del 21 de octubre de 2020.</t>
  </si>
  <si>
    <t>1- Memorando de solicitud de información 2020IE6460 del 02 de julio de 2020 dirigido a la Dirección de Corporativa y CID.
2- Memorando 2020IE6461 de 02 de julio de 2020 dirigido a la Oficina Asesora de planeación.
3- Se recibió información de la DGC y CID correspondiente al numeral 2 del 2020IE6460 (Julio 14 de 2020).
4- Se recibió información de la DGC y CID remitida con memorando 2020IE6697 del 14 de julio de 2020.
5- Se recibió información de la Oficina Asesora de Planeación remitida con memorando 2020IE6677 del 13 de julio de 2020.
6- Correo de remisión Informe de PQRSD I semestre vigencia 2020.pdf 30092020.pdf
7- Correo remisorio 2020IE8387 del 09 de octubre de 2020.
Publicación en la página de la entidad en la ruta:
https://www.cajaviviendapopular.gov.co/?q=71-informes-de-gesti%C3%B3n-evaluaci%C3%B3n-y-auditor%C3%ADas</t>
  </si>
  <si>
    <t>1- Se realizó la solicitud de información para el informe de Seguimiento y Evaluación a la Atención de Peticiones, Quejas, Reclamos, Sugerencias, Denuncias por Presuntos Actos de Corrupción y Felicitaciones recibidas durante el primer semestre de la vigencia 2020.
2- Se recibió información por parte de la Dirección de Gestión Corporativa y CID y de la Oficina Asesora de PLaneación de acuerdo a lo solicitado.
La entrega del informe fue reprogramada para el 04 de septiembre de 2020.
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
4- El informe fue remitido a los procesos con memorando 20202IE8387 del 09 de octubre de 2020 y publicado en la página oficial de la entidad.
Se solicitó formulación de Plan de  Mejoramiento para tres No Conformidades con fecha de entrega a Control Interno del 16 de octubre de 2020; Los siete procesos objetos de las NC formularon el PM respectivo.</t>
  </si>
  <si>
    <t>Agenda de google del 20 de octubre de 2020.
Documentos ubicados en la ruta de la carpeta interna: 
\\10.216.160.201\control interno\2020\19.03 INF. AUDITORIAS C. I\19.03 INTERNAS\10. Servicio al Ciudadano\4. Eje. Aud</t>
  </si>
  <si>
    <t xml:space="preserve">La información se encuentra en la ruta: \\10.216.160.201\control interno\2020\02.01 ACTAS COMITE C. I\04. 18sept2020
Se cuenta con las siguientes evidencias:
- 01. Convocatoria 4ta sesión ordinaria 18Sep2020
- 02. 2020IE7558 Solicitud presentación Estados Fiancieros a 31Jul o 31ago2020
- 03. 2020IE7558 Memorando Solicitud Estados Fiancieros 31ago2020 docx- 
- 04. Solicitud Evidencias Comité Institucional de Coordinación de Control Interno
- 05. Correo RTA DUT Solicitud Evidencias Comité Institucional de Coordinación de Control Interno
- 06. Correo TRA FINANCIERA Actas de Reunión- 08. Correo RTA FINANCIERA -seguimiento a compromisos
- 07. Presentación Comité - punto riesgos
- 08. Tercera sesión ordinaria del Comité Institucional de Coordinación de Control Interno (2020-07-30 at 06_15 GMT-7) (Grabacion)
- 09. Presentación CICCI 18SEP2020
- 10. Presentación CICCI 18SEP2020 V2.0
- 11. Presentación CICCI 18SEP2020 V3.0
- 12. Acta cuarta reunión Comité de Control Interno 18-septiembre-2020 Firmada.
- 13. Presentación CICCI 18SEP2020 V3.0 para informe.
- 14. Presentación CICCI 18SEP2020 V3.0
Adicionalmente
1. Informe Politica de Riesgos y Mapa Riesgos CVP_SEPT2020
2. PRESENTACIÓN CICC_RESULTADOS FURAG 2019-2020_v2
3. 208-CI-Ft-04 PAA 2020 V3.0 Seg2020 (Corte 31Ago2020)
</t>
  </si>
  <si>
    <t xml:space="preserve">El día 18Sep2020 se realizó la cuarta sesión del Comité Institucional de Coordinación de Control Interno.
El día 02Oct2020 se da por aprobada el acta del Comité Institucional de Coordinación de Control Interno (CICCI) llevado a cabo el viernes 18 de septiembre de 2020  y se adjunta el archivo pertinente, adicionalmente se continúa con el proceso de legalización (suscripción de firmas) de la misma.
El día 02 de octubre de 2020 se aprobó y se suscribió por parte de la Director General, Dr. Juan Carlos López López, Presidente del Comité y la Ingeniera Ivonne Andrea Torres Cruz, Secretaria del Comité el día 02 de octubre de 2020.
</t>
  </si>
  <si>
    <t>Información que se encuentra en la ruta interna de calidad: \\10.216.160.201\control interno\2020\19.02 INF. A OTROS ORGANISMOS\DIRECTIVA 003 de 2013 (15May al 30Oct2020)</t>
  </si>
  <si>
    <t>*Solicitud por parte de la Contralorìa con radicado 2-2020-11578 del 24 Julio del 2020 - Proyectos VIP - VIS
Mediante Oficio 2020EE6392 del 4 de agosto de 2020-  Se da Respuesta a la solicitud  de la Contraloría.
*Solicitud de información respecto al proyecto Colores de Bolonia por parte de la Contraloria mediante radicado 2-2020-12901 del 20 Agosto de 2020. 
Respuesta al  radicado 2-2020-12901 mediante oficio radicado 2020EE7111 del dia 25 de agosto de 2020. 
Alcance al Oficio radicado  2020EE7111 mediante 2020IE7374 radicado del 25 de agosto de 2020.
*Respuesta a las Solicitudes de información por parte de la Contraloria sobre la Auditoria codigo 244:
Oficio radicado 2-2020-13567
Oficio radicado 2-2020-13652
Oficio radicado 2-2020-13949
Oficio radicado 2-2020-14636
Oficio radicado 2-2020-15132
Oficio radicado 2-2020-14256
Oficio radicado 2-2020-13357
Oficio radicado 2-2020-14633
Oficio radicado 2-2020-14757
Oficio radicado 2-2020-13733
Entrega del Informe preliminar de Auditoria codigo 244 el dia 25 de septiembre de 2020 mediante  Oficio 2-2020-25217 correo electronico de envio de repartición de observaciones a los responsables.
Información en la ruta: \\10.216.160.201\control interno\2020\19.03 INF. AUDITORIAS C. I\19.03 EXTERNAS\03. DES_PROY_ VIP_ VIS COD_244
Entrega informe final auditoria codigo 244. Ruta \\10.216.160.201\control interno\2020\19.03 INF. AUDITORIAS C. I\19.03 EXTERNAS\03. DES_PROY_ VIP_ VIS COD_244\11. INFORME FINAL
Entrega y cargue del  Plan de mejoramiento al ente de control aplicativo Sivicof. Ruta \\10.216.160.201\control interno\2020\28.05 PM\EXTERNO\CONTRALORIA\08. Aud Desempeño PAD 2020 Cód 244\Sivicof</t>
  </si>
  <si>
    <t>Los dias 2 y 9 de octubre de 2020 se cargó la cuenta mensual del mes de septiembre de la entidad en el aplicativo SIVICOF.Ruta Ruta \\10.216.160.201\control interno\2020\19.01 INF.  A  ENTID. DE CONTROL Y VIG\SIVICOF\CUENTA MENSUAL\09. SEPTIEMBRE_2020 
-El dia 21 de octubre se cargo el plan de mejoramiento de las acciones correctivas de los hallazgos generados en la Auditoría codigo 244. Ruta \\10.216.160.201\control interno\2020\28.05 PM\EXTERNO\CONTRALORIA\08. Aud Desempeño PAD 2020 Cód 244\Sivicof 
-El dia 30 de octubre se cargó la modificacion de acciones correctivas 3.3.5.2 del Plan de mejoramiento Codogo 35 en el Aplicativo Sivicof. Ruta \\10.216.160.201\control interno\2020\28.05 PM\EXTERNO\CONTRALORIA\02. Modificaciones\08 Reasentamientos III\Modificación</t>
  </si>
  <si>
    <t xml:space="preserve">Los dias 2 y 9 de octubre de 2020 se cargó la cuenta mensual de la entidad en el aplicativo SIVICOF 
-El dia 21 de octubre se cargo el plan de mejoramiento de las acciones correctivas de los hallazgos generados en la Auditoría codigo 244 
-El dia 30 de octubre se cargó la modificacion de acciones correctivas 3.3.5.2 del Plan de mejoramiento Codogo 35 en el Aplicativo Sivicof. </t>
  </si>
  <si>
    <t>*El dia 24 de julio de 2020 la Contralorìa solicito informaciòn respecto a los proyectos VIP-VIS, mediante radicado 2-2020-11578, el dia 4 de agosto de 2020 se envio oficio de respuesta mediante radicado 2020EE6392.
*El dia 20 de agosto de 2020 la Contraloria mediante radicado 2-2020-12901 solicito informacion respecto al proyecto Colores de Bolonia, el dia 25 de agosto de 2020 se dio respuesta por parte de la CVP mediante oficio radicado 2020EE7111, posteriormente el dia 25 de agosto de 2020 se dio alcance al Oficio radicado  2020EE7111 mediante 2020IE7374, respuestas enviadas por correo electronico al Gerente de la Auditoria el Dr. EDGAR ALFONSO RAMÍREZ HERNÁNDEZ
*Durante el mes de septiembre se dio tramite a las solicitudes realizadas por la Contralorias dando respuesta a los siguientes oficios de la Auditoria codigo 244:
Oficio radicado 2-2020-13567
Oficio radicado 2-2020-13652
Oficio radicado 2-2020-13949
Oficio radicado 2-2020-14636
Oficio radicado 2-2020-15132
Oficio radicado 2-2020-14256
Oficio radicado 2-2020-13357
Oficio radicado 2-2020-14633
Oficio radicado 2-2020-14757
Oficio radicado 2-2020-13733
Entrega del Informe preliminar de Auditoria codigo 244 el dia 25 de septiembre de 2020 mediante  Oficio 2-2020-25217 correo electronico de envio de repartición de observaciones a los responsables.
Entrega informe final auditoria codigo 244 el dia 8 de octubre de 2020
Entrega y cargue  del Plan de mejoramiento al ente de control aplicativo Sivicof el dia 21 de octubre de 2020</t>
  </si>
  <si>
    <t>Se entregó informe final y se alimentó matriz con seguimiento.
Mediante correo electronico se solicitó publicación del informe en página web el 01Oct2020, en la ruta: https://www.cajaviviendapopular.gov.co/sites/default/files/Informe%20de%20Seguimiento.corte%20%2831_Ago_2020%29.pdf</t>
  </si>
  <si>
    <t>Se realizaron oficios 2020IE7538 del 02Sep2020 y 2020IE7579 del 04Sep2020 de cronograma para reuniones en las cuales se revisan evidencias y se realizan registros de reunión con los participantes, se alimento matriz de seguimiento y se elaboró informe final del estado de las acciones al Plan de Mejoramiento Contraloría el cual fue entregado a tráves de correo institucional el 25Sep2020 a cada uno de los directivos bajo radicado 2020IE8086 del 24 de septiembre de 2020. Evidencias en: \\10.216.160.201\control interno\2020\28.05 PM\EXTERNO\CONTRALORIA\04. II SEG 2020.
Mediante correo electronico se solicitó publicación del informe en página web el 01Oct2020, en la ruta: https://www.cajaviviendapopular.gov.co/sites/default/files/Informe%20de%20Seguimiento.corte%20%2831_Ago_2020%29.pdf</t>
  </si>
  <si>
    <t>Durante el periodo de esta actividad se revisaron 30 expedientes, que corresponden al mismo numero de contratos, en los que el (la) Asesor (a) de Control Interno funge o fungió como supervisor(a), verificando que cada uno contuviese todos los documentos contractuales correspondientes, asi como que en la etapa postcontractual se encontra cumplida la vigencia las pertinentes garantias.
Durante el mes de septiembre  se proyectaron 19 actas de cierre de expediente contractual, una vez verificados que cada uno contuviese todos los documentos contractuales correspondientes, así como que en la etapa postcontractual se encontrara cumplida la vigencia las pertinentes garantías.
Se proyecto  el memorando de radicado Cordis N°2020IE8958 del 29 de octubre de 2020, a traves del cual se le trasladan 13 actas de cierre a la Direccion de Gestion Corporativa
La actividad se da por cerrada toda vez, que ya se realizó la verificacion de los contratos en los que la Asesora de control interno es o fue supervisora, se consolidó una base con la informacion de los mismos, se conformó un archivo que contiene en medio magnetico los 30  expedientes contractuales de la Asesoria y se remiteron las actas de cierre a la Direccion de gestion Corporativa de los contratos que ya tienen cumplida la fecha de garantia.</t>
  </si>
  <si>
    <t>Se genera informe de Revisión por la Dirección 2020, información a cargo de Control Interno, enviado a la ing. para revisión el día 27/06/20 mediante correo electrónico.
De acuerdo con el memorando 2020IE8969 del 30Oct2020, se modifica la fecha de finalización, en razón a que el trabajo se realizó en junio de 2020 con corte al 31Dic2019 y la información debe ser actualizada con lo más nuevo de 2020. Lo anterior, según solicitud de la OAP memo 2020IE8969 del 30OCt2020.</t>
  </si>
  <si>
    <t>La información se encuentra en la ruta: \\10.216.160.201\control interno\2020\19.04 INF.  DE GESTIÓN\REVISIÓN POR LA DIR
Memorando 2020IE8969 del 30Oct2020</t>
  </si>
  <si>
    <t>Ruta de evidencias informe de austeridad
\\10.216.160.201\control interno\2020\19.04 INF.  DE GESTIÓN\AUSTERIDAD\III TRIM</t>
  </si>
  <si>
    <t>A 30 de junio no se dan respuestas, dado a otras actividades y se cuenta con 10 días para su respuesta, se espera dar respuesta en el mes de julio.
Julio: No se han recepcionando peticiones, por parte de la Contraloría, Subdirección Administrativa y Oficina TIC´S.
Agosto: No se han recepcionando peticiones, por parte de la Contraloría, Subdirección Administrativa y Oficina TIC´S.
Septiembre: No se han recepcionando peticiones, por parte de la Contraloría, Subdirección Administrativa y Oficina TIC´S.
Octubre: Se dio respuesta al radicado 7815 del 15Sep2020en el cual la DUT solicitó modificación de la acción 3.3.3.1 con el radicado 8247 del 05Oct2020 en el cual se le indicó que no se realizó el trámite de modificación de su solicitud.
Con radicado 8553 del 16Oct2020, REAS solicitó la modificación de la acción del hallazgo 3.3.5.2, la cual fue tramitada con el cordis 2020EE9930 del 20Oct2020 y aceptada por la Contaloria con radicado 2-2020-17791 del 29Oct2020.</t>
  </si>
  <si>
    <t>Se asistió al Comité Distrital de Auditoría el 24Ene2020
Se asistió al Comité Financiero el 21Feb2020
Se asistió a Comité Financiero el 17Mar2020
Participación al Comité Técnico de Bienes Inmuebles 27Marzo2020, de manera virtual.
Participación al Comité Técnico de Bienes Inmuebles 24Abril2020, de manera virtual.
Junio: Para este mes no se fue invitada a este tipo de actividad.
Julio: Se asistió al Comité Financiero el 17Jul2020.
Se asistió al Comité institucional de coordinación de control interno el 30Jul2020.
Agosto: Se asistió al Comité Financiero el 28Agt2020.
Septiembre: Se asistió al Comité Financiero 11Sep2020, Comité Tecnico de Bienes Inmuebles 24Sep2020, Comité Institucional de Control Interno  cuarta sección ordinaria 18Sep2020.
Octubre:Se asistió al Comité de Bienes Muebles el 14Oct2020
CICCI el 23Oct2020, Comite de Gestión y Desempeño el 23Oct2020</t>
  </si>
  <si>
    <r>
      <rPr>
        <b/>
        <sz val="9"/>
        <color theme="1"/>
        <rFont val="Arial"/>
        <family val="2"/>
      </rPr>
      <t>Obras Criticas y Obras Inconclusas:</t>
    </r>
    <r>
      <rPr>
        <sz val="9"/>
        <color theme="1"/>
        <rFont val="Arial"/>
        <family val="2"/>
      </rPr>
      <t xml:space="preserve">
1. Se genera respuesta de la CIRCULAR EXTERNA No. DDP-000014 DEL 22 DE SEPTIEMBRE DE 2020 con el correo electrónico: “Reporte Información Registro Nacional de Obras Inconclusas - Contraloría General de la República - Caja de Vivienda Popular” del día viernes 2 de octubre del 2020.
2. Se genera respuesta del radicado:  Radicación #: 2-2020-16668 de la Contraloría de Bogotá con el asunto: Solicitud de información Obras Criticas. RTA: 2020EE9728 Respuesta de Solicitud Información Obras Criticas.
3. Se genera respuesta del oficio:  Sin Radicación #: de la Contraloría de Bogotá con el asunto: Solicitud de información Obras Inconclusas CVP. RTA: 02. 2020EE9364 Respuesta Contraloría Solicitud Información Obras Inconclusas. 
</t>
    </r>
    <r>
      <rPr>
        <b/>
        <sz val="9"/>
        <color theme="1"/>
        <rFont val="Arial"/>
        <family val="2"/>
      </rPr>
      <t>Matriz Activos de la Información:</t>
    </r>
    <r>
      <rPr>
        <sz val="9"/>
        <color theme="1"/>
        <rFont val="Arial"/>
        <family val="2"/>
      </rPr>
      <t xml:space="preserve">
1. Se genera el diligenciamiento de la matriz archivos de la información de la Asesoría de Control Interno. RTA: Se envía vía correo electrónico el día viernes 30 de octubre del 2020. 
</t>
    </r>
  </si>
  <si>
    <t>Eficacia a Oct</t>
  </si>
  <si>
    <t>CORTE 31OCT2020</t>
  </si>
  <si>
    <t>Las evidencias se encuentran en la carpeta compartida en DRIVE “Radicación pagos Noviembre 2020”en la ruta:
https://drive.google.com/drive/folders/0AK5YY03jEsvoUk9PVA</t>
  </si>
  <si>
    <t>Se realizó el trámite de cuentas de cobro de contratistas de ACI, correspondientes al mes de octubre de 2020, donde dicha actividad quedó cumplida en su totalidad de la siguiente manera:
Cuentas de cobro de contratistas: Andrea Sierra, Marcela Urrea, Joan Gaitán, Carlos Vargas, jhoana Rodriguez y Andrés Farias del mes de octubre 2020 radicadas en carpeta compartida en DRIVE establecida por la Subdirección Financiera.</t>
  </si>
  <si>
    <t>Mediante Memorando 2020IE9059 del 05Nov2020 se realiza la Solicitud a la OAP, sobre la evidencia de oportunidad de entrega del seguimiento al Plan de Acción de Gestión correspondiente al tercer trimestre de 2020. con plazo de entrega 20Nov2020.
Se recibe respuesta el día 18Nov2020 mediante memorando 2020IE9369  emitido por la OAP.
La oportunidad se registra en el "Cuadro Oportunidad entrega PAG 2020", el cual es un insumo para el informe anual por dependencias.
Igualmente se cuenta con el Cuadro Oportunidad entrega PAAC 2020 actualizado hasta el segundo seguimiento 2020.</t>
  </si>
  <si>
    <t>Las evidencias se encuentran en la carpeta compartida de Control Interno en la ruta: \\10.216.160.201\control interno\2020\19.04 INF.  DE GESTIÓN\HERRAMIENTAS\PAG
-Memorando 2020IE9059 del 05Nov2020 
-Cuadro Oportunidad entrega PAG 2020
- Cuadro Oportunidad entrega PAAC 2020</t>
  </si>
  <si>
    <t>Auditoría Especial de seguimiento a la contratación efectuada por la Caja de la Vivienda Popular en virtud de la declaración del estado de emergencia económica, social y ecológica por causa del covid-19</t>
  </si>
  <si>
    <t>Auditoría Especial al protocolo de bioseguridad en virtud de la declaración del estado de emergencia económica, social y ecológica por causa del covid-19</t>
  </si>
  <si>
    <t>Auditoría especial a la administración de expedientes y comunicaciones oficiales de la Caja de la Vivienda Popular en época de aislamiento obligatorio</t>
  </si>
  <si>
    <t>Auditoría Especial a las notificaciones en el lapso comprendido del 15 de marzo hasta el 31 de agosto de 2020.</t>
  </si>
  <si>
    <t>La información se encuentra en la ruta: \\10.216.160.201\control interno\2020\28.05 PM\INTERNO\CAPACITACIÓN
Registro de reunión del día 15/01/20 capacitación análisis causal formulación de planes de mejoramiento
Registro de capacitación Titulación del 20Ene2020
Registro de capacitación Financiera del 17Ene2020
Diseño de dos (2) presentaciones en PowerPoint para socializar a enlaces
Seguimiento 31Ago2020:
Socialización del "208-CI-Pr-05 Procedimiento gestión de la mejora"  formatos e instructivos a los 16 procesos de la entidad - Registro de socialización virtual por meet realizada los días  10, 11 y 13 de agosto- Presentación de la actividad.
Seguimiento 30Sep2020:
Se realizó el Taller de análisis causal, con los enlaces de todos los procesos, en las fechas del 14 al 18 de septiembre 2020.
Seguimiento 31Oct2020: 
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Seguimiento 30Nov2020: 
*Presentación de la Sensibilización en caso de coerción
*Presentación actividad lúdica de la sensibilización en caso de coerción
*Memorando 2020IE9187 - Sensibilización sobre el control que se implementará en caso de evidenciarse coerción para ocultar, omitir o modificar información de los informes de auditorías
*208-SADM-Ft-06 ACTA DE REUNION V4 sensibilización coerción</t>
  </si>
  <si>
    <t>SDQS 367312020 fecha de respuesta 13Mar2020
SDQS 457182020 fecha de respuesta 19Mar.
-Memo 2020EE3328 y Memo 2020EE3330 de traslado al IDIGER y a la EEAB por competencia de la respuesta a la petición SDQS 512362020, igualmente solicitó información a TIC, Planeación, Corporativa y Administrativa.
Se proyectaron las siguientes respuestas en el mes de abril:
2020EE3172 de 
*Oficio 2020EE3782 del 01 de abril de 2020
*Oficio 2020EE3808 de fecha 03 de abril de 2020
*Oficio 2020EE3807 de fecha 03 de abril de 2020
Se proyectaron las siguientes respuestas en el mes de mayo:
Atención al oficio Oficio N° 3040001-S-2020-102913 de 20 de mayo de 2020 a través del cordis N° 2020EE4503 de fecha 27 de mayo de 2020. dicho documento reposa en la siguiente ruta:  \\10.216.160.201\control interno\2020\00. APOYO\10. DP\21. 3040001-2020-0769 Traslado Acueducto   
Memorando radicado Cordis N° 2020IE7552 del 03 de septiembre de 2020
Oficio de radicado Cordis N° 2020EE7459 del 03 de septiembre de 2020
Memorando radicado Cordis N° 2020IE7626 del 08 de septiembre de 2020
Proyección memorando de respuesta a la solicito de la Dirección de Gestión Corporativa y CID, remitido a la Asesora de Control Interno al correo itorresc@cajaviviendapopular.gov.co 
Memorando radicado Cordis N° 2020IE7875 del 17 de septiembre de 2020.
Durante el mes de octubre realice las siguientes comunicaciones en desarrollo de esta actividad:
Proyeccion del memorando de radicado Cordis N° 2020IE8269 de 6 octubre de 2020.
Proyección del Memorando de 2020IE8415 del 13 de octubre de 2020.
Proyección del Memorando de 2020IE8417 del 13 de octubre de 2020.
Proyección del Memorando de 2020IE8652 del 20 de octubre de 2020.
Proyección del Memorando de 2020IE8958 del 29 de octubre de 2020.
Las comunicaciones realizadas durante el mes de noviembre, se encuentran en la carpeta de Control Interno, DP y en la plataforma ORFEO.
Proyección del memorando 202011200096673 del 27 de noviembre de 2020 remisorio inf prelim auditoría contratos.
Apoyo en la proyeccion y revision del memorando N° 202011200113751 del 25 de noviembre de 2020.</t>
  </si>
  <si>
    <t>La información recopilada en desarrollo del seguimiento se encuentra en la carpeta compartida de Control Interno en la siguiente ruta: 
\\10.216.160.201\control interno\2020\INF.  DE GESTIÓN\SEG.COMITE CONCILIACION</t>
  </si>
  <si>
    <t>Se solicitó información mediante memorando 2020IE8393 del 09Oct2020.
Se recibe respuesta de DGC mediante memorando 2020IE8563 del 16Oct2020.
Se le solicitó información adicional a la Subdirección Administrativa el día 20Oct2020 mediante correo electrónico.
Se sostuvo reunión con la Subdirección Administrativa el día 20Oct2020.
Se sostuvo reunión con Julian Borja de DGC el día 21Oct2020, indicandole que la información que habia entregado tenia errores respecto de la informacion entregada para Sivicof y Personeria, se solicita corrección.
Se realizó reunion el 22Oct2020 con la Subdirección Administrativa, para aclarar la informacion que ellos entregaron respecto del vehiculo de la entidad.
El 26Oct2020 mediante correo electrónico se realiza solicitud de informacion adicional del vehiculo a la subdirección Administrativa, la cual es entregada el 29Oct2020.
Se realizó el informe de Austeridad del Gasto correspondiente al tercer trimestre de la vigencia 2020 en lo relacionado con los servicios públicos, el Plan de Austeridad y los conceptos por los cuales la Entidad a cancelado valores diferentes a consumo durante las vigencas 2018, 2019 y 2020 (mora, deudas de períodos anteriores, recargos, reconexiones, etc).
Se trabajo con la información remitida por la DGC con memroando 2020IE8563 del 16-10-2020 y por la OPA con memorando 2020IE8520 del 15-10-2020.
Se generaron dos No Conformidades.
Se remitió al Director General con memorando 202011200096093 del 26Nov2020.
Se solicitó publicación en la página de la Entidad el 30Nov2020</t>
  </si>
  <si>
    <r>
      <rPr>
        <b/>
        <sz val="9"/>
        <color theme="1"/>
        <rFont val="Arial"/>
        <family val="2"/>
      </rPr>
      <t>Obras Criticas y Obras Inconclusas</t>
    </r>
    <r>
      <rPr>
        <sz val="9"/>
        <color theme="1"/>
        <rFont val="Arial"/>
        <family val="2"/>
      </rPr>
      <t xml:space="preserve">:
La información se encuentra en la ruta: \\10.216.160.201\control interno\2020\19.04 INF.  DE GESTIÓN\OBRAS INCONCLUSAS
Se cuenta con las siguientes evidencias:
01. MATRIZ CONTRALORIA GENERAL
02. OBRAS CRÍTICAS BOGOTÁ (Respuesta) V2.0
03. Formato Obras Inconclusas 2020 CVP
Adicionalmente se cuenta con:
01. 2020EE9728 Respuesta de Solicitud Información Obras Criticas.
02. 2020EE9364 Respuesta Contraloría Solicitud Información Obras Inconclusas 09Oct2020. 
</t>
    </r>
    <r>
      <rPr>
        <b/>
        <sz val="9"/>
        <color theme="1"/>
        <rFont val="Arial"/>
        <family val="2"/>
      </rPr>
      <t>Matriz Activos de la Información:</t>
    </r>
    <r>
      <rPr>
        <sz val="9"/>
        <color theme="1"/>
        <rFont val="Arial"/>
        <family val="2"/>
      </rPr>
      <t xml:space="preserve">
La información se encuentra en la ruta: \\10.216.160.201\control interno\2020\00. APOYO\16.  Activos de la Información
Se cuenta con las siguientes evidencias:
01. 208-TIC-Ft-21 INVENTARIO Y CLASIFICACION DE ACTIVOS DE INFORMACION V6 2020 ACI
</t>
    </r>
    <r>
      <rPr>
        <b/>
        <sz val="9"/>
        <color theme="1"/>
        <rFont val="Arial"/>
        <family val="2"/>
      </rPr>
      <t>Solicitud de información con fines disciplinarios - Auto 109 de 2020 Expediente 065-2019:</t>
    </r>
    <r>
      <rPr>
        <sz val="9"/>
        <color theme="1"/>
        <rFont val="Arial"/>
        <family val="2"/>
      </rPr>
      <t xml:space="preserve">
La información se encuentra en la ruta: \\10.216.160.201\control interno\2020\00. APOYO\10. DP\58. 2020IE8862 -AUTO 109 DE 2020 EXPEDIENTE 065 – 2019
Se cuenta con las siguientes evidencias:
00. 2020IE8862 SOLIC. INF. AUTO 109 DE 2020 EXPEDIENTE 065 – 2019
01.  Oficio 2019ER8622 entrega INF. PRELIMINAR Aud Cod 23-PAD 2019
02. Obs 3.1.3.3 Informe Preliminar Aud Cod 23-PAD 2019
03. Oficio 2019EE9926 RTA Obs 3.1.3.3 Inf Preli Aud Cod 23-PAD 2019
04. Oficio 2019ER9611 entrega Inf. Final Aud Cod 23 - PAD 2019
05. Hallazgo 3.1.3.3 Informe Final Aud Cod 23-PAD 2019
06. Plan de Mejoramiento Corte (02-Jun-2020)
07. Evidencia Ejecución acción Hallazgo 3.1.3.3 expediente 597 – 16
08. 2020IE9054 Rta 2020IE8862 del 27Oct2020 Auto 109-2020 Exp 065-2019
</t>
    </r>
    <r>
      <rPr>
        <b/>
        <sz val="9"/>
        <color theme="1"/>
        <rFont val="Arial"/>
        <family val="2"/>
      </rPr>
      <t>Seguimiento de los avances en la Gestión Institucional de Riesgos:</t>
    </r>
    <r>
      <rPr>
        <sz val="9"/>
        <color theme="1"/>
        <rFont val="Arial"/>
        <family val="2"/>
      </rPr>
      <t xml:space="preserve">
La información se encuentra en la ruta: \\10.216.160.201\control interno\2020\00. APOYO\10. DP\64. Veeduría Riesgos Se cuenta con las siguientes evidencias:
00. 13. Presentación CICCI 18SEP2020 V3.0.pdf
01. 2020IE8752 Informe puntos restantes Comité CICCI 18SEP2020.pdf
02. 2020IE7770 Segundo Informe de seguimiento al mapa de riesgos vigencia 2020.pdf
03. 2020IE8390 Informe 2do seg PAAC y mapa de riesgos - Alcance 2020IE7770.pdf
04. MAPA DE RIESGOS - Segundo seguimiento corte 31Ago2020.xlsx
05. Matriz de Seguimiento PAAC Control Interno 2do seguimiento 2020.xlsx
06. PRESENTACIÓN COMITÉ MIPG OCTUBRE_COMP MAPA RIESGOS.pdf
07. PRESENTACIÓN COMITÉ MIPG SEPTIEMBRE.pdf
08. PRESENTACIÓN INSTRUMENT RIESGOS.pdf
09. Consulta Matriz de Riesgos - Riesgo de Seguridad Digital.pdf
10. Matriz de riesgos de seguridad digital.pdf
11. MATRIZ DE RIESGOS-SEGURIDAD DIGITAL V1.xlsx
12. 2020IE7623 Recomendaciones revisión mapa de riesgos de mejoramiento de barrios.pdf
13. Revisión mapa de riesgos Mejoramiento de Barrios.xlsx</t>
    </r>
  </si>
  <si>
    <t>Se envió con radicado No 2020EE11125  del  13 de noviembre     de 2020. El cual se encuentra en la ruta: CI 2020 Inf. A entidades de control - Personería octubre.</t>
  </si>
  <si>
    <t>*Solicitud por parte de la Contraloria -  información Auditoría de desempeño Codigo 70 - oficio radicado 2-2020-16567 del 15 de octubre de 2020 y se dio respuesta por parte de la entidad mediante oficio radicado 2020EE9890 del 20 de octubre de 2020.
*Solicitud por parte de la Contraloria con radicado 2-2020-17289 de fecha 22 de octubre de 2020, expedientes y plan de mejoramiento y se dio respuesta por parte de la entidad mediante oficios radicados 2020EE10214 del 27 de octubre de 2020 y 2020EE10181 del 26 de octubre de 2020. Ruta \\10.216.160.201\control interno\2020\19.03 INF. AUDITORIAS C. I\19.03 EXTERNAS\04. - DES. PAD 2020 -VIG 2019 - CÓD 70
* Solicitud oficio 2-2020-15850 del 02-10-2020 y respuesta por parte de la entidad oficio 2020EE9055 del 02-102020
*Solicitud oficio 2-2020-16217 del 08-10-2020 y respuesta por parte de la entidad oficio 2020EE9353 del 09-102020
*Solicitud oficio 2-2020-16671 del 16-10-2020 y respuesta por parte de la entidad oficio 2020EE9705 del16-102020
*Solicitud oficio 2-2020-17269 del 22-10-2020 y respuesta por parte de la entidad oficio 2020EE10135 del 02-232020
*Solicitud oficio 2-2020-17728 del 28-10-2020 y respuesta por parte de la entidad oficio 2020EE del 30-10-2020 ruta \\10.216.160.201\control interno\2020\00. APOYO\10. DP
Ruta:\\10.216.160.201\control interno\2020\00. APOYO
Ruta \\10.216.160.201\control interno\2020\00. APOYO\10. DP</t>
  </si>
  <si>
    <t>Ruta de evidencias del cargue de información de la cuenta mensual del mes de octubre \\10.216.160.201\control interno\2020\19.01 INF.  A  ENTID. DE CONTROL Y VIG\SIVICOF\CUENTA MENSUAL\10. OCTUBRE 2020</t>
  </si>
  <si>
    <t>Los dias 4 y 11 de octubre de 2020 se cargó la cuenta mensual de la entidad en el aplicativo SIVICOF.</t>
  </si>
  <si>
    <t>Ruta de evidencia del informe \\10.216.160.201\control interno\2020\19.03 INF. AUDITORIAS C. I\19.03 INTERNAS\06. Gestion Doc - Pandemia\5. Resultados de la auditorìa</t>
  </si>
  <si>
    <t>CORTE 30NOV2020</t>
  </si>
  <si>
    <t>Se envió con radicado No 202017000099993 del 09 de diciembre de 2020. El cual se encuentra en la ruta: CI 2020 Inf. A entidades de control - Personería noviembre.</t>
  </si>
  <si>
    <t>Se envió con radicado No 202017000099993 del  09 de diciembre de 2020. El cual se encuentra en la ruta: CI 2020 Inf. A entidades de control - Personería noviembre.</t>
  </si>
  <si>
    <t>Se diseñó la capacitación para el fortalecimiento del análisis causal para la formulación de planes de mejoramiento, se ha implementado en tres (3) de 16 procesos.
Se realizaron las siguientes capacitaciones:
*Capacitación análisis causal, formulación plan de mejoramiento el día 15Ene2020 con el proceso de Reasentamientos y control interno 
*Capacitación Titulación del 20ene2020
*Capacitación Financiera del 17Ene2020
Pendiente realizar capacitación virtual
Seguimiento 31Ago2020:
Se realizó la capacitación de manera virtual por meet en la cual se socializó el "208-CI-Pr-05 Procedimiento gestión de la mejora", formatos e instructivos a los enlaces de los 16 procesos de la entidad.
Seguimiento 30Sep2020:
Se realizó Taller de análisis causal, con los enlaces de todos los procesos, en las fechas del 14 al 18 de septiembre 2020. 
Seguimiento 31Oct2020: 
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Seguimiento 30Nov2020:
Se realizó la presentación de la sensibilización en caso de coerción en marco de la prevención de los riesgos, se realizó la presentación actividad lúdica, se proyectó el memorando 2020IE9187 - sensibilización sobre el control que se implementará en caso de evidenciarse coerción para ocultar, omitir o modificar información de los informes de auditoría, la sensibilización se llevó a cabo con las diferentes áreas de la entidad, se habló acerca del control que se implementará en caso de evidenciarse “coerción para ocultar, omitir o modificar información de los informes de auditorías”, realizada de manera virtual el 13 de noviembre 2020 a las 09:00 am.</t>
  </si>
  <si>
    <t>Se realizó el trámite de cuentas de cobro de contratistas de ACI, correspondientes al mes de noviembre de 2020, donde dicha actividad quedó cumplida en su totalidad de la siguiente manera:
Cuentas de cobro de contratistas: Andrea Sierra, Marcela Urrea, Joan Gaitán, Carlos Vargas, Jhoana Rodríguez y Andrés Farias del mes de noviembre 2020 radicadas en carpeta compartida en DRIVE establecida por la Subdirección Financiera.</t>
  </si>
  <si>
    <t>Las evidencias se encuentran en la carpeta compartida en DRIVE “Radicación pagos Diciembre 2020” en la ruta:
https://drive.google.com/drive/folders/0AK5YY03jEsvoUk9PVA
*Se anexan tres (3) carpetas con la documentación cargada en el DRIVE correspondientes a las cuentas de cobro de noviembre 2020.</t>
  </si>
  <si>
    <t>Se realiza memorando 2020IE9224  del 11Nov2020 Solicitud 3er Seguimiento PM 2020 (TIC-COM-FIN-DGC-DMB-REAS), igualmente se realiza el memorando 2020IE9225 del 11Nov2020 Solicitud 3er Seguimiento PM 2020 (PREV-DUT-ADM-OAP)
Tambien se realiza el memorando 2020IE9226 del 11nov2020 Solicitud publicacion en carpeta de calidad matriz PM corte 31Oct2020, actualizando el Instructivo de Seguimiento al Plan de mejoramiento 208-CI-Ft-05, el cual se envia a publicar en carpeta de calidad con el mismo memorando.
Se actualiza la Matriz para seguimiento Plan de mejoramiento interno - Corte 31 Oct 2020 con todos los planes de mejoramiento entregados a la fecha.
Se realiza consolidación de evidencias entregadas por los procesos en la carpeta "3er Seg entregado por los procesos".
Se realiza seguimiento a las acciones establecidas en el plan de mejoramiento interno por procesos con corte al 31Oct2020, mediante la revisión de evidencias aportadas por los procesos, verificadno el cumplimiento de cada una de ellas y diligenciando la matriz "208-CI-Ft-05 Consolidado PM 2020 Andres Farias (Tablas y graficas III seg 2020)", en la cual es donde se calculan los datos estadísticos y el resultado en general de las acciones del PM interno.
Se realiza informe del tercer seguimiento al Plan de Mejoramiento por Procesos con corte al 31 de octubre de 2020. Publicado en la página web.
Se realiza memorando 202011200097953 del 02Dic2020 donde se hace entrega del Informe tercer seguimiento al Plan de Mejoramiento por Procesos con corte al 31 de octubre de 2020.
Se realiza informe de alcance al tercer seguimiento al Plan de Mejoramiento por Procesos con corte al 31 de octubre de 2020. Publicado en la página web.
Se realiza memorando 202011200099393 del 07Dic2020 donde se hace alcance al memorando 202011200097953 del día 02Dic2020 – Alcance al Informe del tercer seguimiento al Plan de Mejoramiento por Procesos versión 2 con corte al 31 de octubre de 2020.
Se consolidan planes de mejoramiento entregados a la asesoría de Control Interno en el periodo de1 01dic2020 al 20dic2020, diligenciando el archivo 208-CI-Ft-05 Consolidado PM 2020 Andres Farias (Tablas y graficas III seg 2020).</t>
  </si>
  <si>
    <t>La información se encuentra en la ruta: \\10.216.160.201\control interno\2020\28.05 PM\INTERNO\24. III_Seg_2020
- Memorando 2020IE9224  del 11Nov2020 Solicitud 3er Seguimiento PM 2020 (TIC-COM-FIN-DGC-DMB-REAS)
- Memorando 2020IE9225 del 11Nov2020 Solicitud 3er Seguimiento PM 2020 (PREV-DUT-ADM-OAP)
- Memorando 2020IE9226 del 11nov2020 Solicitud publicacion en carpeta de calidad matriz PM corte 31Oct2020
- Instructivo de Seguimiento al Plan de mejoramiento 208-CI-Ft-05
- Matriz para seguimiento Plan de mejoramiento interno - Corte 31 Oct 2020
- 208-CI-Ft-05 Consolidado PM 2020 Andres Farias (Tablas y graficas III seg 2020)
- Consolidación de evidencias entregadas por los procesos en la carpeta "3er Seg entregado por los procesos".
Informe del tercer seguimiento al Plan de Mejoramiento por Procesos con corte al 31 de octubre de 2020
-Memorando 202011200097953 del 02Dic2020 donde se hace entrega del Informe tercer seguimiento al Plan de Mejoramiento por Procesos con corte al 31 de octubre de 2020.
*Informe de alcance al tercer seguimiento al Plan de Mejoramiento por Procesos con corte al 31 de octubre de 2020.
*Memorando 202011200099393 del 07Dic2020 donde se hace alcance al memorando 202011200097953 del día 02Dic2020 – Alcance al Informe del tercer seguimiento al Plan de Mejoramiento por Procesos versión 2 con corte al 31 de octubre de 2020.
*Se anexa el archivo 208-CI-Ft-05 Consolidado PM 2020 Andres Farias (Tablas y graficas III seg 2020).</t>
  </si>
  <si>
    <t>Al 31Dic2020 no se presentaron solicitudes</t>
  </si>
  <si>
    <t>De manera virtual se hizo presencia en el Comité de Conciliación de Fecha 30 de enero de 2020, donde el Secretario Técnico del mismo comité presentó el informe de gestión de las actividades adelantadas entre el 1° de julio de 2019 al 31 de diciembre de 2019.
Se asistió al Primer Comité Institucional de Coordinación de Control Interno - CICCI el día 28/1/20, donde se presentaron los resultados del Plan Anual de Auditorías 2019 y la formulación y aprobación del PAA 2020.
En el mes de marzo se asistió a los siguientes:
Reunión presencial con el director general y directivos los días 12,16,17, 20, 21, 23, 25, 27, 28, 29 y 31 de marzo.
Comité directivo el 02Mar2020
Comité de Contratación el 04Mar2020
Comité de Conciliación el 10Mar2020
Comité de Seguimiento financiero el 17Mar2020
Comité Técnico de Bienes Inmuebles el 27Mar2020
Comité Institucional de Gestión y Desempeño el 11Mar2020 y 30Mar2020
Comité de Conciliación Virtual 31Mar2020
En el mes de Abril se asistió a los siguientes:
Comité de Contratación sesión virtual - apertura licitación seguros Lunes, 6 de abril⋅7:00am – 4:00pm
Comité de Conciliación - virtual Martes, 7 de abril⋅3:00 – 4:00pm
Comité de Conciliación sesión virtual Viernes, 24 de abril⋅8:00 – 9:00am
Sesión Extraordinaria Comité Técnico de Inventarios de Bienes Inmuebles - virtual
Viernes, 24 de abril⋅3:30 – 4:30pm
Segundo comité distrital de auditoría 2020 Jueves, 30 de abril⋅7:30 – 11:30am
En el mes de junio se asistió a los siguientes:
Sesión Comité Directivo jueves 04Jun2020, a las 11:00 de la mañana, en la sala de juntas de la CVP.
Sesión extraordinaria virtual del Comité Directivo Ampliado, 17Jun2020, a las 12:00 am.
Sesión virtual informe semestral Comité de Conciliación Martes, 23 de junio⋅7:30am – 4:00pm
Segunda reunión ordinaria del Comité Institucional de Coordinación de Control Interno, el día martes 23Jun2020 a las 9:15 am - 11:30 pm, modalidad presencial en la sala de juntas de la CVP.
Comité Técnico de Inventarios de Bienes Inmuebles Viernes, 26Jun2020 alas 8:15 am – 10:15am virtual
Sesión ordinaria virtual del Comité Institucional de Gestión y Desempeño, martes 30Jun2020, de 2:00 a 4:00 pm.
En el mes de Julio se asistió a los siguientes comites:
Citación Comité Técnico de Sostenibilidad Contable
Miércoles, 8 de julio⋅9:30 – 11:30am virtual.
Comite control interno sector habitat
Jueves, 9 de julio⋅10:00am – 12:00pm virtual.
Comité Seguimiento Financiero
Viernes, 17 de julio⋅3:00 – 4:00pm virtual.
Comité de Conciliación Sesión virtual en vivo
Martes, 21 de julio⋅8:00 – 9:00am virtual.
Comité Técnico Bienes Muebles (Sesión Virtual)
Miércoles, 29 de julio⋅10:00am – 12:00pm.
Tercera sesión ordinaria del Comité
Institucional de Coordinación de
Control Interno Jueves, 30 de julio⋅8:00 – 10:00am virtual.
Comité de Conciliación - Sesión Virtual
Viernes, 31 de julio⋅8:00am – 4:00pm virtual.
En el mes de Agosto se asistió a los siguientes comites:
Comité Directivo virtual jueves 20Ago2020 de 10am a 12am
Sesión Virtual Comité de Conciliación
Viernes, 21 de agosto⋅7:30am – 4:00pm
Comité Seguimiento Financiero
Viernes, 28 de agosto⋅9:00 – 10:00am
Sesión virtual en vivo Comité de Conciliación Caso Atahualpa
Lunes, 31 de agosto⋅8:00 – 9:00am
En el mes de Septiembre se asistió a los siguientes comites:
Comité Distrital de Auditoría 
Viernes, 4 de septiembre⋅7:30 – 10:00am -  Microsoft Teams
Sesión virtual extraordinaria Comité de Conciliación Viernes, 11 de septiembre⋅7:30am – 1:00pm - Meet
Convocatoria cuarta sesión ordinaria del Comité Institucional de Coordinación de Control Interno - Viernes, 18 de septiembre⋅8:00 – 10:00am - meet
CITACIÓN COMITÉ DIRECTIVO – Viernes, 18 de septiembre⋅10:00am – 12:00pm - meet
COMITE TECNICO DE SOSTENIBILIDAD CONTABLE
Lunes, 21 de septiembre⋅8:00 – 9:30am - meet
Comité Técnico de Inventario de Bienes muebles e inmuebles de la CVP. Tema: Bienes Muebles.
Jueves, 24 de septiembre⋅9:00am – 12:00pm - meet
Sesión virtual informativa Comité de Conciliación - Socialización Decreto 189 de 2020 Martes, 29 de septiembre⋅7:30am – 3:30pm - meet
Comité Institucional de Gestión y Desempeño Martes, 29 de septiembre⋅8:00 – 9:30am - meet
En el mes de Octubre se asistió a los siguientes comites:
Comité de Conciliación- Avances Parque Metropolitano
Lunes, 5 de octubre⋅11:30am – 12:00pm
Sesión extraordinaria Comité de Conciliación
Jueves, 8 de octubre⋅2:00 – 6:00pm
COMITE DE INVENTARIOS BIENES MUEBLES
Miércoles, 14 de octubre⋅11:30am – 12:30pm
Comité Directivo (presencial)
Lunes, 19 de octubre⋅4:00 – 6:00pm
Comité Institucional de Coordinación de Control Interno - Quinta sesión ordinaria
Viernes, 23 de octubre⋅10:00am – 12:00pm
Sesión Extraordinaria - Comité Institucional de Gestión y Desempeño
Martes, 27 de octubre⋅8:00 – 10:00am
COMITE DE INVENTARIOS BS. MUEBLES
Miércoles, 28 de octubre⋅10:00 – 11:00am
Comité Seguimiento Financiero
Viernes, 30 de octubre⋅3:00 – 4:00pm
En el mes de Noviembre se asistió a los siguientes comites:
Citación Comité Extraordinario Comité Técnico de Inventario de Bienes Inmuebles Martes, 3 de noviembre⋅3:00 – 4:00pm
Citación Comité Directivo (sesión 1)
Miércoles, 4 de noviembre⋅2:30 – 4:00pm
Citación Comité Directivo (sesión 2)
Miércoles, 4 de noviembre⋅4:00 – 5:30pm
INVITACION COMITE TECNICO DE SOSTENIBILIDAD CONTABLE - EXTRAORDINARIO Lunes, 9 de noviembre⋅11:30am – 12:30pm
SESION VIRTUAL COMITE DE CONCILIACIÓN Viernes, 20 de noviembre⋅9:30 – 10:30am
Comité Distrital de Auditoría
Martes, 24 de noviembre⋅8:45 – 10:30am
Sesión Virtual Comité de Conciliación - Criterios de selección abogados externos Viernes, 27 de noviembre⋅7:00 – 9:00am
Sexta sesión ordinaria del Comité Institucional de Coordinación de Control Interno Viernes, 27 de noviembre⋅9:00am – 12:00pm
Comité Seguimiento Financiero Lunes, 30 de noviembre⋅8:00 – 9:30am
INVITACION COMITE TECNICO DE SOSTENIBILIDAD CONTABLE Lunes, 30 de noviembre⋅3:00 – 4:30pm
En el mes de diciembre se asistió a los siguientes comites:
COMITE TECNICO DE SOSTENIBILIDAD CONTABLE
Lunes, 30 de noviembre⋅3:00 – 4:30pm
Comité Directivo (virtual) - Revisión por la Dirección del Sistema de Gestión de Calidad
Viernes, 11 de diciembre⋅8:00 – 10:00am
Comité Seguimiento Financiero
Martes, 15 de diciembre⋅3:00 – 4:00pm
Comité Distrital de Auditoría
Viernes, 18 de diciembre⋅3:00 – 4:30pm
Comité Institucional de Gestión y Desempeño
Lunes, 21 de diciembre⋅8:00 – 10:30am
Sesión Virtual Comité de Conciliación adopción criterios de selección abogados externos
Martes, 22 de diciembre⋅8:00 – 9:30am
Séptima sesión ordinaria del Comité Institucional de Coordinación de Control Interno - el 22 de diciembre 2020
Martes, 22 de diciembre⋅11:00am – 12:00pm
Comité de conciliación - presentación informe semestral
Lunes, 28 de diciembre⋅8:00 – 9:00am</t>
  </si>
  <si>
    <t xml:space="preserve">Durante el mes de marzo se han atendido las siguientes peticiones: 
-SDQS 367312020 fecha de respuesta 13Mar2020
- SDQS 457182020 fecha de respuesta 19Mar.
-Actualmente se esta elaborando la respuesta a la petición SDQS 512362020, ya que se solicitó información a TIC, Planeación, Corporativa y Administrativa.
De igual manera se le traslado al IDIGER y a la EEAB por competencia (2020EE3328 y 2020EE3330)
Durante el mes de abril se han atendido las siguientes peticiones: 
Como respuesta al derecho de petición radicado en el Sistema Distrital de Quejas y Soluciones SDQS con el N° 512362020 de fecha 17 de marzo de 2020, se proyectaron las siguientes respuestas:
2020EE3172 de 
*Oficio 2020EE3782 del 01 de abril de 2020
*Oficio 2020EE3808 de fecha 03 de abril de 2020
*Oficio 2020EE3807 de fecha 03 de abril de 2020
Durante el mes de Mayo se han atendido las siguientes peticiones:
cordis N° 2020EE4503 de fecha 27 de mayo de 2020. 
Durante el mes de junio no se atendieron peticiones externas
Durante el mes de julio no se atendieron peticiones externas
Durante el mes de Agosto se atendieron las siguientes peticiones: 
Mediante correo electronico se recibio la peticion presentada por el señor LUIS FELIPE HERRERA GUZMÁN contratista del CTO 582 de 2018, a traves de cual solicita se realice la correspondiente liquidacion del contrato. En tal virtud se solicito a la Direccion de Mejoramiento de Barrios  el expediente N° 582 de 2018, a fin de verificar las situaciones actuales del contrato que se indica y de esta manera poder dar una respuesta de fondo al peticionario.
Se atendio el 26 de agosto de 2020 la solicitud de informacion presentada por el Concejal Martín Rivera Álzate dando recibido al funcionario del mismo en indicandole respetuosamente los canales de atencion de la CVP para la atencion de peticiones era el correo:; solucionescvp@cajaviviendapopular.gov.co
Durante el periodo objeto de seguimiento (septiembre) se atendieron los siguientes requerimietos:
Proyección del memorando de radicado Cordis N° 2020IE7552, mediante el cual se solicitó información a la Dirección de Mejoramiento de Barrios a fin dar respuesta de fondo al derecho de petición presentado por el ejecutor del contrato 582 de 2018 y de esta manera poder dar respuesta de fondo a la petición del ciudadano. 03 de septiembre de 2020
Proyección del oficio de radicado Cordis N° 2020EE7459, mediante el cual se le da una respuesta preliminar a la apoderada del ejecutor del contrato N° 582 de 2018. 03 de septiembre de 2020
Atención de la solicitud presentada desde la Oficina de Control Interno disciplinario mediante memorando Cordis N° 2020IE7587 del 04 de septiembre de 2020, a través del memorando de Control Interno con radicado Cordis N° 2020IE7626 del 08 de septiembre de 2020.
Respuesta Radicado 2020IE7600 del 07 de septiembre de 2020. Asunto: Solicitud de información con fines disciplinarios - Auto 089 de 2020 Expediente 070 – 2020.
Proyección del memorando N° 2020IE7875 del 17 de septiembre de 2020, comunicando a la Dirección de Gestión Corporativa y CID la apertura de la Auditoría Especial a los procesos de contratación adelantados con ocasión de la declaración de emergencia económica en el marco de la atención de la pandemia COVID-19. 17 de septiembre de 2020.
Durante el mes de octubre realice las siguientes comunicaciones en desarrollo de esta actividad:
Proyeccion del memorando de radicado Cordis N° 2020IE8269 de 6 octubre de 2020.
Proyección del Memorando de 2020IE8415 del 13 de octubre de 2020
Proyección del Memorando de 2020IE8417 del 13 de octubre de 2020
Proyección del Memorando de 2020IE8652 del 20 de octubre de 2020
Proyección del Memorando de 2020IE8958 del 29 de octubre de 2020
Durante el mes de noviembre realice las siguientes comunicaciones en desarrollo de esta actividad:
Proyección del memorando 202011200096673 del 27 de noviembre de 2020 remisorio inf prelim auditoría contratos.
Apoyo en la proyeccion y revision del memorando N° 202011200113751 del 25 de noviembre de 2020.
Durante el mes de diciembre se proyectaron los siguientes memorandos:
Memorando 202011200103083, dirigido a las áreas responsables de adelantar el proceso de Notificaciones al interior de la entidad. del 16 de diciembre de 2020.
Memorando 202011200103123, dirigido al Director  General remitiendo el informe final de la auditoría. 16 de diciembre de 2020
Memorando:202011200103153, dirigido a la Dirección de Gestión Corporativa y CID, remitiendo el informe final de la Auditoría Especial. 16 de diciembre de 2020.
Memorando:202011200103463, dirigido a la Dirección de Gestión Corporativa y CID. 17 de diciembre de 2020
Memorando:202011200103473, dirigido a la Dirección de Gestión Corporativa y CID. 17 de diciembre de 2020
Memorando:202011200103503, dirigido a la Dirección de Gestión Corporativa y CID. 17 de diciembre de 2020
</t>
  </si>
  <si>
    <t xml:space="preserve">Durante el periodo objeto de seguimiento (Enero) se asistió al Comité de Conciliación de la Caja de la Vivienda Popular donde se expusieron los siguientes casos:
1. Audiencia de conciliación judicial Consorcio CVP G2
2. Audiencia Pacto de Cumplimiento Torres de San Rafael 
De manera virtual se hizo presencia en el Comité de Conciliación de Fecha 30 de enero de 2020, donde el Secretario Técnico del mismo comité presentó el informe de gestión de las actividades adelantadas entre el 1° de julio de 2019 al 31 de diciembre de 2019.
Durante el periodo objeto de seguimiento (Marzo) se asistió el día 10 de marzo al Comité de Conciliación de la Caja de la Vivienda Popular donde se expusieron los siguientes casos:
1.   Audiencia conciliación Caso Luz Marina Ramírez
2.   Audiencia conciliación Caso Gian Polzar
3.     Estudio Acción de Repetición Caso Consorcio interventorías.
 4.     Caso Parque Metropolitano
El día 04 de marzo se asistió al comité de contratación donde se presento la evolución del proceso de contratación de menor cuantía para la realización de auditoría de calidad.
Durante el periodo objeto de seguimiento (abril) se asistió al Comité de Conciliación de la Caja de la Vivienda Popular donde se expusieron los siguientes casos:
Presencia el día 07 de abril de 2020 en calidad de apoyo jurídico de la Asesora de Control Interno, en la sesión del comité de Conciliación donde presentó el siguiente caso: 
1. Estudio Acción de Repetición Caso Carlos Alberto Castañeda
Presencia el día 24 de abril de 2020 en calidad de apoyo jurídico de la Asesora de Control Interno, en la sesión virtual del comité de Conciliación donde presentó el siguiente caso
1- caso de la señora María Irene Alfaro.
2. caso, Geoconstrucciones, en el que se solicita la nulidad de las Resoluciones 711 de 2017, 739 de 2017 y 152 de 2018 expedidas por la Secretaria Distrital del Hábitat.
Durante el periodo objeto de seguimiento (mayo) se asistió al Comité de Conciliación de la Caja de la Vivienda Popular donde se expusieron los siguientes casos: 
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
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
En el mes de junio, para esta actividad se realizaron las siguientes acciones: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Verificación y análisis del contenido del acta N° 264 de la sesión del Comité de Conciliación celebrado el 21 de julio de 2020. Y remisión para la firma de la Asesora de Control Interno. 27 y 28 de julio de 2020.
Apoyo a la Asesora de control Interno presentando un análisis referente informe presentado por parte de la apoderada del proceso 2019-00146, al Comité de Conciliación realizado el día 31 de julio de 2020 mediante la modalidad virtual.
Durante el periodo objeto del presente  seguimiento (agosto) se asistió en calidad de apoyo de la Asesora de Control Interno a la sesion del Comité de Conciliación de la Caja de la Vivienda Popular, celebrada el pasado 21  de agosto de 2020, de manera virtual donde se pusieron a consideración de los miembros e invitados del comite, los lineamientos decisioros a incluir en la Politica de Daño Antijuridico de la CVP.
De igual manera con ocasion de la invitación para la participacion en el comite de conciliación del 31 de agosto de 2020, se esta analizando la informacion del caso Atahualpa puesta a consideracion de los miembros e invitados del comite.
Para el Comite de Institucional de Coordinacion de Control Interno, el dia 19 de agosto de 2020 se reviso, modifico y remitio al director juridico la propuesta de modificacion de la Resolucion de Reglamento del mismo comite.
Durante el Periodo objeto del presente seguimiento ( septiembre) Asistencia en calidad de apoyo de la Asesora de Control Interno en la Sesión virtual Extraordinaria del Comité de Conciliación donde se presentó el Auto del 07 de septiembre de 2020 proferido por el Tribunal Administrativo de Cundinamarca en el marco del proceso 2019, remitiéndole a la Asesora de Control Interno el concepto jurídico sobre el particular, vía correo electrónico. 11 de septiembre de 2020  
Asistencia en calidad de apoyo de la Asesora de Control Interno en la Sesión virtual del Comité de Conciliación donde se comunicó el memorando Cordis N°2020IE8099 del 25 de septiembre de 2020 por medio del cual se socializa el Decreto Distrital 189 del 21 de agosto de 2020 que dicta lineamientos generales sobre transparencia, integridad y medidas anticorrupción en las entidades y organismos del orden distrital y se dictan otras disposiciones, remitiéndole a la Asesora de Control Interno el concepto jurídico sobre el particular, vía correo electrónico. 29 de septiembre de 2020.
Asistir en calidad de apoyo de la Asesoría de Control Interno al Comité Institucional de Coordinación de Control Interno - el 18 de septiembre de 2020.
Asistir por solicitud de la Asesora de Control Interno al Comité Técnico de Inventario de Bienes muebles e inmuebles . 24 de septiembre de 2020.
Durante el periodo objeto de seguimiento (Octubre) se realizaron las siguientes actividades en cumplimiento de la obligacion:  
05 de octubre: se revisó y presentó para la firma de la Asesora de Control Interno,  el acta de la sesion N° 260 del comite de conciliacion donde se socializo el Decreto 189 de 2020
08 de octubre: Asistencia y participacion en el Comite de Conciliacion celebrado y donde se presento el caso de una audiencia de conciliacion para el proyecto Torres de San Rafael
09 de octubre: se revisó y presentó para la firma de la Asesora de Control Interno,  el acta de la sesion N° 271 del comite de conciliacion donde se presento el caso de Torres de San Rafael.
20 de octubre: se revisó y presentó para la firma de la Asesora de Control Interno,  el acta de la sesion N° 270 del comite de conciliacion donde se presentaron los avances del Parque Metropolitano.
21 de octubre: se asistio a una mesa de trabajo derivada del Comite de Institucional de Gestion y desempeño con ocasion de  las diferentes observaciones que se presentaron a los proyectos de resolución, que modifican o derogan las resoluciones  No. 2904 de 2017 y resolución 197 de 2019.
Durante el periodo objeto de seguimiento (noviembre) se apoyó a la Asesoría de Control Interno asistiendo y participando en los siguientes comités:
09 de noviembre de 2020: Asistí en calidad de invitada al Comité Técnico de Sostenibilidad Contable, realizado de manera virtual.
20 de noviembre de 2020: Asistí en calidad de invitada a la sesión ordinaria del Comité de Conciliación donde se presentó un estudio del Proceso de Nulidad y Restablecimiento del Derecho No. 2011-357, instaurado por el PUBLIO ARMANDO ORJUELA SANTAMARIA en contra de la CVP y Otros.
27 de noviembre 2020: Asistí en calidad de invitada al Comité de Conciliación - Criterios de selección abogados externos, del igual manera se presentó aporte a dicho comité, remitido por correo electrónico a la Asesora de Control Interno para su correspondiente presentación.
En el mes de diciembre de 2020, se oarticipo en los siguientes comites:
22 de diciembre de 2020 Comite de Conciliacion y prevencion del daño antijuridico, para la Sesión Virtual Comité de Conciliación adopción criterios de selección abogados externos.
22 de diciembre de 2020, asistencia al Comite de Coordinacion de Control Interno 
28 de diciembre de 2020 Comite de Conciliacion y prevencion del daño antijuridico, donde se presenta el informe semestral de la secretaria Tecnica del Comite de conciliacion.
</t>
  </si>
  <si>
    <t>Durante el periodo objeto del presente seguimiento (agosto), remití para verificación de la Asesora de Control Interno como Auditoria Lider, el memorando de solicitud de información, dirigido a la Direccion de Gestion Corporativa y CID, asi como el correspondiente plan de Auditoria, y la pertienente carta de representacion, y de esta manera una vez se cuente con el visto bueno de la Asesora de Control Interno, se remitirán los documentos referidos a la Directora de Gestion Corporativa para si conocimiento.
Durante el periodo objeto de seguimiento ( septiembre) se realizaron las siguientes actividades:
Se realizó la planeación para la ejecución de la Auditoría Especial a los procesos de contratación adelantados con ocasión de la declaración de emergencia económica en el marco de la atención de la pandemia COVID-19, remitiendo a la Asesora de Control Interno, los proyecto de Plan de Auditoría, Carta de Representación y Memorando de Comunicación de Apertura de Auditoría. 2 de septiembre de 2020.
Asistir en calidad de auditora a la reunión de apertura Auditoría Especial a los procesos de contratación adelantados con ocasión de la declaración de emergencia económica en el marco de la atención de la pandemia COVID-19. 18 de septiembre de 2020.
Solicitud a través de la Profesional Graciela Zabala, de la muestra de 61 expedientes contractuales a la Dirección de Gestión Corporativa, expedientes que serán el insumo principal de la evaluación de control Interno mediante la Auditoría a adelantar. 30 de septiembre de 2020.
ANDREA SIERRA
Durante el periodo objeto de seguimiento (octubre ) me encuentro adelantando trabajo de campo revisando los siguientes expedientes contractuales:
332-2020
354-2020
355-2020
367-2020
426-2020
522-2020
524-2020
525-2020
532-2020
533-2020
534-2020
535-2020
536-2020
551-2020
552-2020
569-2020
570-2020
571-2020
572-2020
686-2020
Durante el período objeto de seguimiento (noviembre), se realizo mesa de trabajo con Joan Gaitan el dia 19 de noviembre, a fin de dar cierre al trabajo de campo de la auditoría y dar inicio a la proyección del informe preliminar de auditoría.
26 de noviembre de 2020: Remision de proyecto de informe preliminar y memorando remisorio a la Asesora de Control Interno para su verificación y aprobación.
27 de noviembre de 2020: Con memorando N° 202011200096673, se remitio el informe preliminar a la Direccion de Gestión Corporativa y CID
En el mes de diciembre se realizo:
Recibida la respuesta de la Dirección de Gestión Corporativa, y teniendo que el área no presentó controversia respecto de la oportunidad de mejora y las recomendaciones contenidas en el informe  preliminar auditoría especial seguimiento a la contratación, se realizó la proyección del memorando que remite el informe final al Director General, de igual manera se proyecto el memorando remitiendo el mismo informe al área líder del proceso auditado.         14 de diciembre de 2020
El dia 21 de diciembre, mediante correo electronico dirigido al web master, se le solicito la publicacion del informe final de la auditoria especial de contratos en la pagina web de la entidad, quedando pendiente la reunion de cierre la que se estima realizar la primera semana del mes de febrero, dicha situacion fue informada al director general ( memo 202011200103123) y la responsable de area objeto de auditoria ( 202011200103153)</t>
  </si>
  <si>
    <t>Se realizó reunión de apertura de manera virtual el 20 de octubre la cual fue comunicada con memorando 2020IE8609 del 19 de octubre de 2020.
Se realizó solicitud de información a los procesos:
Gestión Estratégica con memorando 2020IE8587 y fue remitda la información con memorando 2020IE8846 del 26 de octubre de 2020.
Servicio al Ciudadano con memorando 2020IE8588; fue remitida la información con memorando 2020IE8922 del 28 de octubre de 2020. 
Gestión de Comunicaciones con memorando 2020IE8644, información que fué remitida con memorando 2020IE8611 del 27 de octubre de 2020.
Se suscribieron las cartas de representación y se encuentran ubicadas en la carpeta compartida
Durante el período objeto de seguimiento (noviembre), se realizó mesa de trabajo con Carlos Andres Vargas el dia 27 de noviembre, a fin de dar cierre al trabajo de campo de la auditoría y dar inicio a la proyección del informe preliminar de auditoría.
18 de diciembre. Remision a las areas responsables de adelantar el proceso de notificacion en la caja de la vivienda popular del informe preliminar de la auditoría especial para evaluar la capacidad de la entidad para continuar la operación bajo las nuevas condiciones que le impone la crisis en el marco de notificaciones y el correspondiente memorando de traslado.</t>
  </si>
  <si>
    <t>1- Se remitió correo electrónico a la Dirección de Gestión Corporativa y CID, indicando el compromiso de entrega del Plan de Mejoramiento del Informe del Comité Técnico de Inventarios de Bienes Inmuebles remitido con memorando 2020IE5226.
Resultado de la asesoría realizada en la mesa de trabajo, se realizaron las recomendaciones respectivas al plan de mejoramiento y se solicitó el envío del pm ajustado a Control Interno el 24-04-2020.
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
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
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
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
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
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
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
8- Se realizo memorando de solicitud de información del primer sorteo de la Manzana 54 realizado el 06 de mayo de 2020, remitido a la Dirección de Reasentamientos Humanos.
9-  Participación en el sorteo de 12 viviendas en Manzana 55 y 2 viviendas de Manzana 54 con subsidio de la SDHT, realizado el 02 de junio de 2020.
Se realizó revisión de los 12 expedientes, verificando que la copia de la cedula de ciudadanía, el VUR, y los certificados de discapacidades reposaran en las carpetas.
10- Asistencia a la presentación del procedimiento de cartera Financiero y jurídico del 04 de junio de 2020.
11- Se dio respuesta a la solicitud de información realizada por la Contraloría de Bogotá respecto al numeral 22 del oficio 13000-064-01.
12- Participación en la reunión con la Dirección de Gestión Corporativa, para tratar temas de la Directiva 003 de 2013; se remitieron por correo electrónico los últimos cuatro informes enviados a la Dirección Distrital de Asuntos Disciplinarios. 
13- Acompañamiento a la formulación de la No Conformidad No 1 del Plan Anual de Vacantes cuya responsabilidad correspondió a la Subdirección Administrativa.
14- Asesoría a la formulación de la No Conformidad No 2 del Plan Anual de Vacantes cuya responsabilidad correspondió a la Oficina Asesora de Planeación.  
15- Remisión al encargado de la consolidación de los planes de mejoramiento internos por parte de la CI, el Plan de mejoramiento definitivo de la Oficina Asesora de Planeación correspondiente al informe del Plan Anual de Vacantes. 
16- Se lideró la propuesta de reprogramación del Plan Anual de Auditorías con ocasión a la normatividad relacionada con el COVID-19, se realizó reunión virtual con el equipo de trabajo.
17- Asistencia a la primera visita de la Dirección Distrital de Contabilidad realizada a través de Microsoft Teams, 
18- Asistencia a la capacitación sobre el Formato del Informe semestral de seguimiento al Sistema de Control Interno realizada por la Alcaldía Mayor de Bogotá
19- Asistencia a la Charla Habilidades en el uso de las Tecnologías de la información y Comunicación para el Teletrabajo realizada por Compensar.
20- Asistencia a la Capacitación de Mapas de Aseguramiento realizada por la Dirección Distrital de Desarrollo Institucional el 23 de julio de 2020.
21- Revisión de  50 expedientes del sorteo No 5 de Manzana 54 y 55 realizado el 17 de julio de 2020. 
Se validó la siguiente información: 
Verificación que la fotocopia de la cedula del titular de la Resolución del VUR repose en el expediente.
Verificación de la certificación médica para los casos en los que el grupo familiar tenga condiciones especiales de salud.
Verificación de la fecha de nacimiento para los casos en los que el grupo familiar cuente con adultos mayores. 
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
22. Participación en la auditoría interna de calidad - Norma ISO 9001:2015 realizada al proceso de Evaluación de la Gestión 12-08-2020.
23. Se realizó la revisión de la formulación del Plan de mejoramiento y análisis causal de las cinco No Conformidades resultantes del informe de Seguimiento al Plan Institucional de Archivos - PINAR – 2019.
24. Se realizó solicitud de actas de sesiones celebradas en la vigencia 2020 del Comité Financiero a la Subdirección Financiera el 19 de agosto de 2020 y se realizó la relación con fechas, asistentes y verificación de la suscripción de las actas, remitiendo dicha información el 24 de agosto de 2020 a la Asesora de Control Interno
25. Se realizó el diligenciamiento de la información solicitada el 26 de agosto, relacionada con la Evaluación al Sistema de Control Interno con corte a junio de la vigencia 2020, siendo remitida el 27 de agosto la matriz diligenciada.
26. Se realizó la revisión del Plan de Mejoramiento y análisis de causas de las cinco No Conformidades del informe del Plan de Previsión de Recursos Humanos – Vigencia 2020 remitido a la Subdirección Administrativa con memorando 2020IE7161 del 13 de agosto de 2020.
27. Se realizó la revisión documental de 29   expedientes de la manzana 55 y tres (03) expedientes de la manzana 54 verificando las Resoluciones de asignación del VUR, copias de la cedula de ciudadanía y para los casos de discapacidad se revisaron los certificados. Lo anteiro ocasión al Sorteo virtual realizado el 07 de septiembre de 2020, De igual manera se revisó que las balotas correspondieran al número de viviendas ofertadas y se sacaron durante el sorteo dichas balotas para asignar las nomenclaturas.  
28. Se dio conformidad al análisis causal y el plan de mejoramiento del informe de Seguimiento al Plan de Previsión de Recursos Humanos - Vigencia 2019. 
Las matrices fueron remitidas por la Subdirección Administrativa con memorando 2020IE7613 del 07 de septiembre de 2020.
Se remitieron las matrices al encargado por parte de la Asesoría de Control Interno de consolidar los planes de Mejoramiento. 
29. Asistencia al Sorteo virtual No 7 Arborizadora baja – Manzana 55 realizado el 22 de septiembre de 2020.
Se realizó la revisión documental de 37   expedientes de la manzana 55 verificando las Resoluciones de asignación del VUR, copias de la cedula de ciudadanía y para los casos de discapacidad se revisaron los certificados. 
De la misma manera se revisó que las balotas correspondieran al número de viviendas ofertadas y se sacaron durante el sorteo dichas balotas para asignar las nomenclaturas
Participación en la mesa de trabajo -  Actos administrativos modificacion resolución 197, 1141 y 2904.
30. El día 23dic2020 se realizó revisión de 12 expedientes y participación en el sorte virtual de 12 soluciones habitacionales en Arborizadora Baja MZ 55</t>
  </si>
  <si>
    <t xml:space="preserve">1.Memorando de Solicitud de información seguimiento al MNC III Trimestre 2020, ruta interna de calidad:
\\10.216.160.201\control interno\2020\19.04 INF.  DE GESTIÓN\MNC\3er Trim
2. Correo remisorio de respuesta de la Subdirección Financiera y evidencias del 04Dic2020.
</t>
  </si>
  <si>
    <t>Actividad que a la fecha de corte 31Oct2020 no ha iniciado.
Actividad que a la fecha de corte 30Nov2020 no ha iniciado.
Se solicitó información para el seguimiento a la aplicación del Marco Normativo Contable del tercer trimestre de la vigencia 2020 el 04 de diciembre de 2020.
Se recibió la información y las evidencias con radicado  202017100101933 del 14 de diciembre de 2020.</t>
  </si>
  <si>
    <t>Se dio respuesta a la solicitud de información realizada por la DGC con memorando 2020IE8420 del 13-10-2020 en relación con las auditorías realizadas por la OCI durante mayo y octubre (memorando 2020IE8834 del 28-10-2020). 
El 26 de octubre se realizó la solicitud de información a la DGC y CID con memorando 2020IE8823 y se realizó una mesa de trabajo entre la ACI, DGC y la Subdirección Administrativa con el fin de definir los lineamientos para la elaboración del informe. 
El 28 de octubre se remitió a la DGC la matriz de elaboración del informe para facilitar el diligenciamiento. 
El informe está en revisión por ACI IATC. Se compromete a entregarlo el 30/Nov/2020
El informe continùa en revisión por ACI IATC.</t>
  </si>
  <si>
    <t>Agenda de Google del 24-04-2020. 
Agenda de Google del 27-05-2020.
Agenda de Google del 28-05-2020.  
Agenda de Google del 26-06-2020. 
Agenda de Google del 30-06-2020. 
Agenda de Google del 08-07-2020. 
Agenda de Google del 17-07-2020
Agenda de Google del 30-07-2020. 
Agenda de Google del 30-07-2020.
Agenda de Google del 28-08-2020.
Agenda de Google del 11-09-2020.
Agenda de Google del 24-09-2020.
Agenda de Google del 28-10-2020
Agenda de Google del 30-10-2020
Agenda de Google del 03-11-2020
Agenda de Google del 09-11-2020
Agenda de Google del 30-11-2020
Agenda de google del 15-12-2020</t>
  </si>
  <si>
    <t>Asistencia a la sesión extraordinaria de Comité Técnico de Inventarios de Bienes Inmuebles del 24Abr2020
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
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
Participación en el Comité Técnico de Inventarios de Bienes Inmuebles realizado el 26 de junio de 2020 en el cual se dio a conocer el seguimiento al plan de mejoramiento interno. 
Asistencia al Comité de Seguimiento Financiero del 30 de junio de 2020. 
Asistencia a la sesión del 08 de julio del Comité Técnico de Sostenibilidad Contable 
Participación en la sesión del 17 de julio de 2020 de Comité Financiero de la CVP 
Asistencia a la tercera sesión ordinaria del Comité Institucional de Coordinación de Control Interno del 30 de julio de 2020.
Asistencia a la sesión del Comité Técnico de Sostenibilidad Contable del 30 de julio de 2020.
Asistencia a la apertura del Comité Financiero del 28 de agosto de 2020.
Asistencia virtual al Comité de seguimiento financiero realizado el 11-09.-2020
Asistencia al Comité Técnico de Inventarios de Bienes Inmuebles de la CVP.
Asistencia al Comité de inventarios de Bienes Muebles del 28 de octubre de 2020.
Asistencia al Comité Financiero realizado el 30-10-2020.
Asistencia a Comité Extraordinario de Bienes Inmuebles 03-11-2020
Asistencia al Comité Técnico de Sostenibildad Contable - Extraordinario 09-11-2020
Asistencia a Comité de Seguimiento Financiero 30-11-2020
Asistencia a Comité Técnico de Sostenibilidad Contable 30-11-2020
Asistencia al Comité de Seguimiento Financiero de 15Dic2020.</t>
  </si>
  <si>
    <t xml:space="preserve">Las evidencias de esta actividad se encuentra en la ruta: \\10.216.160.201\control interno\2020\28.05 PM\INTERNO\05. REAS
Reg. Reunión Acomp. REAS_1
Reg. Reunión Revisión de planes de mejoramiento PQRS REAS
Plan de mejoramiento de Control Interno
Correo electrónico 
Marcela Urrea Octubre:
1- Correos electrónicos del 01, 06, 07, 08, 09 y 15 de octubre de 2020. 
Correo del responsable de la ACI confirmando consolidación de las matrices en el plan de mejoramiento de la Entidad (15-10-2020).
2- Correos electrónicos del 13 al 30 de octubre de 2020. 
3- Correos electrónicos del 05 y 06 de noviembre de 2020. 
4- Correos electrónicos del 05, 06, 18 y 21 y de noviembre de 2020. 
</t>
  </si>
  <si>
    <t xml:space="preserve">Se realizan dos (2) asesorías en la formulación de planes de mejoramiento internos de REAS el día 04/02/2020 y 06/02/2020.
Seguimiento 30Sep2020: 
Se formula Plan de mejoramiento de Control Interno con las dos (2) oportunidades de mejora identificadas para nuestro proceso en la Auditoría Interna 2020 al Sistema de Gestión de Calidad de La Caja De Vivienda Popular, enviado a la Oficina Asesora de Planeación a través de correo electrónico el 30 de septiembre 2020.
Marcela Urrea Octubre:
1- Se realizó la revisión de la formulación del plan de mejoramiento y el análisis de causas con ocasión al "Informe de seguimiento a las disposiciones sobre bienes muebles emanadas de la Resolución 2904 del 29 de junio de 2017 - Por medio de la cual se reorganiza el Comité Técnico de Inventarios de bienes muebles e inmuebles de la Caja de la Vivienda Popular” para la vigencia 2019".
- Se solicitaron ajustes el 01-10-2020.
- Se reitero dar respuesta a lo solicitado el 06-10-2020.
- Se recibieron las matrices ajustadas el 07-10-2020.
- Se dio conformidad al PM el 08-10-2020
- Se remitieron las matrices y el memorando 2020IE8376 al encargado de la consolidación del pm por parte de la ACI (09-10-2020)
- Se recibió correo del encargado de la consolidación por parte de la ACI confirmando el recibido de las matrices y el memorando (15-10-2020). 
2-  Se realizó asesoría y acompañamiento al análisis de causas y la formulación de plan de mejoramiento del Informe de PQRSD del I semestre de la vigencia 2020 realizando las siguientes actividades: 
- Remisión segmentada de la relación de las 101 PQRSD contestadas de manera inoportuna las cuales generaron la No Conformidad No 1 para los siguientes procesos: REAS, DMB, DMV, DUT, Jurídica y Subdirección Administrativa.
- Se realizó la revisión inicial de los siete (07) planes de mejoramiento correspondientes a las tres (03) No Conformidades.
- Se remitieron los correos electrónicos a los procesos solicitando los ajustes necesarios para que los análisis causales y las acciones de los planes de mejoramiento guardaran la coherencia con las No Conformidades evidenciadas en el informe.
- Se revisaron los ajustes realizados por los procesos.
- Se dio conformidad a los planes de mejoramiento de Reasentamientos, Dirección Jurídica, Subdirección Administrativa y DUT.
- Se remitieron los planes de mejoramiento validados al responsable de la consolidación por parte de la ACI (REAS, DUT y Jurídica).
- Se remitieron los planes de mejoramiento del Informe de PQRSD al resposnable de la Consolidación por parte de la ACI (Vivienda, Barrios, DGC y Sub. Adtiva).
- Se realizó la recepción, revisión y solicitud de ajustes de los análisis causales y la formulación de los planes de mejoramiento del informe de Austeridad del tercer trimestre de la vigencia 2020. 
Los planes fueron formulados por la Subdirección Financiera y Subdirección Administrativa. 
Se realizaron las siguientes gestiones: 
- Recepción de los análisis causales y formulación de plan de mejoramiento el 09 de diciembre de 2020.
- Revisión y solicitud de ajustes a los dos procesos, el 10 de diciembre de 2020
- Se diò conformidad al PM de la Sub. Financiera, se recibieron las matrices y el memorando el 18Dic 2020 y se remitiò a Andrès Farias. 
- Se recibieron los ajustes de la Sub. adtiva el 21Dic2020 y se solictò el memorando y la matrices finales. </t>
  </si>
  <si>
    <t xml:space="preserve">La información se encuentra en la ruta \\10.216.160.201\control interno\2020\02.01 ACTAS COMITE C. I\Plan de trabajo CICCI\Encuesta estat y cód auditor 04Dic2020
Se cuenta con las siguientes evidencias:
1. 00. papeles de trabajo
2. 01. Preguntas ESTATUTO DE AUDITORIA INTERNA Y CÓDIGO DE ÉTICA DEL AUDITOR INTERNO
3. 02. Preguntas evalución estatuto y código de ética revisado IATC
4. 03. Lista Funcionarios y contratistas para encuesta de control interno
5. 04. Formulario ESTATUTO DE AUDITORÍA INTERNA Y CÓDIGO DE ÉTICA DEL AUDITOR INTERNO
6. 05. Formulario ESTATUTO DE AUDITORÍA INTERNA Y CÓDIGO DE ÉTICA DEL AUDITOR INTERNO V2
7. 06. Memo diligencia encuesta estatuto de auditoría
8. 07. 202011200099433 Solicitud diligenciamiento encuesta evaluación auditores 2020.
9. 08. 202011200099433 Solicitud diligenciamiento encuesta evaluación auditores 2020 Word
10. 08. 202011200099433 Solicitud diligenciamiento encuesta evaluación auditores 2020 PDF
11. 10. Informe encuesta estatuto aud inter y código ética 04Dic2020
12. 11. Informe encuesta estatuto aud inter y código ética 22Dic2020 Word
13. 12. Informe encuesta estatuto aud inter y código ética 22Dic2020 PDF
14. 13. Entrega Informe de resultados encuesta de percepción del grado de cumplimiento del estatuto de auditoría interna y del código de ética del auditor interno
</t>
  </si>
  <si>
    <t>Se realizó el informe de RESULTADOS ENCUESTA DE PERCEPCIÓN DEL GRADO DE CUMPLIMIENTO DEL ESTATUTO DE AUDITORÍA INTERNA Y DEL CÓDIGO DE ÉTICA DEL AUDITOR INTERNO, el mismo fue entregado al Director General con copia a los miembros del Comité Institucional de Coordinación de Control Interno CICCI el día 22 de diciembre de la presente vigencia por correo electrónico.</t>
  </si>
  <si>
    <t xml:space="preserve">La información se encuentra en la ruta \\10.216.160.201\control interno\2020\02.01 ACTAS COMITE C. I\07. 22dic2020
Se cuenta con las siguientes evidencias:
1. 01. Convocatoria séptima sesión ordinaria del Comité Institucional de Coordinación de Control Interno - el 22 de diciembre 2020
2. 02. PRESENTACIÓN SEGUIMIENTO COMITES 16122020_rvda
3. 03. Informe encuesta estatuto aud inter y código ética 04Dic2020
4. 04. Presentación CICCI 22DIC2020
5. 05. Presentación CICCI 22DIC2020 V2
6. 06. InformeSeguimientoGestionRiesgos
7. 07. Informe encuesta estatuto aud inter y código ética 22Dic2020
</t>
  </si>
  <si>
    <t xml:space="preserve">La información se encuentra en la ruta \\10.216.160.201\control interno\2020\19.04 INF.  DE GESTIÓN\PAAC\Estrategia Racionalización de Tramites
Se cuenta con las siguientes evidencias:
1. 01. Cartilla Tips implementación del Dec-2106 - 2019_vf
2. 02. Análisis del Decreto 2106-2019.v4
3. 03. Acta_de_reunión_Hábitat_Mujer_SeguridadCyJ_290720
4. 04. racionalizados cvp 202017122020
5. 05. seguimiento_estrategia_racionalizacion_consolidado ACI 17122020
6. 06. seguimiento_estrategia_racionalizacion_consolidado final
</t>
  </si>
  <si>
    <t xml:space="preserve">Se ha solicitado a la Oficina Asesora de Planeación se invite a la Asesoría de Control Interno a las mesas de trabajo con el fin de hacer el acompañamiento y seguimiento correspondiente a la racionalización de trámites y OPAS en el SUIT. 
Se participó en la reunión de del cargue de información de la Dirección de Reasentamientos en día 30/09/2020.
Se participó como acompañante a la reunión de racionalización de trámites, con la Oficina Asesora de Planeación, la Dirección de Reasentamientos y la Dirección de Mejoramiento de Vivienda. 
Se actualizó en la plataforma del SUIT el formulario en línea con el que cuenta la Dirección de Mejoramiento de Vivienda para radicar las solicitudes de los usuarios ante la Caja de la Vivienda Popular.
Se realizó el seguimiento por parte de la Asesoría de Control Interno a la estrategia de racionalización de los recibos de pago de la Subdirección Financiera. Este OPA fue el único que se racionalizo durante la presente vigencia.
Se produjeron los informes:  
1. Seguimiento de racionalización de tramites de la Asesoría de Control Interno
2. Seguimiento de racionalización de tramites consolidado de la Caja de la vivienda Popular.     
</t>
  </si>
  <si>
    <t xml:space="preserve">La información se encuentra en la ruta: \\10.216.160.201\control interno\2020\19.04 INF.  DE GESTIÓN\SEGUIM. PLAN. TRATAM. RIESG. DE SEGUR. PRIVAC. INF
Se cuenta con las siguientes evidencias:
1. 01. 2020IE6667 Sol info Seg Plan Tratamiento Riesgos Seg y Priv Inf
2. 02. 2020IE6802 RTA 2020IE6667
3. 03. Correo RTA a 2020IE6667 - Solicitud de Información
4. 04. Memorando Informe Plan Tra. Rie. Seg. Inf.
5. 05. Informe PLAN DE TRATAMIENTO DE RIESGOS DE SEGURIDAD Y PRIVACIDAD DE LA INFORMACIÓN Word
6. 06. Informe PLAN DE TRATAMIENTO DE RIESGOS DE SEGURIDAD Y PRIVACIDAD DE LA INFORMACIÓN PDF
7. 07. 202011200103483 Word
8. 08. 202011200103483 PDF
</t>
  </si>
  <si>
    <t xml:space="preserve">Se realizó el informe de PLAN DE TRATAMIENTO DE RIESGOS DE SEGURIDAD Y PRIVACIDAD DE LA INFORMACIÓN, el mismo fue entregado al Director General con copia a la Jefe de la Oficina TIC el día 17 de diciembre de la presente vigencia bajo el Memorando 202011200103483. </t>
  </si>
  <si>
    <t xml:space="preserve">*El 15 de octubre de 2020 la Contraloría realizó Solicitud  de información Auditoría de desempeño Código 70 - oficio radicado 2-2020-16567 del 15 de octubre de 2020 y se dio respuesta por parte de la entidad mediante oficio radicado 2020EE9890 del 20 de octubre de 2020.
*El 22 de octubre de 2020 la Contraloría solicitó información con radicado 2-2020-17289 de fecha 22 de octubre de 2020, expedientes y plan de mejoramiento y se dio respuesta por parte de la entidad mediante oficios radicados 2020EE10214 del 27 de octubre de 2020 y 2020EE10181 del 26 de octubre de 2020.
* Solicitud oficio 2-2020-15850 del 02-10-2020 y respuesta por parte de la entidad oficio 2020EE9055 del 02-102020
*Solicitud oficio 2-2020-16217 del 08-10-2020 y respuesta por parte de la entidad oficio 2020EE9353 del 09-102020
*Solicitud oficio 2-2020-16671 del 16-10-2020 y respuesta por parte de la entidad oficio 2020EE9705 del16-102020
*Solicitud oficio 2-2020-17269 del 22-10-2020 y respuesta por parte de la entidad oficio 2020EE10135 del 02-232020
*Solicitud oficio 2-2020-17728 del 28-10-2020 y respuesta por parte de la entidad oficio 2020EE del 30-10-2020
*Solicitud 2-2020-18148 del 4 de noviembre de 2020
*Solicitud 2-2020-18783 del 11 de noviembre de 2020
*Solicitud 2-2020-18743 del 11 de noviembre de 2020
*Solicitud 2-2020-19515 del 20 de noviembre de 2020
*Solicitud 2-2020-17728  
*Solicitud 2-2020-18182
*Solicitud 2-2020-18783
*Solicitud 2-2020-19360
*Solicitud 2-2020-19980 
Se recibe el informe preliminar el 02Dic2020, se hizo la lectura, reparto de las observaciones y seguimiento a la respuesta, la cual se remitió el 07Dic2020.
La Contraloría envía el informe final el 15Dic2020 para formulación del plan de mejoramiento. Se dó lectura y reparto de los hallazgos para formular el plan.
El 21dic2020 hubo reunión con OAP, REAS, Financiera y Control Interno para revisar el borrador de la formulación del plan, el cual fue remitido el 21Dic2020 por Financiera y el 22Dic2020 por REAS.
Se subirá el PM a SIVICOF el día 30Dic2020.
La contraloria realiza solicitud 220-21361 donde pedia información para el proceso fiscal, a la cual se le dío respuesta el 23Dic2020 y el 24Dic2020.
</t>
  </si>
  <si>
    <t>Se subió la cuenta mensual de Noviembre el 02Dic2020 de la deuda publica y el 10Dic2020 de todo el certificado del cargue de reporte.
Adicionalmente se hizo retransmisión del documento CV-0115 correspondiente al mes de Agosto, puesto que la Subd Financiera había cometido un error.
Se solicitó modificación de tres acciones del PM de la DUT el 22Dic2020, las cuales se subirán el 30Dic2020.</t>
  </si>
  <si>
    <t>Las evidencias se encuentran en la ruta: \\10.216.160.201\control interno\2020\19.01 INF.  A  ENTID. DE CONTROL Y VIG\SIVICOF\CUENTA MENSUAL\11. NOVIEMBRE_2020</t>
  </si>
  <si>
    <t>El informe final se entregó el 18Nov2020.
La reunión de cierre de la auditoría se realizó el día 10Dic2020, el mismo día se entrega la evaluación de la auditoría, la cual es entregada el 18Dic2020 por la Subdirectora Administrativa
Se envía alcance al informe final V2 el día 15Dic2020 ya que fue solicitado por la Directora de Gestión Corporativa.
Se publicó el informe V2 el 24Dic2020</t>
  </si>
  <si>
    <t>Se realizó la proyección del memorando memorando 202011200094623 - Tercer seguimiento al Plan de Mejoramiento suscrito con la Contraloría, con el fin que las dependencias cargaran las evidencias en la carpeta compartida en el servidor, denominada “Plan de mejoramiento en la entidad” por el enlace dispuesto por cada dependencia. Ruta:  \\10.216.160.201\Plan de mejoramiento en la entidad, se proyectaron las actas de reunión de todas las dependencias con el fin de tenerlas listas el día de la reunión y se realizó la programación virtual por meet con cada dependencia y su respectivo enlace para realizar la revisión de las evidencias del 01Dic2020 al 04Dic2020, consta en actas de reunión.
Se entrega informe final el 15Dic2020, el cual se encuentra publicado en la página web.</t>
  </si>
  <si>
    <t>Se proyectó el memorando 202011200094623 - Tercer seguimiento al Plan de Mejoramiento suscrito con la Contraloría.
*Se realizó la programación virtual por meet con cada dependencia y su respectivo enlace para realizar la revisión de las evidencias. 
*Se proyectaron las actas 208-SADM-Ft-06 ACTA DE REUNION V4 Administrativa PMC, 208-SADM-Ft-06 ACTA DE REUNION V4 Barrios PMC, 208-SADM-Ft-06 ACTA DE REUNION V4 Corporativa PMC, 208-SADM-Ft-06 ACTA DE REUNION V4 DUT PMC, 208-SADM-Ft-06 ACTA DE REUNION V4 Juridica PMC, 208-SADM-Ft-06 ACTA DE REUNION V4 Planeación PMC, 208-SADM-Ft-06 ACTA DE REUNION V4 Reas PMC, 208-SADM-Ft-06 ACTA DE REUNION V4 Sub Finan PMC, 208-SADM-Ft-06 ACTA DE REUNION V4 Vivienda PMC con el fin de tenerlas listas para el día de cada reunión. 
*Las evidencias fueron cargadas en la carpeta compartida en el servidor, denominada “Plan de mejoramiento en la entidad” por el enlace dispuesto por cada dependencia. Ruta:  \\10.216.160.201\Plan de mejoramiento en la entidad.
\\10.216.160.201\control interno\2020\19.03 INF. AUDITORIAS C. I\19.03 EXTERNAS\04. DES. PAD 2020 -VIG 2019 - CÓD 70</t>
  </si>
  <si>
    <r>
      <t xml:space="preserve">Plan de autoría del proceso de Gestión del Talento Humano frente al tema del Protocolo de Bioseguridad. 
Cartas de representación de Administrativa y Corporativa y CID 
Solicitud de información por correo electrónico.
2020IE8088 - Comunicación apertura auditoría especial Talento Humano.
Reunión de apertura de la auditoría del proceso de Gestión del Talento Humano frente al tema del Protocolo de Bioseguridad.
Recepción de información por parte del proceso de Gestión del Talento Humano la cual debe comenzar a ser objeto de análisis. 
Listas de chequeo suministradas por el Ministerio de Salud a través de los anexos de la resolución 666 de 2020 y se realizó una inspección.
</t>
    </r>
    <r>
      <rPr>
        <b/>
        <sz val="9"/>
        <color theme="1"/>
        <rFont val="Arial"/>
        <family val="2"/>
      </rPr>
      <t>Seguimiento 30Nov2020:</t>
    </r>
    <r>
      <rPr>
        <sz val="9"/>
        <color theme="1"/>
        <rFont val="Arial"/>
        <family val="2"/>
      </rPr>
      <t xml:space="preserve">
*Inspección en campo, con el fin de corroborar la aplicación del protocolo de bioseguridad del 4 de noviembre 2020.
*Acta de reunión de la auditoría especial al proceso Gestión del Talento Humano del 4 de noviembre 2020. 
*Informe de la inspección en campo.
*Acta de reunión de la auditoría especial al proceso Gestión del Talento Humano del 12 de noviembre 2020. 
*Acta de reunión continuación de la auditoría especial al proceso Gestión del Talento Humano del 20 de noviembre 2020. 
*Listas de chequeo de la auditoría especial al proceso Gestión del Talento Humano con base en la legislación aplicable referente al protocolo de bioseguridad.
*Realizar informe preliminar de la auditoría especial al proceso Gestión del Talento Humano referente al protocolo de bioseguridad.</t>
    </r>
  </si>
  <si>
    <r>
      <t xml:space="preserve">Se cuenta con memorando 2020IE8088 del 24 de septiembre 2020, en el cual se realiza la Comunicación de apertura para la auditoría especial Talento Humano y solicitud de información. 
Se cuenta con cartas de representación de Administrativa y Corporativa y CID .
Se cuenta con 2020IE8151 como Respuesta al requerimiento 2020IE8088 Auditoria especial Talento, información para revisar.
</t>
    </r>
    <r>
      <rPr>
        <b/>
        <sz val="9"/>
        <color theme="1"/>
        <rFont val="Arial"/>
        <family val="2"/>
      </rPr>
      <t>Seguimiento 30Nov2020:</t>
    </r>
    <r>
      <rPr>
        <sz val="9"/>
        <color theme="1"/>
        <rFont val="Arial"/>
        <family val="2"/>
      </rPr>
      <t xml:space="preserve">
El 4 de noviembre 2020 se realizó Inspección en campo en las instalaciones de la CVP, con el fin de corroborar la aplicación del protocolo de bioseguridad de la cual se generó un Acta de reunión y un Informe de la inspección.
Se elaboraron las listas de chequeo de la auditoría especial al proceso Gestión del Talento Humano con base en la legislación aplicable referente al protocolo de bioseguridad.
Se proyectaron dos reuniones con el fin de avanzar en la revisión de las listas de chequeo aplicables al proceso y en materia a la aplicación de las medidas de bioseguridad implementadas en la entidad, como resultado de estas reuniones se dejan como soportes las actas de reunión. 
Se realizó el informe preliminar de la auditoría especial al proceso Gestión del Talento Humano referente al protocolo de bioseguridad, entregado el día 30Nov2020.
Se realiza reunión el día 04Dic2020 para hablar con los responsables de los hallazgos encontrados, donde se emitió respuesta el 10Dic2020.</t>
    </r>
  </si>
  <si>
    <t>Durante el mes de julio no se realizaron gestiones al respecto debido a la priorización de la  Evaluación del Sistema de Control Interno primer semestre vigencia 2020.
Se realizó solicitud de información a la Subdirección Financiera, el 27 de agosto de 2020 con memorando 2020IE7393.
Se recibió la información solicitada para el seguimiento al marco normativo contable con corte a junio de 2020, memorando 2020IE7607 del 07-09-2020.
Durante el mes de octubre, no se realizó avance de esta actividad.
En reunión de seguimiento del 25 de noviembre de 2020, se programó la entrega del informe para el 01Dic2020.
Se finalizó el informe de seguimiento al Marco Normativo Contable del segundo trimestre de la vigencia 2020; fue remitido a la Asesora de Control Interno el 04 de diciembre de 2020.</t>
  </si>
  <si>
    <t>Correo electrónico de remisión de solicitud de  información, mediante memorando 2020IE7393 del 27 de agosto de 2020.
Información remitida por la Subdirección Financiera por correo electrónico del 07-09-2020 memorando 2020IE7607.
Programación remitida por la Asesora de Control Interno en la cual se programó la entrega del informe para el 01Dic2020
Correo remisorio de Informe de seguimiento al Marco Normativo Contable del segundo trimestre de la vigencia 2020 – 04Dic2020.
Informe de seguimiento al MNC II Trimestre 2020, ruta interna de calidad:
\\10.216.160.201\control interno\2020\19.04 INF.  DE GESTIÓN\MNC\2do Trim\03. Inf y memorando rem.</t>
  </si>
  <si>
    <t>El plan finalizó con 147 actividades, de las cuales se culminaron al 100%, 137</t>
  </si>
  <si>
    <t>El avance total del PAA al 31Dic2020 fue del 99,54%</t>
  </si>
  <si>
    <t>La eficacia del PAA para la vigencia 2020, siendo que debieron haberse culminado todas las acciones propuestas y aquellas adicionales fue del 99,54%. Cumpliendo así la meta del Plan de Acción de Gestión.</t>
  </si>
  <si>
    <t>El día 27Nov2020 se realizó la sexta sesión del Comité Institucional de Coordinación de Control Interno.
El día 07Dic2020 02Oct2020 se da por aprobada el acta del Comité Institucional de Coordinación de Control Interno (CICCI) llevado a cabo el viernes 27 de noviembre de 2020 y se adjunta el archivo pertinente, adicionalmente se continúa con el proceso de legalización (suscripción de firmas) de la misma.
El día 07 de diciembre de 2020 se aprobó y se suscribió por parte de la Director General, Dr. Juan Carlos López López, Presidente del Comité y la Ingeniera Ivonne Andrea Torres Cruz, Secretaria del Comité el día 07 de diciembre de 2020.
El día 22Dic2020 se realizó la séptima sesión del Comité Institucional de Coordinación de Control Interno.</t>
  </si>
  <si>
    <t>Quedaron vencidas 10 acciones y se reprogramaron para la vigencia 2021 un total de 3 actividades</t>
  </si>
  <si>
    <t>Tabla para el PAG - Sumatoria del avance de las actividades que deberian estar cumplidas en cada trimestre (Avance Planificado)
Actualizar tabla dinamica - Actualizada 05Ene2021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</si>
</sst>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0.0000%"/>
  </numFmts>
  <fonts count="4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b/>
      <sz val="9"/>
      <color indexed="81"/>
      <name val="Tahoma"/>
      <family val="2"/>
    </font>
    <font>
      <sz val="11"/>
      <color theme="9"/>
      <name val="Arial"/>
      <family val="2"/>
    </font>
    <font>
      <sz val="11"/>
      <color rgb="FF7030A0"/>
      <name val="Arial"/>
      <family val="2"/>
    </font>
    <font>
      <sz val="11"/>
      <color theme="6" tint="-0.499984740745262"/>
      <name val="Arial"/>
      <family val="2"/>
    </font>
    <font>
      <sz val="11"/>
      <color rgb="FFFF0000"/>
      <name val="Calibri"/>
      <family val="2"/>
      <scheme val="minor"/>
    </font>
    <font>
      <sz val="9"/>
      <color indexed="81"/>
      <name val="Tahoma"/>
      <family val="2"/>
    </font>
    <font>
      <sz val="8"/>
      <name val="Calibri"/>
      <family val="2"/>
      <scheme val="minor"/>
    </font>
    <font>
      <sz val="16"/>
      <color theme="1"/>
      <name val="Calibri"/>
      <family val="2"/>
      <scheme val="minor"/>
    </font>
    <font>
      <b/>
      <sz val="11"/>
      <color theme="0"/>
      <name val="Calibri"/>
      <family val="2"/>
      <scheme val="minor"/>
    </font>
    <font>
      <sz val="8"/>
      <color theme="1"/>
      <name val="Arial Narrow"/>
      <family val="2"/>
    </font>
    <font>
      <b/>
      <sz val="11"/>
      <color rgb="FFFF0000"/>
      <name val="Calibri"/>
      <family val="2"/>
      <scheme val="minor"/>
    </font>
  </fonts>
  <fills count="46">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47CFFF"/>
        <bgColor indexed="64"/>
      </patternFill>
    </fill>
    <fill>
      <patternFill patternType="solid">
        <fgColor rgb="FFB7ECFF"/>
        <bgColor indexed="64"/>
      </patternFill>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FF"/>
        <bgColor indexed="64"/>
      </patternFill>
    </fill>
    <fill>
      <patternFill patternType="solid">
        <fgColor rgb="FFFFC000"/>
        <bgColor indexed="64"/>
      </patternFill>
    </fill>
    <fill>
      <patternFill patternType="solid">
        <fgColor theme="5" tint="0.59999389629810485"/>
        <bgColor indexed="64"/>
      </patternFill>
    </fill>
    <fill>
      <patternFill patternType="solid">
        <fgColor rgb="FF7030A0"/>
        <bgColor indexed="64"/>
      </patternFill>
    </fill>
    <fill>
      <patternFill patternType="solid">
        <fgColor rgb="FFA162D0"/>
        <bgColor indexed="64"/>
      </patternFill>
    </fill>
    <fill>
      <patternFill patternType="solid">
        <fgColor rgb="FF92D050"/>
        <bgColor theme="4" tint="0.79998168889431442"/>
      </patternFill>
    </fill>
    <fill>
      <patternFill patternType="solid">
        <fgColor rgb="FFFFFF00"/>
        <bgColor theme="4" tint="0.79998168889431442"/>
      </patternFill>
    </fill>
    <fill>
      <patternFill patternType="solid">
        <fgColor rgb="FFF6903C"/>
        <bgColor theme="4" tint="0.79998168889431442"/>
      </patternFill>
    </fill>
    <fill>
      <patternFill patternType="solid">
        <fgColor rgb="FF00B0F0"/>
        <bgColor theme="4" tint="0.79998168889431442"/>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theme="4" tint="0.79998168889431442"/>
      </patternFill>
    </fill>
    <fill>
      <patternFill patternType="solid">
        <fgColor theme="9" tint="0.39997558519241921"/>
        <bgColor theme="4" tint="0.79998168889431442"/>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rgb="FFFFFFFF"/>
      </left>
      <right/>
      <top/>
      <bottom/>
      <diagonal/>
    </border>
  </borders>
  <cellStyleXfs count="7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11" fillId="0" borderId="0"/>
    <xf numFmtId="165"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0" fontId="6" fillId="0" borderId="0"/>
    <xf numFmtId="0" fontId="12"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6" fillId="0" borderId="0"/>
    <xf numFmtId="0" fontId="6" fillId="0" borderId="0"/>
    <xf numFmtId="164" fontId="6" fillId="0" borderId="0" applyFont="0" applyFill="0" applyBorder="0" applyAlignment="0" applyProtection="0"/>
    <xf numFmtId="0" fontId="6" fillId="0" borderId="0"/>
    <xf numFmtId="0" fontId="12" fillId="0" borderId="0"/>
    <xf numFmtId="0" fontId="6" fillId="0" borderId="0"/>
    <xf numFmtId="165"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6" fillId="0" borderId="0"/>
    <xf numFmtId="0" fontId="6" fillId="0" borderId="0"/>
    <xf numFmtId="0" fontId="6" fillId="0" borderId="0"/>
    <xf numFmtId="0" fontId="12"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43" fontId="6" fillId="0" borderId="0" applyFont="0" applyFill="0" applyBorder="0" applyAlignment="0" applyProtection="0"/>
    <xf numFmtId="0" fontId="11" fillId="0" borderId="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305">
    <xf numFmtId="0" fontId="0" fillId="0" borderId="0" xfId="0"/>
    <xf numFmtId="0" fontId="13" fillId="0" borderId="0" xfId="0" applyFont="1"/>
    <xf numFmtId="0" fontId="14" fillId="0" borderId="0" xfId="0" applyFont="1"/>
    <xf numFmtId="0" fontId="9" fillId="0" borderId="0" xfId="0" applyFont="1"/>
    <xf numFmtId="0" fontId="16" fillId="0" borderId="1" xfId="0" applyFont="1" applyBorder="1" applyAlignment="1">
      <alignment horizontal="left" vertical="center" indent="1"/>
    </xf>
    <xf numFmtId="0" fontId="10" fillId="0" borderId="2" xfId="0" applyFont="1" applyBorder="1" applyAlignment="1">
      <alignment horizontal="left" vertical="top"/>
    </xf>
    <xf numFmtId="0" fontId="10" fillId="0" borderId="6" xfId="0" applyFont="1" applyBorder="1" applyAlignment="1">
      <alignment vertical="top"/>
    </xf>
    <xf numFmtId="0" fontId="7" fillId="0" borderId="0" xfId="0" applyFont="1"/>
    <xf numFmtId="0" fontId="0" fillId="0" borderId="0" xfId="0" applyAlignment="1">
      <alignment wrapText="1"/>
    </xf>
    <xf numFmtId="9" fontId="0" fillId="0" borderId="0" xfId="0" applyNumberFormat="1"/>
    <xf numFmtId="0" fontId="18" fillId="4" borderId="1" xfId="13" applyFont="1" applyFill="1" applyBorder="1" applyAlignment="1">
      <alignment horizontal="center" vertical="center"/>
    </xf>
    <xf numFmtId="0" fontId="19" fillId="5" borderId="1" xfId="13" applyFont="1" applyFill="1" applyBorder="1" applyAlignment="1">
      <alignment vertical="center" wrapText="1"/>
    </xf>
    <xf numFmtId="0" fontId="19" fillId="6" borderId="1" xfId="13" applyFont="1" applyFill="1" applyBorder="1" applyAlignment="1">
      <alignment horizontal="left" vertical="center" wrapText="1"/>
    </xf>
    <xf numFmtId="0" fontId="19" fillId="6" borderId="1" xfId="13" applyFont="1" applyFill="1" applyBorder="1" applyAlignment="1">
      <alignment horizontal="left" vertical="center" wrapText="1" readingOrder="1"/>
    </xf>
    <xf numFmtId="0" fontId="20" fillId="6" borderId="1" xfId="7" applyFont="1" applyFill="1" applyBorder="1" applyAlignment="1">
      <alignment vertical="center" wrapText="1"/>
    </xf>
    <xf numFmtId="0" fontId="19" fillId="7" borderId="1" xfId="13" applyFont="1" applyFill="1" applyBorder="1" applyAlignment="1">
      <alignment vertical="center" wrapText="1"/>
    </xf>
    <xf numFmtId="0" fontId="19" fillId="8" borderId="1" xfId="13" applyFont="1" applyFill="1" applyBorder="1" applyAlignment="1">
      <alignment horizontal="left" vertical="center" wrapText="1" readingOrder="1"/>
    </xf>
    <xf numFmtId="0" fontId="20" fillId="8" borderId="1" xfId="7" applyFont="1" applyFill="1" applyBorder="1" applyAlignment="1">
      <alignment vertical="center"/>
    </xf>
    <xf numFmtId="0" fontId="20" fillId="8" borderId="1" xfId="7" applyFont="1" applyFill="1" applyBorder="1" applyAlignment="1">
      <alignment vertical="center" wrapText="1"/>
    </xf>
    <xf numFmtId="0" fontId="19" fillId="3" borderId="1" xfId="13" applyFont="1" applyFill="1" applyBorder="1" applyAlignment="1">
      <alignment vertical="center" wrapText="1"/>
    </xf>
    <xf numFmtId="0" fontId="20" fillId="2" borderId="1" xfId="7" applyFont="1" applyFill="1" applyBorder="1" applyAlignment="1">
      <alignment vertical="center"/>
    </xf>
    <xf numFmtId="0" fontId="19" fillId="2" borderId="1" xfId="13" applyFont="1" applyFill="1" applyBorder="1" applyAlignment="1">
      <alignment horizontal="left" vertical="center" wrapText="1" readingOrder="1"/>
    </xf>
    <xf numFmtId="0" fontId="20" fillId="2" borderId="1" xfId="7" applyFont="1" applyFill="1" applyBorder="1" applyAlignment="1">
      <alignment vertical="center" wrapText="1"/>
    </xf>
    <xf numFmtId="14" fontId="9" fillId="0" borderId="3" xfId="0" applyNumberFormat="1"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14" fontId="10" fillId="0" borderId="2" xfId="0" applyNumberFormat="1"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1" fontId="9" fillId="0" borderId="3" xfId="0" applyNumberFormat="1" applyFont="1" applyBorder="1" applyAlignment="1" applyProtection="1">
      <alignment horizontal="center" vertical="center"/>
      <protection locked="0"/>
    </xf>
    <xf numFmtId="1" fontId="9" fillId="0" borderId="3" xfId="0" applyNumberFormat="1" applyFont="1" applyBorder="1" applyAlignment="1" applyProtection="1">
      <alignment horizontal="center" vertical="center" wrapText="1"/>
      <protection locked="0"/>
    </xf>
    <xf numFmtId="0" fontId="21" fillId="0" borderId="1" xfId="0" applyFont="1" applyBorder="1" applyAlignment="1">
      <alignment vertical="center" wrapText="1"/>
    </xf>
    <xf numFmtId="0" fontId="13" fillId="0" borderId="0" xfId="0" applyFont="1" applyFill="1"/>
    <xf numFmtId="0" fontId="13" fillId="0" borderId="0" xfId="0" applyFont="1" applyBorder="1"/>
    <xf numFmtId="0" fontId="23" fillId="0" borderId="10" xfId="0" applyFont="1" applyBorder="1"/>
    <xf numFmtId="0" fontId="0" fillId="0" borderId="0" xfId="0" applyFill="1"/>
    <xf numFmtId="0" fontId="7" fillId="0" borderId="0" xfId="0" applyFont="1" applyFill="1"/>
    <xf numFmtId="9" fontId="0" fillId="0" borderId="0" xfId="0" applyNumberFormat="1" applyFill="1"/>
    <xf numFmtId="0" fontId="0" fillId="20" borderId="0" xfId="0" applyFill="1"/>
    <xf numFmtId="9" fontId="0" fillId="2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8" borderId="0" xfId="0" applyFill="1"/>
    <xf numFmtId="9" fontId="0" fillId="8" borderId="0" xfId="0" applyNumberFormat="1" applyFill="1"/>
    <xf numFmtId="0" fontId="0" fillId="23" borderId="0" xfId="0" applyFill="1"/>
    <xf numFmtId="9" fontId="0" fillId="23" borderId="0" xfId="0" applyNumberFormat="1" applyFill="1"/>
    <xf numFmtId="10" fontId="13" fillId="0" borderId="0" xfId="1" applyNumberFormat="1" applyFont="1"/>
    <xf numFmtId="0" fontId="0" fillId="0" borderId="0" xfId="0" pivotButton="1"/>
    <xf numFmtId="0" fontId="0" fillId="0" borderId="0" xfId="0" applyAlignment="1">
      <alignment horizontal="left"/>
    </xf>
    <xf numFmtId="0" fontId="7" fillId="26" borderId="14" xfId="0" applyFont="1" applyFill="1" applyBorder="1" applyAlignment="1">
      <alignment horizontal="left"/>
    </xf>
    <xf numFmtId="0" fontId="0" fillId="0" borderId="0" xfId="0" applyNumberFormat="1"/>
    <xf numFmtId="10" fontId="0" fillId="0" borderId="0" xfId="0" applyNumberFormat="1"/>
    <xf numFmtId="10" fontId="7" fillId="26" borderId="14" xfId="1" applyNumberFormat="1" applyFont="1" applyFill="1" applyBorder="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2" fillId="24"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10" fontId="9" fillId="0" borderId="1" xfId="0" applyNumberFormat="1" applyFont="1" applyFill="1" applyBorder="1" applyAlignment="1" applyProtection="1">
      <alignment horizontal="center" vertical="center"/>
      <protection locked="0"/>
    </xf>
    <xf numFmtId="0" fontId="13" fillId="0" borderId="1" xfId="0" applyFont="1" applyBorder="1"/>
    <xf numFmtId="0" fontId="7" fillId="26" borderId="15" xfId="0" applyFont="1" applyFill="1" applyBorder="1"/>
    <xf numFmtId="0" fontId="15" fillId="27" borderId="17" xfId="0" applyFont="1" applyFill="1" applyBorder="1" applyAlignment="1">
      <alignment horizontal="center" wrapText="1" readingOrder="1"/>
    </xf>
    <xf numFmtId="16" fontId="15" fillId="27" borderId="18" xfId="0" applyNumberFormat="1" applyFont="1" applyFill="1" applyBorder="1" applyAlignment="1">
      <alignment horizontal="center" wrapText="1" readingOrder="1"/>
    </xf>
    <xf numFmtId="0" fontId="15" fillId="28" borderId="16" xfId="0" applyFont="1" applyFill="1" applyBorder="1" applyAlignment="1">
      <alignment horizontal="center" wrapText="1" readingOrder="1"/>
    </xf>
    <xf numFmtId="10" fontId="15" fillId="28" borderId="16" xfId="0" applyNumberFormat="1" applyFont="1" applyFill="1" applyBorder="1" applyAlignment="1">
      <alignment horizontal="center" wrapText="1" readingOrder="1"/>
    </xf>
    <xf numFmtId="10" fontId="9" fillId="0" borderId="0" xfId="1" applyNumberFormat="1" applyFont="1"/>
    <xf numFmtId="0" fontId="13" fillId="0" borderId="0" xfId="0" applyFont="1" applyBorder="1" applyAlignment="1">
      <alignment vertical="center"/>
    </xf>
    <xf numFmtId="9" fontId="13" fillId="0" borderId="0" xfId="0" applyNumberFormat="1" applyFont="1"/>
    <xf numFmtId="0" fontId="11" fillId="0" borderId="0" xfId="0" applyFont="1"/>
    <xf numFmtId="0" fontId="26" fillId="0" borderId="0" xfId="0" applyFont="1"/>
    <xf numFmtId="0" fontId="22" fillId="0" borderId="1" xfId="0" applyFont="1" applyFill="1" applyBorder="1" applyAlignment="1" applyProtection="1">
      <alignment horizontal="center" vertical="center" wrapText="1"/>
      <protection locked="0"/>
    </xf>
    <xf numFmtId="0" fontId="15" fillId="11" borderId="1" xfId="2" applyFont="1" applyFill="1" applyBorder="1" applyAlignment="1">
      <alignment vertical="center" wrapText="1"/>
    </xf>
    <xf numFmtId="0" fontId="15" fillId="11" borderId="1" xfId="2" applyFont="1" applyFill="1" applyBorder="1" applyAlignment="1">
      <alignment horizontal="center" vertical="center" wrapText="1"/>
    </xf>
    <xf numFmtId="0" fontId="15" fillId="10" borderId="1" xfId="2" applyFont="1" applyFill="1" applyBorder="1" applyAlignment="1">
      <alignment horizontal="center" vertical="center"/>
    </xf>
    <xf numFmtId="0" fontId="15" fillId="9" borderId="1" xfId="2" applyFont="1" applyFill="1" applyBorder="1" applyAlignment="1">
      <alignment horizontal="center" vertical="center" wrapText="1"/>
    </xf>
    <xf numFmtId="0" fontId="15" fillId="12" borderId="1" xfId="2"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10" fontId="9" fillId="0" borderId="1" xfId="1" applyNumberFormat="1" applyFont="1" applyFill="1" applyBorder="1" applyAlignment="1" applyProtection="1">
      <alignment horizontal="center" vertical="center"/>
      <protection locked="0"/>
    </xf>
    <xf numFmtId="0" fontId="22" fillId="25" borderId="1" xfId="0" applyFont="1" applyFill="1" applyBorder="1" applyAlignment="1" applyProtection="1">
      <alignment horizontal="center" vertical="center" wrapText="1"/>
      <protection locked="0"/>
    </xf>
    <xf numFmtId="167" fontId="0" fillId="0" borderId="0" xfId="0" applyNumberFormat="1"/>
    <xf numFmtId="10" fontId="9" fillId="0" borderId="0" xfId="1" applyNumberFormat="1" applyFont="1" applyFill="1"/>
    <xf numFmtId="0" fontId="13" fillId="0" borderId="0" xfId="0" applyFont="1" applyFill="1" applyBorder="1"/>
    <xf numFmtId="10" fontId="0" fillId="0" borderId="0" xfId="1" applyNumberFormat="1" applyFont="1" applyFill="1"/>
    <xf numFmtId="10" fontId="0" fillId="0" borderId="0" xfId="0" applyNumberFormat="1" applyFill="1"/>
    <xf numFmtId="14" fontId="9" fillId="0" borderId="1" xfId="0" applyNumberFormat="1" applyFont="1" applyFill="1" applyBorder="1" applyAlignment="1" applyProtection="1">
      <alignment horizontal="center" vertical="center" wrapText="1"/>
      <protection locked="0"/>
    </xf>
    <xf numFmtId="14" fontId="28" fillId="0" borderId="0" xfId="0" applyNumberFormat="1" applyFont="1"/>
    <xf numFmtId="0" fontId="0" fillId="19" borderId="0" xfId="0" applyFont="1" applyFill="1"/>
    <xf numFmtId="0" fontId="0" fillId="18" borderId="0" xfId="0" applyFont="1" applyFill="1"/>
    <xf numFmtId="0" fontId="0" fillId="13" borderId="0" xfId="0" applyFont="1" applyFill="1"/>
    <xf numFmtId="0" fontId="0" fillId="14" borderId="0" xfId="0" applyFont="1" applyFill="1"/>
    <xf numFmtId="0" fontId="0" fillId="15" borderId="0" xfId="0" applyFont="1" applyFill="1"/>
    <xf numFmtId="0" fontId="0" fillId="16" borderId="0" xfId="0" applyFont="1" applyFill="1"/>
    <xf numFmtId="0" fontId="0" fillId="17" borderId="0" xfId="0" applyFont="1" applyFill="1"/>
    <xf numFmtId="0" fontId="0" fillId="29" borderId="0" xfId="0" applyFont="1" applyFill="1"/>
    <xf numFmtId="0" fontId="0" fillId="0" borderId="0" xfId="0" applyFont="1"/>
    <xf numFmtId="10" fontId="9" fillId="0" borderId="1" xfId="1" applyNumberFormat="1" applyFont="1" applyFill="1" applyBorder="1" applyAlignment="1" applyProtection="1">
      <alignment horizontal="center" vertical="center"/>
    </xf>
    <xf numFmtId="0" fontId="13" fillId="0" borderId="0" xfId="0" applyFont="1" applyAlignment="1">
      <alignment wrapText="1"/>
    </xf>
    <xf numFmtId="0" fontId="9" fillId="30" borderId="1" xfId="0" applyFont="1" applyFill="1" applyBorder="1" applyAlignment="1" applyProtection="1">
      <alignment horizontal="center" vertical="center" wrapText="1"/>
      <protection locked="0"/>
    </xf>
    <xf numFmtId="0" fontId="9" fillId="30" borderId="1" xfId="0" applyFont="1" applyFill="1" applyBorder="1" applyAlignment="1" applyProtection="1">
      <alignment horizontal="justify" vertical="center" wrapText="1"/>
      <protection locked="0"/>
    </xf>
    <xf numFmtId="14" fontId="9" fillId="30" borderId="1" xfId="0" applyNumberFormat="1" applyFont="1" applyFill="1" applyBorder="1" applyAlignment="1" applyProtection="1">
      <alignment horizontal="center" vertical="center"/>
      <protection locked="0"/>
    </xf>
    <xf numFmtId="0" fontId="9" fillId="22" borderId="1" xfId="0" applyFont="1" applyFill="1" applyBorder="1" applyAlignment="1" applyProtection="1">
      <alignment horizontal="justify" vertical="center" wrapText="1"/>
      <protection locked="0"/>
    </xf>
    <xf numFmtId="0" fontId="9" fillId="30" borderId="1" xfId="0" applyFont="1" applyFill="1" applyBorder="1" applyAlignment="1" applyProtection="1">
      <alignment horizontal="center" vertical="center" wrapText="1"/>
    </xf>
    <xf numFmtId="14" fontId="9" fillId="3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9" fillId="30" borderId="1" xfId="0" applyFont="1" applyFill="1" applyBorder="1" applyAlignment="1" applyProtection="1">
      <alignment horizontal="justify" vertical="top" wrapText="1"/>
      <protection locked="0"/>
    </xf>
    <xf numFmtId="10" fontId="9" fillId="25" borderId="1" xfId="1" applyNumberFormat="1" applyFont="1" applyFill="1" applyBorder="1" applyAlignment="1" applyProtection="1">
      <alignment horizontal="center" vertical="center"/>
    </xf>
    <xf numFmtId="10" fontId="9" fillId="31" borderId="1" xfId="1" applyNumberFormat="1" applyFont="1" applyFill="1" applyBorder="1" applyAlignment="1" applyProtection="1">
      <alignment horizontal="center" vertical="center"/>
    </xf>
    <xf numFmtId="9" fontId="9" fillId="0" borderId="0" xfId="1" applyFont="1"/>
    <xf numFmtId="10" fontId="13" fillId="0" borderId="0" xfId="1" applyNumberFormat="1" applyFont="1" applyAlignment="1">
      <alignment vertical="center"/>
    </xf>
    <xf numFmtId="10" fontId="23" fillId="0" borderId="0" xfId="0" applyNumberFormat="1" applyFont="1"/>
    <xf numFmtId="10" fontId="23" fillId="0" borderId="0" xfId="1" applyNumberFormat="1" applyFont="1"/>
    <xf numFmtId="0" fontId="13" fillId="0" borderId="0" xfId="0" applyFont="1" applyBorder="1" applyAlignment="1">
      <alignment vertical="center" wrapText="1"/>
    </xf>
    <xf numFmtId="0" fontId="9" fillId="0" borderId="0" xfId="0" applyFont="1" applyAlignment="1">
      <alignment horizontal="center" vertical="center" wrapText="1"/>
    </xf>
    <xf numFmtId="168" fontId="0" fillId="0" borderId="0" xfId="0" applyNumberForma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15" borderId="1" xfId="0" applyFont="1" applyFill="1" applyBorder="1" applyAlignment="1" applyProtection="1">
      <alignment horizontal="center" vertical="center"/>
      <protection locked="0"/>
    </xf>
    <xf numFmtId="10" fontId="25" fillId="0" borderId="0" xfId="0" applyNumberFormat="1" applyFont="1" applyBorder="1"/>
    <xf numFmtId="0" fontId="0" fillId="0" borderId="0" xfId="0" applyAlignment="1">
      <alignment horizontal="center" vertical="center"/>
    </xf>
    <xf numFmtId="14" fontId="9" fillId="32" borderId="1" xfId="0" applyNumberFormat="1" applyFont="1" applyFill="1" applyBorder="1" applyAlignment="1" applyProtection="1">
      <alignment horizontal="center" vertical="center"/>
      <protection locked="0"/>
    </xf>
    <xf numFmtId="14" fontId="22" fillId="32" borderId="1" xfId="0" applyNumberFormat="1" applyFont="1" applyFill="1" applyBorder="1" applyAlignment="1" applyProtection="1">
      <alignment horizontal="center" vertical="center"/>
      <protection locked="0"/>
    </xf>
    <xf numFmtId="10" fontId="9" fillId="32" borderId="1" xfId="1" applyNumberFormat="1" applyFont="1" applyFill="1" applyBorder="1" applyAlignment="1" applyProtection="1">
      <alignment horizontal="center" vertical="center"/>
      <protection locked="0"/>
    </xf>
    <xf numFmtId="0" fontId="15" fillId="27" borderId="17" xfId="0" applyFont="1" applyFill="1" applyBorder="1" applyAlignment="1">
      <alignment horizontal="center" wrapText="1" readingOrder="1"/>
    </xf>
    <xf numFmtId="0" fontId="0" fillId="34" borderId="0" xfId="0" applyFill="1" applyAlignment="1">
      <alignment horizontal="left"/>
    </xf>
    <xf numFmtId="0" fontId="27" fillId="27" borderId="17" xfId="0" applyFont="1" applyFill="1" applyBorder="1" applyAlignment="1">
      <alignment horizontal="center" wrapText="1" readingOrder="1"/>
    </xf>
    <xf numFmtId="10" fontId="4" fillId="0" borderId="0" xfId="0" applyNumberFormat="1" applyFont="1"/>
    <xf numFmtId="10" fontId="0" fillId="0" borderId="0" xfId="0" applyNumberFormat="1"/>
    <xf numFmtId="0" fontId="15" fillId="27" borderId="17" xfId="0" applyFont="1" applyFill="1" applyBorder="1" applyAlignment="1">
      <alignment horizontal="center" wrapText="1" readingOrder="1"/>
    </xf>
    <xf numFmtId="169" fontId="0" fillId="0" borderId="0" xfId="0" applyNumberFormat="1"/>
    <xf numFmtId="0" fontId="0" fillId="0" borderId="0" xfId="0" applyAlignment="1"/>
    <xf numFmtId="10" fontId="0" fillId="0" borderId="0" xfId="0" applyNumberFormat="1" applyAlignment="1"/>
    <xf numFmtId="0" fontId="0" fillId="0" borderId="0" xfId="0" applyAlignment="1">
      <alignment horizontal="center" vertical="center" wrapText="1"/>
    </xf>
    <xf numFmtId="0" fontId="0" fillId="0" borderId="0" xfId="0" pivotButton="1" applyAlignment="1">
      <alignment horizontal="center" vertical="center"/>
    </xf>
    <xf numFmtId="0" fontId="0" fillId="0" borderId="0" xfId="0" pivotButton="1" applyAlignment="1">
      <alignment horizontal="center" vertical="center" wrapText="1"/>
    </xf>
    <xf numFmtId="0" fontId="0" fillId="6" borderId="0" xfId="0" applyFill="1" applyAlignment="1">
      <alignment horizontal="center" vertical="center" wrapText="1"/>
    </xf>
    <xf numFmtId="10" fontId="0" fillId="6" borderId="0" xfId="0" applyNumberFormat="1" applyFill="1"/>
    <xf numFmtId="0" fontId="0" fillId="22" borderId="0" xfId="0" applyFill="1" applyAlignment="1">
      <alignment horizontal="center" vertical="center" wrapText="1"/>
    </xf>
    <xf numFmtId="10" fontId="0" fillId="22" borderId="0" xfId="0" applyNumberFormat="1" applyFill="1"/>
    <xf numFmtId="0" fontId="2" fillId="0" borderId="0" xfId="0" applyFont="1"/>
    <xf numFmtId="0" fontId="9" fillId="0" borderId="0" xfId="0" applyFont="1" applyFill="1" applyBorder="1"/>
    <xf numFmtId="0" fontId="0" fillId="0" borderId="0" xfId="0" applyAlignment="1">
      <alignment vertical="center"/>
    </xf>
    <xf numFmtId="0" fontId="0" fillId="0" borderId="0" xfId="0" applyAlignment="1">
      <alignment vertical="center" wrapText="1"/>
    </xf>
    <xf numFmtId="0" fontId="15" fillId="27" borderId="17" xfId="0" applyFont="1" applyFill="1" applyBorder="1" applyAlignment="1">
      <alignment horizontal="center" wrapText="1" readingOrder="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0" fillId="33" borderId="1" xfId="0" applyFont="1" applyFill="1" applyBorder="1" applyAlignment="1">
      <alignment horizontal="center" vertical="center" wrapText="1"/>
    </xf>
    <xf numFmtId="0" fontId="9" fillId="30" borderId="1" xfId="0" applyFont="1" applyFill="1" applyBorder="1" applyAlignment="1">
      <alignment vertical="center" wrapText="1"/>
    </xf>
    <xf numFmtId="0" fontId="9" fillId="0" borderId="0" xfId="0" applyFont="1" applyAlignment="1">
      <alignment vertical="top"/>
    </xf>
    <xf numFmtId="0" fontId="9" fillId="0" borderId="0" xfId="0" applyFont="1" applyBorder="1"/>
    <xf numFmtId="10" fontId="13" fillId="0" borderId="0" xfId="1" applyNumberFormat="1" applyFont="1" applyBorder="1"/>
    <xf numFmtId="10" fontId="29" fillId="0" borderId="0" xfId="1" applyNumberFormat="1" applyFont="1" applyBorder="1"/>
    <xf numFmtId="10" fontId="33" fillId="0" borderId="0" xfId="1" applyNumberFormat="1" applyFont="1" applyBorder="1"/>
    <xf numFmtId="10" fontId="23" fillId="0" borderId="0" xfId="1" applyNumberFormat="1" applyFont="1" applyBorder="1"/>
    <xf numFmtId="10" fontId="13" fillId="0" borderId="0" xfId="0" applyNumberFormat="1" applyFont="1" applyBorder="1"/>
    <xf numFmtId="10" fontId="32" fillId="0" borderId="0" xfId="1" applyNumberFormat="1" applyFont="1" applyBorder="1"/>
    <xf numFmtId="0" fontId="3" fillId="0" borderId="0" xfId="0" applyFont="1" applyBorder="1" applyAlignment="1">
      <alignment vertical="top"/>
    </xf>
    <xf numFmtId="0" fontId="13" fillId="0" borderId="0" xfId="0" applyFont="1" applyFill="1" applyBorder="1" applyAlignment="1">
      <alignment vertical="top"/>
    </xf>
    <xf numFmtId="10" fontId="34" fillId="0" borderId="0" xfId="1" applyNumberFormat="1" applyFont="1" applyBorder="1"/>
    <xf numFmtId="0" fontId="13" fillId="0" borderId="0" xfId="0" applyFont="1" applyFill="1" applyBorder="1" applyAlignment="1">
      <alignment vertical="top" wrapText="1"/>
    </xf>
    <xf numFmtId="0" fontId="4" fillId="0" borderId="0" xfId="0" applyFont="1" applyBorder="1" applyAlignment="1">
      <alignment vertical="top" wrapText="1"/>
    </xf>
    <xf numFmtId="10" fontId="30" fillId="0" borderId="0" xfId="1" applyNumberFormat="1" applyFont="1" applyBorder="1"/>
    <xf numFmtId="10" fontId="23" fillId="0" borderId="0" xfId="0" applyNumberFormat="1" applyFont="1" applyBorder="1"/>
    <xf numFmtId="0" fontId="0" fillId="36" borderId="0" xfId="0" applyFont="1" applyFill="1"/>
    <xf numFmtId="0" fontId="9" fillId="33" borderId="1" xfId="0" applyFont="1" applyFill="1" applyBorder="1" applyAlignment="1">
      <alignment horizontal="center" vertical="center" wrapText="1"/>
    </xf>
    <xf numFmtId="0" fontId="9" fillId="35" borderId="1" xfId="0" applyFont="1" applyFill="1" applyBorder="1" applyAlignment="1">
      <alignment horizontal="center" vertical="center" wrapText="1"/>
    </xf>
    <xf numFmtId="0" fontId="9" fillId="32" borderId="1" xfId="0" applyFont="1" applyFill="1" applyBorder="1" applyAlignment="1" applyProtection="1">
      <alignment horizontal="justify" vertical="center" wrapText="1"/>
      <protection locked="0"/>
    </xf>
    <xf numFmtId="0" fontId="9" fillId="32" borderId="1" xfId="0" applyFont="1" applyFill="1" applyBorder="1" applyAlignment="1" applyProtection="1">
      <alignment horizontal="center" vertical="center" wrapText="1"/>
      <protection locked="0"/>
    </xf>
    <xf numFmtId="0" fontId="9" fillId="32" borderId="1" xfId="0" applyFont="1" applyFill="1" applyBorder="1" applyAlignment="1" applyProtection="1">
      <alignment horizontal="justify" vertical="top" wrapText="1"/>
      <protection locked="0"/>
    </xf>
    <xf numFmtId="0" fontId="9" fillId="32" borderId="1" xfId="0" applyFont="1" applyFill="1" applyBorder="1" applyAlignment="1" applyProtection="1">
      <alignment horizontal="center" vertical="top" wrapText="1"/>
      <protection locked="0"/>
    </xf>
    <xf numFmtId="10" fontId="24" fillId="32" borderId="13" xfId="1" applyNumberFormat="1" applyFont="1" applyFill="1" applyBorder="1" applyAlignment="1" applyProtection="1">
      <alignment horizontal="center" vertical="center"/>
    </xf>
    <xf numFmtId="10" fontId="9" fillId="32" borderId="1" xfId="1" applyNumberFormat="1" applyFont="1" applyFill="1" applyBorder="1" applyAlignment="1" applyProtection="1">
      <alignment horizontal="center" vertical="center"/>
    </xf>
    <xf numFmtId="0" fontId="7" fillId="26" borderId="19" xfId="0" applyFont="1" applyFill="1"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NumberFormat="1" applyBorder="1" applyAlignment="1">
      <alignment horizontal="center" vertical="center" wrapText="1"/>
    </xf>
    <xf numFmtId="0" fontId="7" fillId="26" borderId="19" xfId="0" applyNumberFormat="1" applyFont="1" applyFill="1" applyBorder="1" applyAlignment="1">
      <alignment horizontal="center" vertical="center" wrapText="1"/>
    </xf>
    <xf numFmtId="0" fontId="7" fillId="37" borderId="19" xfId="0" applyFont="1" applyFill="1" applyBorder="1" applyAlignment="1">
      <alignment horizontal="center" vertical="center" wrapText="1"/>
    </xf>
    <xf numFmtId="0" fontId="7" fillId="38" borderId="19" xfId="0" applyFont="1" applyFill="1" applyBorder="1" applyAlignment="1">
      <alignment horizontal="center" vertical="center" wrapText="1"/>
    </xf>
    <xf numFmtId="0" fontId="7" fillId="39" borderId="19" xfId="0" applyFont="1" applyFill="1" applyBorder="1" applyAlignment="1">
      <alignment horizontal="center" vertical="center" wrapText="1"/>
    </xf>
    <xf numFmtId="0" fontId="7" fillId="40" borderId="19" xfId="0" applyFont="1" applyFill="1" applyBorder="1" applyAlignment="1">
      <alignment horizontal="center" vertical="center" wrapText="1"/>
    </xf>
    <xf numFmtId="0" fontId="38" fillId="0" borderId="19" xfId="0" applyFont="1" applyBorder="1" applyAlignment="1">
      <alignment horizontal="center" vertical="center" wrapText="1"/>
    </xf>
    <xf numFmtId="10" fontId="38" fillId="0" borderId="19" xfId="0" applyNumberFormat="1" applyFont="1" applyBorder="1" applyAlignment="1">
      <alignment horizontal="center" vertical="center" wrapText="1"/>
    </xf>
    <xf numFmtId="9" fontId="38" fillId="0" borderId="19" xfId="0" applyNumberFormat="1" applyFont="1" applyBorder="1" applyAlignment="1">
      <alignment horizontal="center" vertical="center" wrapText="1"/>
    </xf>
    <xf numFmtId="10" fontId="22" fillId="25" borderId="1" xfId="1" applyNumberFormat="1" applyFont="1" applyFill="1" applyBorder="1" applyAlignment="1" applyProtection="1">
      <alignment horizontal="center" vertical="center"/>
    </xf>
    <xf numFmtId="0" fontId="9" fillId="0" borderId="0" xfId="0" applyFont="1" applyFill="1"/>
    <xf numFmtId="10" fontId="13" fillId="0" borderId="0" xfId="1" applyNumberFormat="1" applyFont="1" applyFill="1"/>
    <xf numFmtId="41" fontId="9" fillId="0" borderId="0" xfId="74" applyFont="1" applyFill="1"/>
    <xf numFmtId="41" fontId="9" fillId="0" borderId="0" xfId="74" applyFont="1"/>
    <xf numFmtId="10" fontId="5" fillId="0" borderId="0" xfId="0" applyNumberFormat="1" applyFont="1" applyAlignment="1">
      <alignment vertical="center" wrapText="1"/>
    </xf>
    <xf numFmtId="0" fontId="13" fillId="0" borderId="0" xfId="0" applyFont="1" applyAlignment="1">
      <alignment vertical="center" wrapText="1"/>
    </xf>
    <xf numFmtId="10" fontId="13" fillId="0" borderId="0" xfId="0" applyNumberFormat="1" applyFont="1" applyFill="1"/>
    <xf numFmtId="0" fontId="9" fillId="0" borderId="1" xfId="0" applyFont="1" applyBorder="1" applyAlignment="1">
      <alignment horizontal="center" vertical="center" wrapText="1"/>
    </xf>
    <xf numFmtId="0" fontId="9" fillId="0" borderId="0" xfId="0" applyFont="1" applyFill="1" applyAlignment="1">
      <alignment horizontal="center" vertical="center" wrapText="1"/>
    </xf>
    <xf numFmtId="0" fontId="9" fillId="41" borderId="0" xfId="0" applyFont="1" applyFill="1" applyAlignment="1">
      <alignment horizontal="center" vertical="center" wrapText="1"/>
    </xf>
    <xf numFmtId="10" fontId="9" fillId="42" borderId="0" xfId="1" applyNumberFormat="1" applyFont="1" applyFill="1"/>
    <xf numFmtId="0" fontId="13" fillId="0" borderId="0" xfId="0" applyFont="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10" fontId="2" fillId="0" borderId="0" xfId="1" applyNumberFormat="1" applyFont="1"/>
    <xf numFmtId="14" fontId="9" fillId="0" borderId="0" xfId="0" applyNumberFormat="1" applyFont="1" applyFill="1" applyAlignment="1">
      <alignment horizontal="center"/>
    </xf>
    <xf numFmtId="0" fontId="9" fillId="0" borderId="0" xfId="0" applyFont="1" applyBorder="1" applyAlignment="1">
      <alignment horizontal="left" vertical="center" wrapText="1"/>
    </xf>
    <xf numFmtId="0" fontId="0" fillId="0" borderId="0" xfId="0" applyAlignment="1">
      <alignment vertical="center" wrapText="1"/>
    </xf>
    <xf numFmtId="0" fontId="10" fillId="33"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31" borderId="1" xfId="0" applyFont="1" applyFill="1" applyBorder="1" applyAlignment="1">
      <alignment vertical="center" wrapText="1"/>
    </xf>
    <xf numFmtId="0" fontId="15" fillId="27" borderId="17" xfId="0" applyFont="1" applyFill="1" applyBorder="1" applyAlignment="1">
      <alignment horizontal="center" wrapText="1" readingOrder="1"/>
    </xf>
    <xf numFmtId="10" fontId="0" fillId="0" borderId="0" xfId="1" applyNumberFormat="1" applyFont="1"/>
    <xf numFmtId="0" fontId="39" fillId="43" borderId="19" xfId="0" applyFont="1" applyFill="1" applyBorder="1" applyAlignment="1">
      <alignment horizontal="center" vertical="center" wrapText="1"/>
    </xf>
    <xf numFmtId="0" fontId="0" fillId="0" borderId="19" xfId="0" applyBorder="1" applyAlignment="1">
      <alignment horizontal="left" vertical="center" wrapText="1"/>
    </xf>
    <xf numFmtId="13" fontId="13" fillId="0" borderId="0" xfId="74" applyNumberFormat="1" applyFont="1" applyAlignment="1">
      <alignment horizontal="center" vertical="center"/>
    </xf>
    <xf numFmtId="0" fontId="13" fillId="0" borderId="0" xfId="1" applyNumberFormat="1" applyFont="1"/>
    <xf numFmtId="0" fontId="13" fillId="0" borderId="0" xfId="0" applyNumberFormat="1" applyFont="1"/>
    <xf numFmtId="10" fontId="0" fillId="0" borderId="0" xfId="1" applyNumberFormat="1" applyFont="1" applyAlignment="1">
      <alignment horizontal="center"/>
    </xf>
    <xf numFmtId="0" fontId="40" fillId="30" borderId="1" xfId="0" applyFont="1" applyFill="1" applyBorder="1" applyAlignment="1">
      <alignment horizontal="center" vertical="center" wrapText="1"/>
    </xf>
    <xf numFmtId="0" fontId="40" fillId="31" borderId="1" xfId="0" applyFont="1" applyFill="1" applyBorder="1" applyAlignment="1">
      <alignment horizontal="center" vertical="center" wrapText="1"/>
    </xf>
    <xf numFmtId="0" fontId="0" fillId="0" borderId="0" xfId="0" applyAlignment="1">
      <alignment vertical="center" wrapText="1"/>
    </xf>
    <xf numFmtId="10" fontId="25" fillId="0" borderId="0" xfId="0" applyNumberFormat="1" applyFont="1" applyBorder="1" applyAlignment="1">
      <alignment vertical="center"/>
    </xf>
    <xf numFmtId="10" fontId="0" fillId="0" borderId="0" xfId="0" applyNumberFormat="1" applyAlignment="1">
      <alignment vertical="center"/>
    </xf>
    <xf numFmtId="9" fontId="0" fillId="0" borderId="0" xfId="0" applyNumberFormat="1" applyAlignment="1">
      <alignment vertical="center"/>
    </xf>
    <xf numFmtId="10" fontId="0" fillId="0" borderId="0" xfId="1" applyNumberFormat="1" applyFont="1" applyAlignment="1">
      <alignment vertical="center"/>
    </xf>
    <xf numFmtId="0" fontId="1" fillId="0" borderId="0" xfId="0" applyFont="1" applyAlignment="1">
      <alignment horizontal="left" vertical="top"/>
    </xf>
    <xf numFmtId="0" fontId="1" fillId="0" borderId="0" xfId="0" applyFont="1" applyAlignment="1">
      <alignment vertical="top"/>
    </xf>
    <xf numFmtId="0" fontId="9" fillId="25" borderId="0" xfId="0" applyFont="1" applyFill="1" applyBorder="1" applyAlignment="1">
      <alignment horizontal="left" vertical="center" wrapText="1"/>
    </xf>
    <xf numFmtId="0" fontId="0" fillId="0" borderId="0" xfId="0" applyAlignment="1">
      <alignment horizontal="center" vertical="center"/>
    </xf>
    <xf numFmtId="0" fontId="1" fillId="0" borderId="0" xfId="0" applyFont="1"/>
    <xf numFmtId="0" fontId="9" fillId="25" borderId="1" xfId="0" applyFont="1" applyFill="1" applyBorder="1" applyAlignment="1" applyProtection="1">
      <alignment horizontal="justify" vertical="center" wrapText="1"/>
      <protection locked="0"/>
    </xf>
    <xf numFmtId="0" fontId="9" fillId="25" borderId="1" xfId="0" applyFont="1" applyFill="1" applyBorder="1" applyAlignment="1" applyProtection="1">
      <alignment horizontal="justify" vertical="top" wrapText="1"/>
      <protection locked="0"/>
    </xf>
    <xf numFmtId="0" fontId="41" fillId="24" borderId="0" xfId="0" applyFont="1" applyFill="1"/>
    <xf numFmtId="0" fontId="7" fillId="44" borderId="19" xfId="0" applyFont="1" applyFill="1" applyBorder="1" applyAlignment="1">
      <alignment horizontal="center" vertical="center" wrapText="1"/>
    </xf>
    <xf numFmtId="0" fontId="27" fillId="0" borderId="0" xfId="0" applyFont="1" applyBorder="1" applyAlignment="1">
      <alignment vertical="center" wrapText="1"/>
    </xf>
    <xf numFmtId="0" fontId="0" fillId="0" borderId="0" xfId="0" applyAlignment="1">
      <alignment vertical="center" wrapText="1"/>
    </xf>
    <xf numFmtId="0" fontId="9" fillId="45" borderId="1" xfId="0" applyFont="1" applyFill="1" applyBorder="1" applyAlignment="1" applyProtection="1">
      <alignment horizontal="justify" vertical="center" wrapText="1"/>
      <protection locked="0"/>
    </xf>
    <xf numFmtId="0" fontId="30" fillId="0" borderId="0" xfId="0" applyFont="1" applyFill="1" applyAlignment="1">
      <alignment vertical="top" wrapText="1"/>
    </xf>
    <xf numFmtId="0" fontId="13" fillId="0" borderId="10" xfId="0" applyFont="1" applyBorder="1"/>
    <xf numFmtId="0" fontId="15" fillId="11" borderId="12" xfId="2" applyFont="1" applyFill="1" applyBorder="1" applyAlignment="1">
      <alignment horizontal="center" vertical="top" wrapText="1"/>
    </xf>
    <xf numFmtId="0" fontId="15" fillId="11" borderId="12" xfId="2" applyFont="1" applyFill="1" applyBorder="1" applyAlignment="1">
      <alignment vertical="top" wrapText="1"/>
    </xf>
    <xf numFmtId="0" fontId="9" fillId="0" borderId="0" xfId="0" applyFont="1" applyFill="1" applyAlignment="1">
      <alignment vertical="top"/>
    </xf>
    <xf numFmtId="0" fontId="15" fillId="12" borderId="12" xfId="2" applyFont="1" applyFill="1" applyBorder="1" applyAlignment="1">
      <alignment horizontal="center" vertical="top" wrapText="1"/>
    </xf>
    <xf numFmtId="10" fontId="0" fillId="0" borderId="0" xfId="0" applyNumberFormat="1" applyAlignment="1">
      <alignment horizontal="center" vertical="center"/>
    </xf>
    <xf numFmtId="0" fontId="35" fillId="24" borderId="0" xfId="0" applyFont="1" applyFill="1" applyAlignment="1">
      <alignment horizontal="center" vertical="center" wrapText="1"/>
    </xf>
    <xf numFmtId="0" fontId="15" fillId="27" borderId="17" xfId="0" applyFont="1" applyFill="1" applyBorder="1" applyAlignment="1">
      <alignment horizontal="center" wrapText="1" readingOrder="1"/>
    </xf>
    <xf numFmtId="0" fontId="15" fillId="27" borderId="18" xfId="0" applyFont="1" applyFill="1" applyBorder="1" applyAlignment="1">
      <alignment horizontal="center" wrapText="1" readingOrder="1"/>
    </xf>
    <xf numFmtId="0" fontId="27" fillId="27" borderId="21" xfId="0" applyFont="1" applyFill="1" applyBorder="1" applyAlignment="1">
      <alignment horizontal="center" wrapText="1" readingOrder="1"/>
    </xf>
    <xf numFmtId="0" fontId="27" fillId="27" borderId="0" xfId="0" applyFont="1" applyFill="1" applyBorder="1" applyAlignment="1">
      <alignment horizontal="center" wrapText="1" readingOrder="1"/>
    </xf>
    <xf numFmtId="0" fontId="0" fillId="0" borderId="0" xfId="0" applyAlignment="1">
      <alignment horizontal="center" vertical="center"/>
    </xf>
    <xf numFmtId="0" fontId="27" fillId="0" borderId="0" xfId="0" applyFont="1" applyBorder="1" applyAlignment="1">
      <alignment vertical="center" wrapText="1"/>
    </xf>
    <xf numFmtId="0" fontId="15" fillId="11" borderId="12" xfId="2" applyFont="1" applyFill="1" applyBorder="1" applyAlignment="1">
      <alignment horizontal="center" vertical="top"/>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1" fontId="9" fillId="0" borderId="4" xfId="0" applyNumberFormat="1" applyFont="1" applyBorder="1" applyAlignment="1" applyProtection="1">
      <alignment horizontal="center" vertical="center" wrapText="1"/>
      <protection locked="0"/>
    </xf>
    <xf numFmtId="1" fontId="9" fillId="0" borderId="10" xfId="0" applyNumberFormat="1"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wrapText="1"/>
      <protection locked="0"/>
    </xf>
    <xf numFmtId="0" fontId="15" fillId="10" borderId="12" xfId="2" applyFont="1" applyFill="1" applyBorder="1" applyAlignment="1">
      <alignment horizontal="center" vertical="top"/>
    </xf>
    <xf numFmtId="0" fontId="15" fillId="9" borderId="12" xfId="2" applyFont="1" applyFill="1" applyBorder="1" applyAlignment="1">
      <alignment horizontal="center" vertical="top"/>
    </xf>
    <xf numFmtId="0" fontId="25" fillId="0" borderId="0" xfId="0" applyFont="1" applyBorder="1" applyAlignment="1">
      <alignment vertical="center" wrapText="1"/>
    </xf>
    <xf numFmtId="0" fontId="0" fillId="0" borderId="0" xfId="0"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xf>
    <xf numFmtId="0" fontId="24" fillId="0" borderId="1" xfId="0" applyFont="1" applyBorder="1" applyAlignment="1">
      <alignment horizontal="center" vertical="center" wrapText="1"/>
    </xf>
    <xf numFmtId="0" fontId="10" fillId="0" borderId="6" xfId="0" applyFont="1" applyBorder="1" applyAlignment="1">
      <alignment horizontal="left" vertical="top"/>
    </xf>
    <xf numFmtId="0" fontId="10" fillId="0" borderId="11" xfId="0" applyFont="1" applyBorder="1" applyAlignment="1">
      <alignment horizontal="left" vertical="top"/>
    </xf>
    <xf numFmtId="0" fontId="9" fillId="0" borderId="4" xfId="0" applyFont="1" applyBorder="1" applyAlignment="1" applyProtection="1">
      <alignment horizontal="left" vertical="center" indent="3"/>
      <protection locked="0"/>
    </xf>
    <xf numFmtId="0" fontId="9" fillId="0" borderId="10" xfId="0" applyFont="1" applyBorder="1" applyAlignment="1" applyProtection="1">
      <alignment horizontal="left" vertical="center" indent="3"/>
      <protection locked="0"/>
    </xf>
    <xf numFmtId="0" fontId="10" fillId="0" borderId="7" xfId="0" applyFont="1" applyBorder="1" applyAlignment="1">
      <alignment horizontal="left" vertical="top"/>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9" fillId="0" borderId="5" xfId="0" applyFont="1" applyBorder="1" applyAlignment="1" applyProtection="1">
      <alignment horizontal="justify" vertical="center" wrapText="1"/>
      <protection locked="0"/>
    </xf>
    <xf numFmtId="0" fontId="9" fillId="0" borderId="0" xfId="0" applyFont="1" applyBorder="1" applyAlignment="1" applyProtection="1">
      <alignment horizontal="justify" vertical="center" wrapText="1"/>
      <protection locked="0"/>
    </xf>
    <xf numFmtId="0" fontId="9" fillId="0" borderId="8" xfId="0" applyFont="1" applyBorder="1" applyAlignment="1" applyProtection="1">
      <alignment horizontal="justify" vertical="center" wrapText="1"/>
      <protection locked="0"/>
    </xf>
    <xf numFmtId="0" fontId="9" fillId="0" borderId="4" xfId="0" applyFont="1" applyBorder="1" applyAlignment="1" applyProtection="1">
      <alignment horizontal="justify" vertical="center" wrapText="1"/>
      <protection locked="0"/>
    </xf>
    <xf numFmtId="0" fontId="9" fillId="0" borderId="10"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14" fontId="16" fillId="0" borderId="1" xfId="0" applyNumberFormat="1"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0" fillId="33" borderId="1" xfId="0" applyFont="1" applyFill="1" applyBorder="1" applyAlignment="1">
      <alignment horizontal="center" vertical="center" wrapText="1"/>
    </xf>
    <xf numFmtId="0" fontId="40" fillId="30" borderId="1" xfId="0" applyFont="1" applyFill="1" applyBorder="1" applyAlignment="1">
      <alignment horizontal="center" vertical="center" wrapText="1"/>
    </xf>
    <xf numFmtId="0" fontId="10" fillId="3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0" fillId="24" borderId="2" xfId="0" applyFont="1" applyFill="1" applyBorder="1" applyAlignment="1">
      <alignment horizontal="center" vertical="center" wrapText="1"/>
    </xf>
    <xf numFmtId="0" fontId="40" fillId="24" borderId="3"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30" borderId="2" xfId="0" applyFont="1" applyFill="1" applyBorder="1" applyAlignment="1">
      <alignment horizontal="center" vertical="center" wrapText="1"/>
    </xf>
    <xf numFmtId="0" fontId="40" fillId="30" borderId="3" xfId="0" applyFont="1" applyFill="1" applyBorder="1" applyAlignment="1">
      <alignment horizontal="center" vertical="center" wrapText="1"/>
    </xf>
    <xf numFmtId="0" fontId="40" fillId="24" borderId="20" xfId="0" applyFont="1" applyFill="1" applyBorder="1" applyAlignment="1">
      <alignment horizontal="center" vertical="center" wrapText="1"/>
    </xf>
    <xf numFmtId="0" fontId="40" fillId="30" borderId="20" xfId="0" applyFont="1" applyFill="1" applyBorder="1" applyAlignment="1">
      <alignment horizontal="center" vertical="center" wrapText="1"/>
    </xf>
    <xf numFmtId="0" fontId="10" fillId="30" borderId="2" xfId="0" applyFont="1" applyFill="1" applyBorder="1" applyAlignment="1">
      <alignment horizontal="center" vertical="center" wrapText="1"/>
    </xf>
    <xf numFmtId="0" fontId="10" fillId="30" borderId="20" xfId="0" applyFont="1" applyFill="1" applyBorder="1" applyAlignment="1">
      <alignment horizontal="center" vertical="center" wrapText="1"/>
    </xf>
    <xf numFmtId="0" fontId="10" fillId="30" borderId="3" xfId="0" applyFont="1" applyFill="1" applyBorder="1" applyAlignment="1">
      <alignment horizontal="center" vertical="center" wrapText="1"/>
    </xf>
  </cellXfs>
  <cellStyles count="75">
    <cellStyle name="Euro" xfId="5"/>
    <cellStyle name="Euro 2" xfId="32"/>
    <cellStyle name="Euro 2 2" xfId="63"/>
    <cellStyle name="Euro 3" xfId="46"/>
    <cellStyle name="Millares [0]" xfId="74" builtinId="6"/>
    <cellStyle name="Millares [0] 2" xfId="73"/>
    <cellStyle name="Millares 17" xfId="28"/>
    <cellStyle name="Millares 17 2" xfId="61"/>
    <cellStyle name="Millares 2" xfId="10"/>
    <cellStyle name="Millares 2 2" xfId="33"/>
    <cellStyle name="Millares 2 2 2" xfId="64"/>
    <cellStyle name="Millares 2 3" xfId="34"/>
    <cellStyle name="Millares 2 3 2" xfId="65"/>
    <cellStyle name="Millares 2 4" xfId="51"/>
    <cellStyle name="Millares 3" xfId="11"/>
    <cellStyle name="Millares 3 2" xfId="35"/>
    <cellStyle name="Millares 3 2 2" xfId="66"/>
    <cellStyle name="Millares 3 3" xfId="52"/>
    <cellStyle name="Millares 4" xfId="12"/>
    <cellStyle name="Millares 4 2" xfId="36"/>
    <cellStyle name="Millares 4 2 2" xfId="67"/>
    <cellStyle name="Millares 4 3" xfId="53"/>
    <cellStyle name="Millares 5" xfId="37"/>
    <cellStyle name="Millares 5 2" xfId="68"/>
    <cellStyle name="Millares 6" xfId="38"/>
    <cellStyle name="Millares 6 2" xfId="69"/>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702">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0" formatCode="0.00000"/>
    </dxf>
    <dxf>
      <numFmt numFmtId="171" formatCode="0.000000"/>
    </dxf>
    <dxf>
      <numFmt numFmtId="2" formatCode="0.00"/>
    </dxf>
    <dxf>
      <numFmt numFmtId="172" formatCode="0.0"/>
    </dxf>
    <dxf>
      <numFmt numFmtId="2" formatCode="0.00"/>
    </dxf>
    <dxf>
      <numFmt numFmtId="167" formatCode="0.000"/>
    </dxf>
    <dxf>
      <numFmt numFmtId="168" formatCode="0.0000"/>
    </dxf>
    <dxf>
      <numFmt numFmtId="170" formatCode="0.00000"/>
    </dxf>
    <dxf>
      <alignment vertical="center" readingOrder="0"/>
    </dxf>
    <dxf>
      <alignment horizontal="center" readingOrder="0"/>
    </dxf>
    <dxf>
      <fill>
        <patternFill patternType="solid">
          <bgColor theme="6" tint="0.39997558519241921"/>
        </patternFill>
      </fill>
    </dxf>
    <dxf>
      <fill>
        <patternFill patternType="solid">
          <bgColor theme="6" tint="0.39997558519241921"/>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top" readingOrder="0"/>
    </dxf>
    <dxf>
      <alignment vertical="top" readingOrder="0"/>
    </dxf>
    <dxf>
      <alignment horizontal="center" readingOrder="0"/>
    </dxf>
    <dxf>
      <alignment horizontal="center" readingOrder="0"/>
    </dxf>
    <dxf>
      <alignment horizontal="left" readingOrder="0"/>
    </dxf>
    <dxf>
      <alignment horizontal="left" readingOrder="0"/>
    </dxf>
    <dxf>
      <alignment wrapText="1" readingOrder="0"/>
    </dxf>
    <dxf>
      <alignment wrapText="1" readingOrder="0"/>
    </dxf>
    <dxf>
      <alignment wrapText="0" readingOrder="0"/>
    </dxf>
    <dxf>
      <alignment wrapText="0" readingOrder="0"/>
    </dxf>
    <dxf>
      <numFmt numFmtId="14" formatCode="0.0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s>
  <tableStyles count="0" defaultTableStyle="TableStyleMedium2" defaultPivotStyle="PivotStyleLight16"/>
  <colors>
    <mruColors>
      <color rgb="FFFFCCFF"/>
      <color rgb="FFFF66FF"/>
      <color rgb="FFA162D0"/>
      <color rgb="FFF6903C"/>
      <color rgb="FFFFFF66"/>
      <color rgb="FFFFFFCC"/>
      <color rgb="FFFF9900"/>
      <color rgb="FF66FF66"/>
      <color rgb="FFFF7C8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Dinámicas!$A$44:$H$44</c:f>
              <c:strCache>
                <c:ptCount val="8"/>
                <c:pt idx="0">
                  <c:v>Enero</c:v>
                </c:pt>
                <c:pt idx="1">
                  <c:v>Febrero</c:v>
                </c:pt>
                <c:pt idx="2">
                  <c:v>Marzo</c:v>
                </c:pt>
                <c:pt idx="3">
                  <c:v>Abril</c:v>
                </c:pt>
                <c:pt idx="4">
                  <c:v>Mayo</c:v>
                </c:pt>
                <c:pt idx="5">
                  <c:v>Junio</c:v>
                </c:pt>
                <c:pt idx="6">
                  <c:v>Julio</c:v>
                </c:pt>
                <c:pt idx="7">
                  <c:v>Agosto</c:v>
                </c:pt>
              </c:strCache>
            </c:strRef>
          </c:cat>
          <c:val>
            <c:numRef>
              <c:f>Dinámicas!$A$45:$H$45</c:f>
              <c:numCache>
                <c:formatCode>0.00%</c:formatCode>
                <c:ptCount val="8"/>
                <c:pt idx="0">
                  <c:v>0.95269999999999999</c:v>
                </c:pt>
                <c:pt idx="1">
                  <c:v>0.99060000000000004</c:v>
                </c:pt>
                <c:pt idx="2">
                  <c:v>0.92879999999999996</c:v>
                </c:pt>
                <c:pt idx="3">
                  <c:v>0.90620000000000001</c:v>
                </c:pt>
                <c:pt idx="4">
                  <c:v>0.88829999999999998</c:v>
                </c:pt>
                <c:pt idx="5">
                  <c:v>0.88749999999999996</c:v>
                </c:pt>
                <c:pt idx="6">
                  <c:v>0.91479999999999995</c:v>
                </c:pt>
                <c:pt idx="7">
                  <c:v>0.91439999999999999</c:v>
                </c:pt>
              </c:numCache>
            </c:numRef>
          </c:val>
          <c:extLst>
            <c:ext xmlns:c16="http://schemas.microsoft.com/office/drawing/2014/chart" uri="{C3380CC4-5D6E-409C-BE32-E72D297353CC}">
              <c16:uniqueId val="{00000000-CB9A-4B1E-9CD2-252F50301894}"/>
            </c:ext>
          </c:extLst>
        </c:ser>
        <c:dLbls>
          <c:showLegendKey val="0"/>
          <c:showVal val="0"/>
          <c:showCatName val="0"/>
          <c:showSerName val="0"/>
          <c:showPercent val="0"/>
          <c:showBubbleSize val="0"/>
        </c:dLbls>
        <c:gapWidth val="150"/>
        <c:shape val="cylinder"/>
        <c:axId val="118122368"/>
        <c:axId val="118123904"/>
        <c:axId val="0"/>
      </c:bar3DChart>
      <c:catAx>
        <c:axId val="118122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3904"/>
        <c:crosses val="autoZero"/>
        <c:auto val="1"/>
        <c:lblAlgn val="ctr"/>
        <c:lblOffset val="100"/>
        <c:noMultiLvlLbl val="0"/>
      </c:catAx>
      <c:valAx>
        <c:axId val="118123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2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114300</xdr:colOff>
      <xdr:row>40</xdr:row>
      <xdr:rowOff>0</xdr:rowOff>
    </xdr:from>
    <xdr:to>
      <xdr:col>15</xdr:col>
      <xdr:colOff>114300</xdr:colOff>
      <xdr:row>53</xdr:row>
      <xdr:rowOff>266700</xdr:rowOff>
    </xdr:to>
    <xdr:graphicFrame macro="">
      <xdr:nvGraphicFramePr>
        <xdr:cNvPr id="2" name="Gráfico 1">
          <a:extLst>
            <a:ext uri="{FF2B5EF4-FFF2-40B4-BE49-F238E27FC236}">
              <a16:creationId xmlns:a16="http://schemas.microsoft.com/office/drawing/2014/main" id="{6BA9BB7B-9B5D-4D27-B543-8E86AEFB2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809625</xdr:colOff>
      <xdr:row>0</xdr:row>
      <xdr:rowOff>161925</xdr:rowOff>
    </xdr:from>
    <xdr:to>
      <xdr:col>3</xdr:col>
      <xdr:colOff>1942172</xdr:colOff>
      <xdr:row>1</xdr:row>
      <xdr:rowOff>260581</xdr:rowOff>
    </xdr:to>
    <xdr:pic>
      <xdr:nvPicPr>
        <xdr:cNvPr id="3" name="Imagen 2">
          <a:extLst>
            <a:ext uri="{FF2B5EF4-FFF2-40B4-BE49-F238E27FC236}">
              <a16:creationId xmlns:a16="http://schemas.microsoft.com/office/drawing/2014/main" id="{F4521BA5-E4E7-4D83-AFBD-40F2E977D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5" y="161925"/>
          <a:ext cx="1132547" cy="38440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AMILIA ESTRATO" refreshedDate="44062.980750925926" createdVersion="6" refreshedVersion="6" minRefreshableVersion="3" recordCount="178">
  <cacheSource type="worksheet">
    <worksheetSource ref="A18:AE196" sheet="PAA 2020 Versión 2"/>
  </cacheSource>
  <cacheFields count="31">
    <cacheField name="QUE SE DEBE HACER EN ESTE CORTE" numFmtId="0">
      <sharedItems count="5">
        <s v="En ejecución"/>
        <s v="Eliminada"/>
        <s v="Cumplida"/>
        <s v="Sin iniciar"/>
        <s v="Vencida"/>
      </sharedItems>
    </cacheField>
    <cacheField name="ESTADO REVISIÓN" numFmtId="0">
      <sharedItems count="4">
        <s v="QUEDA IGUAL"/>
        <s v="SE DEBE ELIMINAR"/>
        <s v="CUMPLIDA"/>
        <s v="NUEVA QUE SE INCLUYE"/>
      </sharedItems>
    </cacheField>
    <cacheField name="Roles _x000a_Decreto 948 de 2017" numFmtId="0">
      <sharedItems count="8">
        <s v="Auditoría"/>
        <s v="Informes de Ley"/>
        <s v="Adicionales"/>
        <s v="Enfoque hacia la Prevención"/>
        <s v="Evaluación de la Gestión del Riesgo"/>
        <s v="Liderazgo Estratégico"/>
        <s v="Relación con entes de control externos"/>
        <s v="Seguimiento a Planes de Mejoramiento"/>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0-08-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3999999999999997E-2"/>
    </cacheField>
    <cacheField name="diferencia" numFmtId="10">
      <sharedItems containsSemiMixedTypes="0" containsString="0" containsNumber="1" minValue="0" maxValue="0.0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nuel Andres Farias Pinzon" refreshedDate="44140.389107060182" createdVersion="6" refreshedVersion="6" minRefreshableVersion="3" recordCount="178">
  <cacheSource type="worksheet">
    <worksheetSource ref="B18:AE196" sheet="PAA 2020 Versión 2"/>
  </cacheSource>
  <cacheFields count="30">
    <cacheField name="ESTADO REVISIÓN" numFmtId="0">
      <sharedItems/>
    </cacheField>
    <cacheField name="Roles _x000a_Decreto 948 de 2017" numFmtId="0">
      <sharedItems count="8">
        <s v="Auditoría"/>
        <s v="Informes de Ley"/>
        <s v="Adicionales"/>
        <s v="Enfoque hacia la Prevención"/>
        <s v="Evaluación de la Gestión del Riesgo"/>
        <s v="Liderazgo Estratégico"/>
        <s v="Relación con entes de control externos"/>
        <s v="Seguimiento a Planes de Mejoramiento"/>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0-10-3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3999999999999997E-2"/>
    </cacheField>
    <cacheField name="diferencia" numFmtId="10">
      <sharedItems containsSemiMixedTypes="0" containsString="0" containsNumber="1" minValue="0" maxValue="2.8199999999999999E-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nuel Andres Farias Pinzon" refreshedDate="44201.512970949072" createdVersion="4" refreshedVersion="6" minRefreshableVersion="3" recordCount="178">
  <cacheSource type="worksheet">
    <worksheetSource ref="A18:AF196" sheet="PAA 2020 Versión 2"/>
  </cacheSource>
  <cacheFields count="32">
    <cacheField name="QUE SE DEBE HACER EN ESTE CORTE" numFmtId="0">
      <sharedItems/>
    </cacheField>
    <cacheField name="ESTADO REVISIÓN" numFmtId="0">
      <sharedItems/>
    </cacheField>
    <cacheField name="Roles _x000a_Decreto 948 de 2017" numFmtId="0">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1-01-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3.0000000000000006E-2"/>
    </cacheField>
    <cacheField name="diferencia" numFmtId="10">
      <sharedItems containsSemiMixedTypes="0" containsString="0" containsNumber="1" minValue="0" maxValue="1.4999999999999996E-3"/>
    </cacheField>
    <cacheField name="TERMINA MES" numFmtId="41">
      <sharedItems containsSemiMixedTypes="0" containsString="0" containsNumber="1" containsInteger="1" minValue="1" maxValue="12" count="12">
        <n v="12"/>
        <n v="7"/>
        <n v="10"/>
        <n v="1"/>
        <n v="4"/>
        <n v="11"/>
        <n v="2"/>
        <n v="8"/>
        <n v="6"/>
        <n v="9"/>
        <n v="3"/>
        <n v="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1"/>
    <x v="1"/>
    <x v="0"/>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r>
  <r>
    <x v="1"/>
    <x v="1"/>
    <x v="0"/>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r>
  <r>
    <x v="1"/>
    <x v="1"/>
    <x v="0"/>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r>
  <r>
    <x v="0"/>
    <x v="0"/>
    <x v="0"/>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r>
  <r>
    <x v="1"/>
    <x v="1"/>
    <x v="0"/>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r>
  <r>
    <x v="1"/>
    <x v="1"/>
    <x v="0"/>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r>
  <r>
    <x v="1"/>
    <x v="1"/>
    <x v="0"/>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r>
  <r>
    <x v="2"/>
    <x v="2"/>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r>
  <r>
    <x v="2"/>
    <x v="2"/>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r>
  <r>
    <x v="2"/>
    <x v="0"/>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r>
  <r>
    <x v="3"/>
    <x v="0"/>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r>
  <r>
    <x v="0"/>
    <x v="0"/>
    <x v="2"/>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m/>
    <m/>
    <s v="Al 31Jul2020 no se han presentado solicitudes"/>
    <m/>
    <n v="0"/>
    <n v="1.5E-3"/>
  </r>
  <r>
    <x v="2"/>
    <x v="2"/>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r>
  <r>
    <x v="1"/>
    <x v="1"/>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r>
  <r>
    <x v="3"/>
    <x v="0"/>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m/>
    <m/>
    <m/>
    <m/>
    <n v="0"/>
    <n v="3.2499999999999999E-3"/>
  </r>
  <r>
    <x v="0"/>
    <x v="0"/>
    <x v="2"/>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
    <s v="Elaboración de solicitud"/>
    <n v="1.4250000000000001E-3"/>
    <n v="7.499999999999998E-5"/>
  </r>
  <r>
    <x v="2"/>
    <x v="2"/>
    <x v="2"/>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r>
  <r>
    <x v="0"/>
    <x v="0"/>
    <x v="2"/>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m/>
    <m/>
    <m/>
    <s v="Asignación de actividad"/>
    <n v="3.5000000000000005E-4"/>
    <n v="6.6499999999999997E-3"/>
  </r>
  <r>
    <x v="0"/>
    <x v="0"/>
    <x v="2"/>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m/>
    <m/>
    <s v="Al 30Jul2020 no se han presentado solicitudes"/>
    <m/>
    <n v="0"/>
    <n v="1.5E-3"/>
  </r>
  <r>
    <x v="1"/>
    <x v="1"/>
    <x v="2"/>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r>
  <r>
    <x v="0"/>
    <x v="0"/>
    <x v="2"/>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m/>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
    <s v="A 30 de junio no se dan respuestas, dado a otras actividades y se cuenta con 10 días para su respuesta, se espera dar respuesta en el mes de julio._x000a__x000a_Julio: No se han recepcionando peticiones, por parte de la Contraloría, Subdirección Administrativa y Oficina TIC´S."/>
    <s v="Recolección y Análisis de Información"/>
    <n v="8.250000000000001E-4"/>
    <n v="6.7499999999999993E-4"/>
  </r>
  <r>
    <x v="0"/>
    <x v="0"/>
    <x v="2"/>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m/>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
    <s v="Recolección y Análisis de Información"/>
    <n v="3.8500000000000006E-3"/>
    <n v="3.1499999999999996E-3"/>
  </r>
  <r>
    <x v="0"/>
    <x v="0"/>
    <x v="2"/>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
    <s v="Recolección y Análisis de Información"/>
    <n v="8.250000000000001E-4"/>
    <n v="6.7499999999999993E-4"/>
  </r>
  <r>
    <x v="0"/>
    <x v="0"/>
    <x v="0"/>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r>
  <r>
    <x v="1"/>
    <x v="1"/>
    <x v="0"/>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r>
  <r>
    <x v="1"/>
    <x v="1"/>
    <x v="0"/>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r>
  <r>
    <x v="1"/>
    <x v="1"/>
    <x v="0"/>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r>
  <r>
    <x v="2"/>
    <x v="0"/>
    <x v="0"/>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m/>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
    <s v="Informe Final - Publicación (web,intranet y/o carpeta de calidad)"/>
    <n v="1.0000000000000002E-2"/>
    <n v="0"/>
  </r>
  <r>
    <x v="0"/>
    <x v="0"/>
    <x v="0"/>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r>
  <r>
    <x v="1"/>
    <x v="1"/>
    <x v="0"/>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r>
  <r>
    <x v="1"/>
    <x v="1"/>
    <x v="0"/>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r>
  <r>
    <x v="1"/>
    <x v="1"/>
    <x v="0"/>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r>
  <r>
    <x v="1"/>
    <x v="1"/>
    <x v="0"/>
    <s v="Arqueo Caja menor"/>
    <s v="Gestión Administrativa"/>
    <s v="Apoyo"/>
    <s v="Ivonne Andrea Torres Cruz_x000a_Asesora de Control Interno"/>
    <s v="Graciela Zabala Rico"/>
    <s v="Subdirector Administrativo"/>
    <d v="2020-01-01T00:00:00"/>
    <d v="2020-02-28T00:00:00"/>
    <m/>
    <m/>
    <m/>
    <m/>
    <m/>
    <m/>
    <m/>
    <m/>
    <m/>
    <m/>
    <m/>
    <m/>
    <s v="Informe"/>
    <m/>
    <m/>
    <m/>
    <m/>
    <m/>
    <n v="0"/>
    <n v="0"/>
  </r>
  <r>
    <x v="1"/>
    <x v="1"/>
    <x v="0"/>
    <s v="Arqueo Caja fuerte"/>
    <s v="Gestión Financiera"/>
    <s v="Apoyo"/>
    <s v="Ivonne Andrea Torres Cruz_x000a_Asesora de Control Interno"/>
    <s v="Graciela Zabala Rico"/>
    <s v="Subdirector Financiero"/>
    <d v="2020-01-01T00:00:00"/>
    <d v="2020-02-28T00:00:00"/>
    <m/>
    <m/>
    <m/>
    <m/>
    <m/>
    <m/>
    <m/>
    <m/>
    <m/>
    <m/>
    <m/>
    <m/>
    <s v="Informe"/>
    <m/>
    <m/>
    <m/>
    <m/>
    <m/>
    <n v="0"/>
    <n v="0"/>
  </r>
  <r>
    <x v="0"/>
    <x v="0"/>
    <x v="0"/>
    <s v="Arqueo Caja menor"/>
    <s v="Gestión Administrativa"/>
    <s v="Apoyo"/>
    <s v="Ivonne Andrea Torres Cruz_x000a_Asesora de Control Interno"/>
    <s v="Graciela Zabala Rico"/>
    <s v="Subdirector Administrativo"/>
    <d v="2020-08-05T00:00:00"/>
    <d v="2020-09-04T00:00:00"/>
    <m/>
    <m/>
    <m/>
    <m/>
    <m/>
    <m/>
    <m/>
    <m/>
    <m/>
    <m/>
    <m/>
    <m/>
    <s v="Informe"/>
    <n v="0.01"/>
    <m/>
    <m/>
    <m/>
    <s v="Trabajo de campo - Recolección de Evidencias"/>
    <n v="3.7000000000000002E-3"/>
    <n v="6.3E-3"/>
  </r>
  <r>
    <x v="1"/>
    <x v="1"/>
    <x v="0"/>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r>
  <r>
    <x v="2"/>
    <x v="2"/>
    <x v="0"/>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r>
  <r>
    <x v="2"/>
    <x v="2"/>
    <x v="0"/>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r>
  <r>
    <x v="4"/>
    <x v="0"/>
    <x v="0"/>
    <s v="Informe PQR's - Ley 1474 de 2011"/>
    <s v="Servicio al Ciudadano "/>
    <s v="Apoyo"/>
    <s v="Ivonne Andrea Torres Cruz_x000a_Asesora de Control Interno"/>
    <s v="Marcela Urrea Jaramillo"/>
    <s v="Director de Gestión Corporativa y CID"/>
    <d v="2020-07-01T00:00:00"/>
    <d v="2020-07-29T00:00:00"/>
    <m/>
    <m/>
    <m/>
    <m/>
    <m/>
    <m/>
    <m/>
    <m/>
    <m/>
    <m/>
    <m/>
    <m/>
    <s v="Informe"/>
    <n v="0.01"/>
    <m/>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
    <s v="Trabajo de campo - Recolección de Evidencias"/>
    <n v="3.7000000000000002E-3"/>
    <n v="6.3E-3"/>
  </r>
  <r>
    <x v="2"/>
    <x v="2"/>
    <x v="3"/>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r>
  <r>
    <x v="2"/>
    <x v="0"/>
    <x v="3"/>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r>
  <r>
    <x v="4"/>
    <x v="0"/>
    <x v="3"/>
    <s v="Revisión y/o actualización del normograma proceso Evaluación de la Gestión"/>
    <s v="Evaluación de la Gestión"/>
    <s v="Seguimiento y Evaluación"/>
    <s v="Ivonne Andrea Torres Cruz_x000a_Asesora de Control Interno"/>
    <s v="Andrea Sierra Ochoa"/>
    <s v="Asesor de Control Interno"/>
    <d v="2020-08-03T00:00:00"/>
    <d v="2020-08-10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n v="1.5E-3"/>
    <m/>
    <m/>
    <m/>
    <m/>
    <n v="0"/>
    <n v="1.5E-3"/>
  </r>
  <r>
    <x v="2"/>
    <x v="2"/>
    <x v="3"/>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r>
  <r>
    <x v="2"/>
    <x v="2"/>
    <x v="3"/>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r>
  <r>
    <x v="2"/>
    <x v="2"/>
    <x v="3"/>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r>
  <r>
    <x v="2"/>
    <x v="2"/>
    <x v="3"/>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r>
  <r>
    <x v="2"/>
    <x v="2"/>
    <x v="3"/>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r>
  <r>
    <x v="2"/>
    <x v="2"/>
    <x v="3"/>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r>
  <r>
    <x v="1"/>
    <x v="1"/>
    <x v="3"/>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r>
  <r>
    <x v="2"/>
    <x v="0"/>
    <x v="3"/>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r>
  <r>
    <x v="2"/>
    <x v="0"/>
    <x v="3"/>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m/>
    <m/>
    <m/>
    <s v="Entrega, publicación o socialización de resultados"/>
    <n v="1.5E-3"/>
    <n v="0"/>
  </r>
  <r>
    <x v="3"/>
    <x v="0"/>
    <x v="3"/>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m/>
    <m/>
    <m/>
    <m/>
    <n v="0"/>
    <n v="1.5E-3"/>
  </r>
  <r>
    <x v="4"/>
    <x v="0"/>
    <x v="3"/>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06-19T00:00:00"/>
    <m/>
    <m/>
    <m/>
    <m/>
    <m/>
    <m/>
    <m/>
    <m/>
    <m/>
    <m/>
    <m/>
    <m/>
    <s v="Presentación, listado de Asistencia y correos"/>
    <n v="0.03"/>
    <m/>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
    <s v="Ejecución de la acción planteada"/>
    <n v="2.3999999999999997E-2"/>
    <n v="6.0000000000000019E-3"/>
  </r>
  <r>
    <x v="1"/>
    <x v="1"/>
    <x v="3"/>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r>
  <r>
    <x v="2"/>
    <x v="2"/>
    <x v="3"/>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r>
  <r>
    <x v="2"/>
    <x v="2"/>
    <x v="3"/>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r>
  <r>
    <x v="2"/>
    <x v="2"/>
    <x v="4"/>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r>
  <r>
    <x v="2"/>
    <x v="2"/>
    <x v="4"/>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2"/>
    <x v="2"/>
    <x v="4"/>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2"/>
    <x v="2"/>
    <x v="4"/>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x v="2"/>
    <x v="2"/>
    <x v="4"/>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x v="3"/>
    <x v="0"/>
    <x v="4"/>
    <s v="Seguimiento Matriz de riesgos de corrupción y por proceso 2020"/>
    <s v="Todos los Procesos"/>
    <s v="Todos los Procesos"/>
    <s v="Ivonne Andrea Torres Cruz_x000a_Asesora de Control Interno"/>
    <s v="Jhoana Rodríguez Silva"/>
    <s v="Líderes de Cada Proceso"/>
    <d v="2020-09-01T00:00:00"/>
    <d v="2020-09-14T00:00:00"/>
    <m/>
    <m/>
    <m/>
    <m/>
    <m/>
    <m/>
    <m/>
    <m/>
    <m/>
    <m/>
    <m/>
    <m/>
    <s v="Matriz de seguimiento"/>
    <n v="0.02"/>
    <m/>
    <m/>
    <m/>
    <m/>
    <n v="0"/>
    <n v="0.02"/>
  </r>
  <r>
    <x v="3"/>
    <x v="0"/>
    <x v="4"/>
    <s v="Seguimiento Plan Anticorrupción y de Atención al Ciudadano 2020. Decreto 124 de 2016"/>
    <s v="Todos los Procesos"/>
    <s v="Todos los Procesos"/>
    <s v="Ivonne Andrea Torres Cruz_x000a_Asesora de Control Interno"/>
    <s v="Jhoana Rodríguez Silva"/>
    <s v="Líderes de Cada Proceso"/>
    <d v="2020-09-01T00:00:00"/>
    <d v="2020-09-14T00:00:00"/>
    <m/>
    <m/>
    <m/>
    <m/>
    <m/>
    <m/>
    <m/>
    <m/>
    <m/>
    <m/>
    <m/>
    <m/>
    <s v="Informe"/>
    <n v="0.02"/>
    <m/>
    <m/>
    <m/>
    <m/>
    <n v="0"/>
    <n v="0.02"/>
  </r>
  <r>
    <x v="2"/>
    <x v="2"/>
    <x v="4"/>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r>
  <r>
    <x v="4"/>
    <x v="0"/>
    <x v="4"/>
    <s v="Seguimiento al Comité técnico de inventarios de bienes muebles"/>
    <s v="Gestión Administrativa"/>
    <s v="Apoyo"/>
    <s v="Ivonne Andrea Torres Cruz_x000a_Asesora de Control Interno"/>
    <s v="Marcela Urrea Jaramillo"/>
    <s v="Subdirector Administrativo"/>
    <d v="2020-06-01T00:00:00"/>
    <d v="2020-06-24T00:00:00"/>
    <m/>
    <m/>
    <m/>
    <m/>
    <m/>
    <m/>
    <m/>
    <m/>
    <m/>
    <m/>
    <m/>
    <m/>
    <s v="Informe"/>
    <n v="0.01"/>
    <m/>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
    <s v="Trabajo de campo - Recolección de Información"/>
    <n v="4.8999999999999998E-3"/>
    <n v="5.1000000000000004E-3"/>
  </r>
  <r>
    <x v="1"/>
    <x v="1"/>
    <x v="4"/>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r>
  <r>
    <x v="2"/>
    <x v="2"/>
    <x v="1"/>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r>
  <r>
    <x v="2"/>
    <x v="2"/>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r>
  <r>
    <x v="2"/>
    <x v="2"/>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r>
  <r>
    <x v="2"/>
    <x v="0"/>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r>
  <r>
    <x v="3"/>
    <x v="0"/>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r>
  <r>
    <x v="2"/>
    <x v="2"/>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r>
  <r>
    <x v="2"/>
    <x v="2"/>
    <x v="1"/>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r>
  <r>
    <x v="4"/>
    <x v="0"/>
    <x v="1"/>
    <s v="Revisión por la Dirección ISO 9001:2015 - información a cargo de control interno"/>
    <s v="Gestión Estratégica"/>
    <s v="Estratégico"/>
    <s v="Ivonne Andrea Torres Cruz_x000a_Asesora de Control Interno"/>
    <s v="Joan Gaitán Ferrer"/>
    <s v="Jefe Oficina Asesora de Planeación "/>
    <d v="2020-06-01T00:00:00"/>
    <d v="2020-06-25T00:00:00"/>
    <m/>
    <m/>
    <m/>
    <m/>
    <m/>
    <m/>
    <m/>
    <m/>
    <m/>
    <m/>
    <m/>
    <m/>
    <s v="Informe, presentación y evidencias"/>
    <n v="5.0000000000000001E-3"/>
    <m/>
    <s v="La información se encuentra en la ruta: \\10.216.160.201\control interno\2020\19.04 INF.  DE GESTIÓN\REVISIÓN POR LA DIR_x000a__x000a_Registro de reunión del día 15/01/20 capacitación aná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r>
  <r>
    <x v="2"/>
    <x v="0"/>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r>
  <r>
    <x v="2"/>
    <x v="2"/>
    <x v="1"/>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r>
  <r>
    <x v="2"/>
    <x v="0"/>
    <x v="1"/>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r>
  <r>
    <x v="2"/>
    <x v="0"/>
    <x v="1"/>
    <s v="Informe presupuestal a Personería"/>
    <s v="Gestión Financiera"/>
    <s v="Apoyo"/>
    <s v="Ivonne Andrea Torres Cruz_x000a_Asesora de Control Interno"/>
    <s v="Elizabeth Sáenz Sáenz"/>
    <s v="Subdirector Financiero"/>
    <d v="2020-08-03T00:00:00"/>
    <d v="2020-08-12T00:00:00"/>
    <m/>
    <m/>
    <m/>
    <m/>
    <m/>
    <m/>
    <m/>
    <m/>
    <m/>
    <m/>
    <m/>
    <m/>
    <s v="Informe"/>
    <n v="1E-3"/>
    <m/>
    <m/>
    <m/>
    <s v="Informe - Publicación (web,intranet y/o carpeta de calidad)"/>
    <n v="9.999999999999998E-4"/>
    <n v="0"/>
  </r>
  <r>
    <x v="3"/>
    <x v="0"/>
    <x v="1"/>
    <s v="Informe presupuestal a Personería"/>
    <s v="Gestión Financiera"/>
    <s v="Apoyo"/>
    <s v="Ivonne Andrea Torres Cruz_x000a_Asesora de Control Interno"/>
    <s v="Elizabeth Sáenz Sáenz"/>
    <s v="Subdirector Financiero"/>
    <d v="2020-09-01T00:00:00"/>
    <d v="2020-09-09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r>
  <r>
    <x v="2"/>
    <x v="2"/>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r>
  <r>
    <x v="2"/>
    <x v="2"/>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r>
  <r>
    <x v="2"/>
    <x v="2"/>
    <x v="1"/>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r>
  <r>
    <x v="2"/>
    <x v="2"/>
    <x v="1"/>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r>
  <r>
    <x v="2"/>
    <x v="2"/>
    <x v="1"/>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r>
  <r>
    <x v="2"/>
    <x v="2"/>
    <x v="1"/>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r>
  <r>
    <x v="4"/>
    <x v="0"/>
    <x v="1"/>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7-29T00:00:00"/>
    <m/>
    <m/>
    <m/>
    <m/>
    <m/>
    <m/>
    <m/>
    <m/>
    <m/>
    <m/>
    <m/>
    <m/>
    <s v="Informe"/>
    <n v="5.0000000000000001E-3"/>
    <m/>
    <m/>
    <s v="Durante el mes de julio no se realizaron gestiones al respecto debido a la priorización de la  Evaluación del Sistema de Control Interno primer semestre vigencia 2020."/>
    <m/>
    <n v="0"/>
    <n v="5.0000000000000001E-3"/>
  </r>
  <r>
    <x v="3"/>
    <x v="0"/>
    <x v="1"/>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r>
  <r>
    <x v="3"/>
    <x v="0"/>
    <x v="1"/>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r>
  <r>
    <x v="2"/>
    <x v="2"/>
    <x v="5"/>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r>
  <r>
    <x v="2"/>
    <x v="2"/>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r>
  <r>
    <x v="2"/>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r>
  <r>
    <x v="4"/>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m/>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
    <s v="Informe - Comunicación de envío"/>
    <n v="5.9150000000000001E-3"/>
    <n v="5.8499999999999958E-4"/>
  </r>
  <r>
    <x v="3"/>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m/>
    <m/>
    <m/>
    <m/>
    <n v="0"/>
    <n v="6.4999999999999997E-3"/>
  </r>
  <r>
    <x v="3"/>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m/>
    <m/>
    <m/>
    <m/>
    <n v="0"/>
    <n v="6.4999999999999997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
    <s v="Trabajo de campo"/>
    <n v="2.5200000000000001E-3"/>
    <n v="1.9799999999999996E-3"/>
  </r>
  <r>
    <x v="2"/>
    <x v="2"/>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r>
  <r>
    <x v="2"/>
    <x v="2"/>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r>
  <r>
    <x v="3"/>
    <x v="0"/>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07T00:00:00"/>
    <m/>
    <m/>
    <m/>
    <m/>
    <m/>
    <m/>
    <m/>
    <m/>
    <m/>
    <m/>
    <m/>
    <m/>
    <s v="Reporte"/>
    <n v="3.5000000000000001E-3"/>
    <m/>
    <m/>
    <m/>
    <m/>
    <n v="0"/>
    <n v="3.5000000000000001E-3"/>
  </r>
  <r>
    <x v="3"/>
    <x v="0"/>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m/>
    <m/>
    <m/>
    <m/>
    <n v="0"/>
    <n v="3.5000000000000001E-3"/>
  </r>
  <r>
    <x v="1"/>
    <x v="1"/>
    <x v="5"/>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r>
  <r>
    <x v="0"/>
    <x v="0"/>
    <x v="5"/>
    <s v="Seguimiento al Plan Estratégico de Tecnologías de la Información y las Comunicaciones - PETI"/>
    <s v="Gestión Tecnología de la Información y Comunicaciones"/>
    <s v="Estratégico"/>
    <s v="Ivonne Andrea Torres Cruz_x000a_Asesora de Control Interno"/>
    <s v="Jhoana Rodríguez Silva"/>
    <s v="Jefe Oficina de Tecnologías de la Información y las Comunicaciones"/>
    <d v="2020-03-02T00:00:00"/>
    <d v="2020-08-31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r>
  <r>
    <x v="0"/>
    <x v="0"/>
    <x v="5"/>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hoana Rodríguez Silva"/>
    <s v="Asesor de Control Interno"/>
    <d v="2020-04-01T00:00:00"/>
    <d v="2020-08-28T00:00:00"/>
    <m/>
    <m/>
    <m/>
    <m/>
    <m/>
    <m/>
    <m/>
    <m/>
    <m/>
    <m/>
    <m/>
    <m/>
    <s v="Reporte SUIT"/>
    <n v="0.01"/>
    <m/>
    <m/>
    <s v="Actividad que no ha iniciado"/>
    <m/>
    <n v="0"/>
    <n v="0.01"/>
  </r>
  <r>
    <x v="4"/>
    <x v="0"/>
    <x v="5"/>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06-25T00:00:00"/>
    <m/>
    <m/>
    <m/>
    <m/>
    <m/>
    <m/>
    <m/>
    <m/>
    <m/>
    <m/>
    <m/>
    <m/>
    <s v="Informe"/>
    <n v="1.4999999999999999E-2"/>
    <m/>
    <s v="La información se encuentra en la ruta: \\10.216.160.201\control interno\2020\19.04 INF.  DE GESTIÓN\SEGUIM. PLAN  TRATAM. RIESG. DE SEGUR. PRIVAC INF_x000a__x000a_Memo 2020IE6667 del día 13Jul2020 Solicitud de Información._x000a__x000a_Respuesta mediante correo electrónico del día 17Jul2020"/>
    <s v="Actualmente se encuentra en revisión de la respuesta para iniciar con la elaboración del informe correspondiente."/>
    <s v="Trabajo de campo"/>
    <n v="8.4000000000000012E-3"/>
    <n v="6.5999999999999982E-3"/>
  </r>
  <r>
    <x v="1"/>
    <x v="1"/>
    <x v="5"/>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m/>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Trabajo de campo"/>
    <n v="1.9600000000000004E-3"/>
    <n v="1.5399999999999997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28ener2020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
    <s v="Trabajo de campo"/>
    <n v="2.5200000000000001E-3"/>
    <n v="1.9799999999999996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m/>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
    <s v="Trabajo de campo"/>
    <n v="2.5200000000000001E-3"/>
    <n v="1.9799999999999996E-3"/>
  </r>
  <r>
    <x v="2"/>
    <x v="0"/>
    <x v="5"/>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r>
  <r>
    <x v="2"/>
    <x v="0"/>
    <x v="5"/>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r>
  <r>
    <x v="1"/>
    <x v="1"/>
    <x v="5"/>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r>
  <r>
    <x v="1"/>
    <x v="1"/>
    <x v="5"/>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r>
  <r>
    <x v="1"/>
    <x v="1"/>
    <x v="5"/>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r>
  <r>
    <x v="1"/>
    <x v="1"/>
    <x v="5"/>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r>
  <r>
    <x v="2"/>
    <x v="2"/>
    <x v="6"/>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r>
  <r>
    <x v="2"/>
    <x v="2"/>
    <x v="6"/>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r>
  <r>
    <x v="2"/>
    <x v="2"/>
    <x v="6"/>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r>
  <r>
    <x v="2"/>
    <x v="2"/>
    <x v="6"/>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r>
  <r>
    <x v="2"/>
    <x v="2"/>
    <x v="6"/>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r>
  <r>
    <x v="2"/>
    <x v="2"/>
    <x v="6"/>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r>
  <r>
    <x v="2"/>
    <x v="2"/>
    <x v="6"/>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r>
  <r>
    <x v="2"/>
    <x v="2"/>
    <x v="6"/>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x v="2"/>
    <x v="0"/>
    <x v="6"/>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r>
  <r>
    <x v="2"/>
    <x v="0"/>
    <x v="6"/>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7-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
    <s v="Entrega a ente de control y copia en Control Interno"/>
    <n v="1.4E-2"/>
    <n v="0"/>
  </r>
  <r>
    <x v="2"/>
    <x v="2"/>
    <x v="6"/>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x v="2"/>
    <x v="2"/>
    <x v="6"/>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r>
  <r>
    <x v="2"/>
    <x v="0"/>
    <x v="6"/>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r>
  <r>
    <x v="3"/>
    <x v="0"/>
    <x v="6"/>
    <s v="Atención a la contraloría - auditoría de desempeño 3: Convenio 103-2013 FDL San Cristóbal Sur"/>
    <s v="Evaluación de la Gestión"/>
    <s v="Seguimiento y Evaluación"/>
    <s v="Ivonne Andrea Torres Cruz_x000a_Asesora de Control Interno"/>
    <s v="Graciela Zabala Rico"/>
    <s v="Asesor de Control Interno"/>
    <d v="2020-10-13T00:00:00"/>
    <d v="2020-12-17T00:00:00"/>
    <m/>
    <m/>
    <m/>
    <m/>
    <m/>
    <m/>
    <m/>
    <m/>
    <m/>
    <m/>
    <m/>
    <m/>
    <s v="Correos electrónicos, actas de reunión, memorandos"/>
    <n v="1.4E-2"/>
    <m/>
    <m/>
    <m/>
    <m/>
    <n v="0"/>
    <n v="1.4E-2"/>
  </r>
  <r>
    <x v="2"/>
    <x v="0"/>
    <x v="6"/>
    <s v="Informe cuenta mensual SIVICOF"/>
    <s v="Evaluación de la Gestión"/>
    <s v="Seguimiento y Evaluación"/>
    <s v="Ivonne Andrea Torres Cruz_x000a_Asesora de Control Interno"/>
    <s v="Graciela Zabala Rico"/>
    <s v="Asesor de Control Interno"/>
    <d v="2020-08-03T00:00:00"/>
    <d v="2020-08-12T00:00:00"/>
    <m/>
    <m/>
    <m/>
    <m/>
    <m/>
    <m/>
    <m/>
    <m/>
    <m/>
    <m/>
    <m/>
    <m/>
    <s v="Certificado de recepción de información de SIVICOF"/>
    <n v="1.5E-3"/>
    <m/>
    <m/>
    <m/>
    <s v="Entrega a ente de control y copia en Control Interno"/>
    <n v="1.5E-3"/>
    <n v="0"/>
  </r>
  <r>
    <x v="3"/>
    <x v="0"/>
    <x v="6"/>
    <s v="Informe cuenta mensual SIVICOF"/>
    <s v="Evaluación de la Gestión"/>
    <s v="Seguimiento y Evaluación"/>
    <s v="Ivonne Andrea Torres Cruz_x000a_Asesora de Control Interno"/>
    <s v="Graciela Zabala Rico"/>
    <s v="Asesor de Control Interno"/>
    <d v="2020-09-01T00:00:00"/>
    <d v="2020-09-09T00:00:00"/>
    <m/>
    <m/>
    <m/>
    <m/>
    <m/>
    <m/>
    <m/>
    <m/>
    <m/>
    <m/>
    <m/>
    <m/>
    <s v="Certificado de recepción de información de SIVICOF"/>
    <n v="1.5E-3"/>
    <m/>
    <m/>
    <m/>
    <m/>
    <n v="0"/>
    <n v="1.5E-3"/>
  </r>
  <r>
    <x v="1"/>
    <x v="1"/>
    <x v="6"/>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r>
  <r>
    <x v="3"/>
    <x v="0"/>
    <x v="6"/>
    <s v="Informe cuenta mensual SIVICOF"/>
    <s v="Evaluación de la Gestión"/>
    <s v="Seguimiento y Evaluación"/>
    <s v="Ivonne Andrea Torres Cruz_x000a_Asesora de Control Interno"/>
    <s v="Graciela Zabala Rico"/>
    <s v="Asesor de Control Interno"/>
    <d v="2020-10-01T00:00:00"/>
    <d v="2020-10-09T00:00:00"/>
    <m/>
    <m/>
    <m/>
    <m/>
    <m/>
    <m/>
    <m/>
    <m/>
    <m/>
    <m/>
    <m/>
    <m/>
    <s v="Certificado de recepción de información de SIVICOF"/>
    <n v="1.5E-3"/>
    <m/>
    <m/>
    <m/>
    <m/>
    <n v="0"/>
    <n v="1.5E-3"/>
  </r>
  <r>
    <x v="3"/>
    <x v="0"/>
    <x v="6"/>
    <s v="Informe cuenta mensual SIVICOF"/>
    <s v="Evaluación de la Gestión"/>
    <s v="Seguimiento y Evaluación"/>
    <s v="Ivonne Andrea Torres Cruz_x000a_Asesora de Control Interno"/>
    <s v="Graciela Zabala Rico"/>
    <s v="Asesor de Control Interno"/>
    <d v="2020-11-03T00:00:00"/>
    <d v="2020-11-11T00:00:00"/>
    <m/>
    <m/>
    <m/>
    <m/>
    <m/>
    <m/>
    <m/>
    <m/>
    <m/>
    <m/>
    <m/>
    <m/>
    <s v="Certificado de recepción de información de SIVICOF"/>
    <n v="1.5E-3"/>
    <m/>
    <m/>
    <m/>
    <m/>
    <n v="0"/>
    <n v="1.5E-3"/>
  </r>
  <r>
    <x v="0"/>
    <x v="0"/>
    <x v="6"/>
    <s v="Atención a la contraloría - auditoría de desempeño 2: Proyectos VIP - VIS: Arborizadora Baja, MZ 54-55; La Casona"/>
    <s v="Evaluación de la Gestión"/>
    <s v="Seguimiento y Evaluación"/>
    <s v="Ivonne Andrea Torres Cruz_x000a_Asesora de Control Interno"/>
    <s v="Graciela Zabala Rico"/>
    <s v="Asesor de Control Interno"/>
    <d v="2020-08-05T00:00:00"/>
    <d v="2020-10-09T00:00:00"/>
    <m/>
    <m/>
    <m/>
    <m/>
    <m/>
    <m/>
    <m/>
    <m/>
    <m/>
    <m/>
    <m/>
    <m/>
    <s v="Correos electrónicos, actas de reunión, memorandos"/>
    <n v="1.4E-2"/>
    <m/>
    <m/>
    <m/>
    <s v="Reparto de solicitud"/>
    <n v="7.0000000000000001E-3"/>
    <n v="7.0000000000000001E-3"/>
  </r>
  <r>
    <x v="3"/>
    <x v="0"/>
    <x v="6"/>
    <s v="Informe cuenta mensual SIVICOF"/>
    <s v="Evaluación de la Gestión"/>
    <s v="Seguimiento y Evaluación"/>
    <s v="Ivonne Andrea Torres Cruz_x000a_Asesora de Control Interno"/>
    <s v="Graciela Zabala Rico"/>
    <s v="Asesor de Control Interno"/>
    <d v="2020-12-01T00:00:00"/>
    <d v="2020-12-10T00:00:00"/>
    <m/>
    <m/>
    <m/>
    <m/>
    <m/>
    <m/>
    <m/>
    <m/>
    <m/>
    <m/>
    <m/>
    <m/>
    <s v="Certificado de recepción de información de SIVICOF"/>
    <n v="1.5E-3"/>
    <m/>
    <m/>
    <m/>
    <m/>
    <n v="0"/>
    <n v="1.5E-3"/>
  </r>
  <r>
    <x v="0"/>
    <x v="0"/>
    <x v="7"/>
    <s v="Asesoría en la formulación de planes de mejoramiento internos y en la modificación de las acciones ya propuestas"/>
    <s v="Evaluación de la Gestión"/>
    <s v="Seguimiento y Evaluación"/>
    <s v="Ivonne Andrea Torres Cruz_x000a_Asesora de Control Interno"/>
    <s v="Jhoana Rodríguez Silva"/>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ón Acomp. REAS_1_x000a_Reg. Reunión Revisión de planes de mejoramiento PQRS REAS"/>
    <s v="Se realizan dos (2) asesorías en la formulación de planes de mejoramiento internos de REAS el día 04/02/2020 y 06/02/2020."/>
    <s v="Trabajo de campo - Análisis de Información"/>
    <n v="6.6999999999999994E-3"/>
    <n v="3.3000000000000008E-3"/>
  </r>
  <r>
    <x v="2"/>
    <x v="2"/>
    <x v="7"/>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r>
  <r>
    <x v="2"/>
    <x v="0"/>
    <x v="7"/>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r>
  <r>
    <x v="3"/>
    <x v="0"/>
    <x v="7"/>
    <s v="Seguimiento al Plan de Mejoramiento Interno "/>
    <s v="Todos los Procesos"/>
    <s v="Todos los Procesos"/>
    <s v="Ivonne Andrea Torres Cruz_x000a_Asesora de Control Interno"/>
    <s v="Jhoana Rodríguez Silva"/>
    <s v="Líderes de Cada Proceso"/>
    <d v="2020-11-03T00:00:00"/>
    <d v="2020-11-26T00:00:00"/>
    <m/>
    <m/>
    <m/>
    <m/>
    <m/>
    <m/>
    <m/>
    <m/>
    <m/>
    <m/>
    <m/>
    <m/>
    <s v="Matriz de seguimiento"/>
    <n v="1.9E-2"/>
    <m/>
    <m/>
    <m/>
    <m/>
    <n v="0"/>
    <n v="1.9E-2"/>
  </r>
  <r>
    <x v="2"/>
    <x v="2"/>
    <x v="7"/>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r>
  <r>
    <x v="2"/>
    <x v="0"/>
    <x v="7"/>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r>
  <r>
    <x v="3"/>
    <x v="0"/>
    <x v="7"/>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m/>
    <m/>
    <m/>
    <n v="0"/>
    <n v="1.9E-2"/>
  </r>
  <r>
    <x v="3"/>
    <x v="0"/>
    <x v="7"/>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r>
  <r>
    <x v="2"/>
    <x v="2"/>
    <x v="2"/>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r>
  <r>
    <x v="2"/>
    <x v="2"/>
    <x v="7"/>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r>
  <r>
    <x v="2"/>
    <x v="2"/>
    <x v="3"/>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r>
  <r>
    <x v="2"/>
    <x v="2"/>
    <x v="3"/>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r>
  <r>
    <x v="2"/>
    <x v="0"/>
    <x v="3"/>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7-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
    <s v="Se realiza en el Sisco los siguientes documentos con respecto a la contratación de los 5 contratistas: Andrea Sierra, Marcela Urrea, Jhoana Rodriguez, Carlos Vargas y Andres Farias: _x000a__x000a_-Siscos 971 - 993 - 995 - 998 - 999_x000a_-Estudios previos_x000a_-Carta de ausencia de personal_x000a_-Selección de contratista_x000a_-Solicitud de ausencia_x000a_-Solicitud de elaboración de contrato_x000a__x000a_-Se realiza matriz de riesgos de cada contratista._x000a_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
    <s v="Entrega, publicación o socialización de resultados"/>
    <n v="6.0000000000000001E-3"/>
    <n v="0"/>
  </r>
  <r>
    <x v="0"/>
    <x v="0"/>
    <x v="0"/>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0"/>
    <x v="0"/>
    <x v="0"/>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0"/>
    <x v="3"/>
    <x v="0"/>
    <s v="auditoría Especializada Destinación de Recursos y de Procesos de Contratación"/>
    <s v="Adquisición de Bienes y Servicios"/>
    <s v="Apoyo"/>
    <s v="Ivonne Andrea Torres Cruz_x000a_Asesora de Control Interno"/>
    <s v="Andrea Sierra Ochoa"/>
    <s v="Director de Gestión Corporativa y CID"/>
    <d v="2020-08-03T00:00:00"/>
    <d v="2020-12-31T00:00:00"/>
    <m/>
    <m/>
    <m/>
    <m/>
    <m/>
    <m/>
    <m/>
    <m/>
    <m/>
    <m/>
    <m/>
    <m/>
    <s v="Informe"/>
    <n v="0.03"/>
    <m/>
    <m/>
    <m/>
    <m/>
    <n v="0"/>
    <n v="0.03"/>
  </r>
  <r>
    <x v="0"/>
    <x v="3"/>
    <x v="0"/>
    <s v="Evaluar la capacidad de la entidad para continuar la operación bajo las nuevas condiciones que le impone la crisis"/>
    <s v="Gestión del Talento Humano"/>
    <s v="Estratégico"/>
    <s v="Ivonne Andrea Torres Cruz_x000a_Asesora de Control Interno"/>
    <s v="Joan Gaitán Ferrer"/>
    <s v="Subdirector Administrativo"/>
    <d v="2020-08-03T00:00:00"/>
    <d v="2020-12-31T00:00:00"/>
    <m/>
    <m/>
    <m/>
    <m/>
    <m/>
    <m/>
    <m/>
    <m/>
    <m/>
    <m/>
    <m/>
    <m/>
    <s v="Informe"/>
    <n v="0.03"/>
    <m/>
    <m/>
    <m/>
    <m/>
    <n v="0"/>
    <n v="0.03"/>
  </r>
  <r>
    <x v="0"/>
    <x v="3"/>
    <x v="0"/>
    <s v="Seguimiento a los planes de acción que comienzan a surgir como contingencia"/>
    <s v="Gestión Estratégica"/>
    <s v="Estratégico"/>
    <s v="Ivonne Andrea Torres Cruz_x000a_Asesora de Control Interno"/>
    <s v="Jhoana Rodríguez Silva"/>
    <s v="Jefe Oficina Asesora de Planeación "/>
    <d v="2020-08-03T00:00:00"/>
    <d v="2020-12-31T00:00:00"/>
    <m/>
    <m/>
    <m/>
    <m/>
    <m/>
    <m/>
    <m/>
    <m/>
    <m/>
    <m/>
    <m/>
    <m/>
    <s v="Informe"/>
    <n v="0.03"/>
    <m/>
    <m/>
    <m/>
    <m/>
    <n v="0"/>
    <n v="0.03"/>
  </r>
  <r>
    <x v="0"/>
    <x v="3"/>
    <x v="0"/>
    <s v="Seguimiento a los lineamientos contables relacionados con el COVID 19 "/>
    <s v="Gestión Financiera"/>
    <s v="Apoyo"/>
    <s v="Ivonne Andrea Torres Cruz_x000a_Asesora de Control Interno"/>
    <s v="Marcela Urrea Jaramillo"/>
    <s v="Subdirector Financiero"/>
    <d v="2020-08-03T00:00:00"/>
    <d v="2020-12-31T00:00:00"/>
    <m/>
    <m/>
    <m/>
    <m/>
    <m/>
    <m/>
    <m/>
    <m/>
    <m/>
    <m/>
    <m/>
    <m/>
    <s v="Informe"/>
    <n v="0.03"/>
    <m/>
    <m/>
    <m/>
    <m/>
    <n v="0"/>
    <n v="0.03"/>
  </r>
</pivotCacheRecords>
</file>

<file path=xl/pivotCache/pivotCacheRecords2.xml><?xml version="1.0" encoding="utf-8"?>
<pivotCacheRecords xmlns="http://schemas.openxmlformats.org/spreadsheetml/2006/main" xmlns:r="http://schemas.openxmlformats.org/officeDocument/2006/relationships" count="178">
  <r>
    <s v="QUEDA IGUAL"/>
    <x v="0"/>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r>
  <r>
    <s v="SE DEBE ELIMINAR"/>
    <x v="0"/>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r>
  <r>
    <s v="SE DEBE ELIMINAR"/>
    <x v="0"/>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r>
  <r>
    <s v="SE DEBE ELIMINAR"/>
    <x v="0"/>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r>
  <r>
    <s v="QUEDA IGUAL"/>
    <x v="0"/>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r>
  <r>
    <s v="SE DEBE ELIMINAR"/>
    <x v="0"/>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r>
  <r>
    <s v="SE DEBE ELIMINAR"/>
    <x v="0"/>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r>
  <r>
    <s v="SE DEBE ELIMINAR"/>
    <x v="0"/>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r>
  <r>
    <s v="CUMPLIDA"/>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r>
  <r>
    <s v="CUMPLIDA"/>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r>
  <r>
    <s v="QUEDA IGUAL"/>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r>
  <r>
    <s v="QUEDA IGUAL"/>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1-06T00:00:00"/>
    <m/>
    <m/>
    <m/>
    <m/>
    <m/>
    <m/>
    <m/>
    <m/>
    <m/>
    <m/>
    <m/>
    <m/>
    <s v="Informe"/>
    <n v="5.0000000000000001E-3"/>
    <m/>
    <s v="Ruta de evidencias informe de austeridad_x000a_\\10.216.160.201\control interno\2020\19.04 INF.  DE GESTIÓN\AUSTERIDAD\III TRIM"/>
    <s v="Se solicitó información mediante memorando 2020IE8393 del 09Oct2020._x000a__x000a_Se recibe respuesta de DGC mediante memorando 2020IE8563 del 16Oct2020._x000a__x000a_Se le solicitó información adicional a la Subdirección Administrativa el día 20Oct2020 mediante correo electrónico._x000a__x000a_Se sostuvo reunión con la Subdirección Administrativa el día 20Oct2020._x000a__x000a_Se sostuvo reunión con Julian Borja de DGC el día 21Oct2020, indicandole que la información que habia entregado tenia errores respecto de la informacion entregada para Sivicof y Personeria, se solicita corrección._x000a__x000a_Se realizó reunion el 22Oct2020 con la Subdirección Administrativa, para aclarar la informacion que ellos entregaron respecto del vehiculo de la entidad._x000a__x000a_El 26Oct2020 mediante correo electrónico se realiza solicitud de informacion adicional del vehiculo a la subdirección Administrativa, la cual es entregada el 29Oct2020._x000a__x000a_El informe se encuentra en trabajo de campo."/>
    <s v="Trabajo de campo - Análisis de Información"/>
    <n v="3.3499999999999997E-3"/>
    <n v="1.6500000000000004E-3"/>
  </r>
  <r>
    <s v="QUEDA IGUAL"/>
    <x v="2"/>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m/>
    <s v="Obras Criticas y Obras Inconclusas:_x000a_La información se encuentra en la ruta: \\10.216.160.201\control interno\2020\19.04 INF.  DE GESTIÓN\OBRAS INCONCLUSAS_x000a_Se cuenta con las siguientes evidencias:_x000a_01. MATRIZ CONTRALORIA GENERAL_x000a_02. OBRAS CRÍTICAS BOGOTÁ (Respuesta) V2.0_x000a_03. Formato Obras Inconclusas 2020 CVP_x000a_Adicionalmente se cuenta con:_x000a_01. 2020EE9728 Respuesta de Solicitud Información Obras Criticas._x000a_02. 2020EE9364 Respuesta Contraloría Solicitud Información Obras Inconclusas 09Oct2020. _x000a__x000a_Matriz Activos de la Información:_x000a_La información se encuentra en la ruta: \\10.216.160.201\control interno\2020\00. APOYO\16.  Activos de la Información_x000a_Se cuenta con las siguientes evidencias:_x000a_01. 208-TIC-Ft-21 INVENTARIO Y CLASIFICACION DE ACTIVOS DE INFORMACION V6 2020 ACI_x000a_"/>
    <s v="Obras Criticas y Obras Inconclusas:_x000a_1. Se genera respuesta de la CIRCULAR EXTERNA No. DDP-000014 DEL 22 DE SEPTIEMBRE DE 2020 con el correo electrónico: “Reporte Información Registro Nacional de Obras Inconclusas - Contraloría General de la República - Caja de Vivienda Popular” del día viernes 2 de octubre del 2020._x000a_2. Se genera respuesta del radicado:  Radicación #: 2-2020-16668 de la Contraloría de Bogotá con el asunto: Solicitud de información Obras Criticas. RTA: 2020EE9728 Respuesta de Solicitud Información Obras Criticas._x000a_3. Se genera respuesta del oficio:  Sin Radicación #: de la Contraloría de Bogotá con el asunto: Solicitud de información Obras Inconclusas CVP. RTA: 02. 2020EE9364 Respuesta Contraloría Solicitud Información Obras Inconclusas. _x000a__x000a_Matriz Activos de la Información:_x000a_1. Se genera el diligenciamiento de la matriz archivos de la información de la Asesoría de Control Interno. RTA: Se envía vía correo electrónico el día viernes 30 de octubre del 2020. _x000a_"/>
    <s v="Elaboración de solicitud"/>
    <n v="1.4250000000000001E-3"/>
    <n v="7.499999999999998E-5"/>
  </r>
  <r>
    <s v="CUMPLIDA"/>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r>
  <r>
    <s v="SE DEBE ELIMINAR"/>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r>
  <r>
    <s v="QUEDA IGUAL"/>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m/>
    <m/>
    <m/>
    <m/>
    <n v="0"/>
    <n v="3.2499999999999999E-3"/>
  </r>
  <r>
    <s v="QUEDA IGUAL"/>
    <x v="2"/>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_x000a__x000a_Memorando radicado Cordis N° 2020IE7552 del 03 de septiembre de 2020_x000a_Oficio de radicado Cordis N° 2020EE7459 del 03 de septiembre de 2020_x000a__x000a_Memorando radicado Cordis N° 2020IE7626 del 08 de septiembre de 2020_x000a__x000a_Proyección memorando de respuesta a la solicito de la Dirección de Gestión Corporativa y CID, remitido a la Asesora de Control Interno al correo itorresc@cajaviviendapopular.gov.co _x000a__x000a_Memorando radicado Cordis N° 2020IE7875 del 17 de septiembre de 2020._x000a__x000a_Durante el mes de octubre realice las siguientes comunicaciones en desarrollo de esta actividad:_x000a__x000a_Proyeccion del memorando de radicado Cordis N° 2020IE8269 de 6 octubre de 2020._x000a__x000a_Proyección del Memorando de 2020IE8415 del 13 de octubre de 2020_x000a__x000a_Proyección del Memorando de 2020IE8417 del 13 de octubre de 2020_x000a__x000a_Proyección del Memorando de 2020IE8652 del 20 de octubre de 2020_x000a__x000a_Proyección del Memorando de 2020IE8958 del 29 de octubre de 2020"/>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_x000a__x000a_Durante el mes de Agosto se atendieron las siguientes peticiones: _x000a__x000a_Mediante correo electronico se recibio la peticion presentada por el señor LUIS FELIPE HERRERA GUZMÁN contratista del CTO 582 de 2018, a traves de cual solicita se realice la correspondiente liquidacion del contrato. En tal virtud se solicito a la Direccion de Mejoramiento de Barrios  el expediente N° 582 de 2018, a fin de verificar las situaciones actuales del contrato que se indica y de esta manera poder dar una respuesta de fondo al peticionario._x000a_Se atendio el 26 de agosto de 2020 la solicitud de informacion presentada por el Concejal Martín Rivera Álzate dando recibido al funcionario del mismo en indicandole respetuosamente los canales de atencion de la CVP para la atencion de peticiones era el correo:; solucionescvp@cajaviviendapopular.gov.co_x000a__x000a_Durante el periodo objeto de seguimiento (septiembre) se atendieron los siguientes requerimietos:_x000a__x000a_Proyección del memorando de radicado Cordis N° 2020IE7552, mediante el cual se solicitó información a la Dirección de Mejoramiento de Barrios a fin dar respuesta de fondo al derecho de petición presentado por el ejecutor del contrato 582 de 2018 y de esta manera poder dar respuesta de fondo a la petición del ciudadano. 03 de septiembre de 2020_x000a__x000a_Proyección del oficio de radicado Cordis N° 2020EE7459, mediante el cual se le da una respuesta preliminar a la apoderada del ejecutor del contrato N° 582 de 2018. 03 de septiembre de 2020_x000a__x000a_Atención de la solicitud presentada desde la Oficina de Control Interno disciplinario mediante memorando Cordis N° 2020IE7587 del 04 de septiembre de 2020, a través del memorando de Control Interno con radicado Cordis N° 2020IE7626 del 08 de septiembre de 2020._x000a_Respuesta Radicado 2020IE7600 del 07 de septiembre de 2020. Asunto: Solicitud de información con fines disciplinarios - Auto 089 de 2020 Expediente 070 – 2020._x000a__x000a_Proyección del memorando N° 2020IE7875 del 17 de septiembre de 2020, comunicando a la Dirección de Gestión Corporativa y CID la apertura de la Auditoría Especial a los procesos de contratación adelantados con ocasión de la declaración de emergencia económica en el marco de la atención de la pandemia COVID-19. 17 de septiembre de 2020._x000a__x000a_Durante el mes de octubre realice las siguientes comunicaciones en desarrollo de esta actividad:_x000a__x000a_Proyeccion del memorando de radicado Cordis N° 2020IE8269 de 6 octubre de 2020._x000a__x000a_Proyección del Memorando de 2020IE8415 del 13 de octubre de 2020_x000a__x000a_Proyección del Memorando de 2020IE8417 del 13 de octubre de 2020_x000a__x000a_Proyección del Memorando de 2020IE8652 del 20 de octubre de 2020_x000a__x000a_Proyección del Memorando de 2020IE8958 del 29 de octubre de 2020"/>
    <s v="Elaboración de solicitud"/>
    <n v="1.4250000000000001E-3"/>
    <n v="7.499999999999998E-5"/>
  </r>
  <r>
    <s v="CUMPLIDA"/>
    <x v="2"/>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r>
  <r>
    <s v="QUEDA IGUAL"/>
    <x v="2"/>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d v="2020-10-29T00:00:00"/>
    <s v="En la carpeta de Control Interno, en la siguiente ruta: \\10.216.160.201\control interno\2020\00. APOYO\03. Contratación\Actas de cierre\Contratos , se encuentran todas las carpetas contractuales expedidas para el cumplimiento del PAA, dentro del mismo archivo se encuentra una matriz para el segumiento y control de la etapa postcontractual de cada una._x000a__x000a_En la misma carpeta se encuentra el memorando de radicado Cordis N°2020IE8958 del 29 de octubre de 2020, a traves del cual se le trasladan 13 actas de cierre a la Direccion de Gestion Corporativa"/>
    <s v="Durante el periodo de esta actividad se revisaron 30 expedientes, que corresponden al mismo numero de contratos, en los que el (la) Asesor (a) de Control Interno funge o fungió como supervisor(a), verificando que cada uno contuviese todos los documentos contractuales correspondientes, asi como que en la etapa postcontractual se encontra cumplida la vigencia las pertinentes garantias._x000a__x000a_Durante el mes de septiembre  se proyectaron 19 actas de cierre de expediente contractual, una vez verificados que cada uno contuviese todos los documentos contractuales correspondientes, así como que en la etapa postcontractual se encontrara cumplida la vigencia las pertinentes garantías._x000a__x000a_Se proyecto  el memorando de radicado Cordis N°2020IE8958 del 29 de octubre de 2020, a traves del cual se le trasladan 13 actas de cierre a la Direccion de Gestion Corporativa_x000a__x000a_La actividad se da por cerrada toda vez, que ya se realizó la verificacion de los contratos en los que la Asesora de control interno es o fue supervisora, se consolidó una base con la informacion de los mismos, se conformó un archivo que contiene en medio magnetico los 30  expedientes contractuales de la Asesoria y se remiteron las actas de cierre a la Direccion de gestion Corporativa de los contratos que ya tienen cumplida la fecha de garantia."/>
    <s v="Actividad ejecutada (revisada y entregada a solicitante)"/>
    <n v="7.0000000000000001E-3"/>
    <n v="0"/>
  </r>
  <r>
    <s v="QUEDA IGUAL"/>
    <x v="2"/>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m/>
    <m/>
    <s v="Al 31Oct2020 no se han presentado solicitudes"/>
    <s v="Elaboración de solicitud"/>
    <n v="1.4250000000000001E-3"/>
    <n v="7.499999999999998E-5"/>
  </r>
  <r>
    <s v="SE DEBE ELIMINAR"/>
    <x v="2"/>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r>
  <r>
    <s v="QUEDA IGUAL"/>
    <x v="2"/>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m/>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 "/>
    <s v="A 30 de junio no se dan respuestas, dado a otras actividades y se cuenta con 10 días para su respuesta, se espera dar respuesta en el mes de julio.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_x000a__x000a_Octubre: Se dio respuesta al radicado 7815 del 15Sep2020en el cual la DUT solicitó modificación de la acción 3.3.3.1 con el radicado 8247 del 05Oct2020 en el cual se le indicó que no se realizó el trámite de modificación de su solicitud._x000a__x000a_Con radicado 8553 del 16Oct2020, REAS solicitó la modificación de la acción del hallazgo 3.3.5.2, la cual fue tramitada con el cordis 2020EE9930 del 20Oct2020 y aceptada por la Contaloria con radicado 2-2020-17791 del 29Oct2020."/>
    <s v="Elaboración de solicitud"/>
    <n v="1.4250000000000001E-3"/>
    <n v="7.499999999999998E-5"/>
  </r>
  <r>
    <s v="QUEDA IGUAL"/>
    <x v="2"/>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m/>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Elaboración de solicitud"/>
    <n v="6.6500000000000005E-3"/>
    <n v="3.4999999999999962E-4"/>
  </r>
  <r>
    <s v="QUEDA IGUAL"/>
    <x v="2"/>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_x000a__x000a_22- Calendario de google del 12 de agosto de 2020._x000a__x000a_23. Correos electrónicos del 11, 14, 18 y 20 de agosto de 2020._x000a_Memorando 2020IE7257 del 18 de agosto de 2020._x000a__x000a_24. Correos electrónicos de solicitud de información a la Subdirección financiera y remisión de consolidado de información el 24 de agosto de 2020._x000a__x000a_25. Correo electrónico del 26 de agosto de solicitud de información y correo de remisión de información del 27 de agosto de 2020._x000a__x000a_26. Correo electrónico de remisión del Plan de Mejoramiento por para de la Subdirección Administrativa del 26 de agosto de 2020_x000a_Correo electrónico de solicitud de ajustes del 27 de agosto de 2020._x000a__x000a_27.Banner del sorteo Manzana 54 y 55 del 07 de septiembre de 2020._x000a_Lista de asistencia de Google 07 de septiembre de 2020._x000a__x000a_28. Correo de remisión de matrices de plan de mejoramiento y memorando al responsable de consolidar los planes de mejoramiento por parte de la Asesoría de Control Interno._x000a__x000a_29. Matriz revisión CI sorteo 2292020_x000a__x000a_30. Agenda Google del 21 de octubre de 2020."/>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_x000a__x000a_22. Participación en la auditoría interna de calidad - Norma ISO 9001:2015 realizada al proceso de Evaluación de la Gestión 12-08-2020._x000a__x000a_23. Se realizó la revisión de la formulación del Plan de mejoramiento y análisis causal de las cinco No Conformidades resultantes del informe de Seguimiento al Plan Institucional de Archivos - PINAR – 2019._x000a__x000a_24. Se realizó solicitud de actas de sesiones celebradas en la vigencia 2020 del Comité Financiero a la Subdirección Financiera el 19 de agosto de 2020 y se realizó la relación con fechas, asistentes y verificación de la suscripción de las actas, remitiendo dicha información el 24 de agosto de 2020 a la Asesora de Control Interno_x000a__x000a_25. Se realizó el diligenciamiento de la información solicitada el 26 de agosto, relacionada con la Evaluación al Sistema de Control Interno con corte a junio de la vigencia 2020, siendo remitida el 27 de agosto la matriz diligenciada._x000a__x000a_26. Se realizó la revisión del Plan de Mejoramiento y análisis de causas de las cinco No Conformidades del informe del Plan de Previsión de Recursos Humanos – Vigencia 2020 remitido a la Subdirección Administrativa con memorando 2020IE7161 del 13 de agosto de 2020._x000a__x000a_27. Se realizó la revisión documental de 29   expedientes de la manzana 55 y tres (03) expedientes de la manzana 54 verificando las Resoluciones de asignación del VUR, copias de la cedula de ciudadanía y para los casos de discapacidad se revisaron los certificados. Lo anteiro ocasión al Sorteo virtual realizado el 07 de septiembre de 2020, De igual manera se revisó que las balotas correspondieran al número de viviendas ofertadas y se sacaron durante el sorteo dichas balotas para asignar las nomenclaturas.  _x000a__x000a_28. Se dio conformidad al análisis causal y el plan de mejoramiento del informe de Seguimiento al Plan de Previsión de Recursos Humanos - Vigencia 2019. _x000a_Las matrices fueron remitidas por la Subdirección Administrativa con memorando 2020IE7613 del 07 de septiembre de 2020._x000a_Se remitieron las matrices al encargado por parte de la Asesoría de Control Interno de consolidar los planes de Mejoramiento. _x000a__x000a_29. Asistencia al Sorteo virtual No 7 Arborizadora baja – Manzana 55 realizado el 22 de septiembre de 2020._x000a_Se realizó la revisión documental de 37   expedientes de la manzana 55 verificando las Resoluciones de asignación del VUR, copias de la cedula de ciudadanía y para los casos de discapacidad se revisaron los certificados. _x000a__x000a_De la misma manera se revisó que las balotas correspondieran al número de viviendas ofertadas y se sacaron durante el sorteo dichas balotas para asignar las nomenclaturas_x000a__x000a_Participación en la mesa de trabajo -  Actos administrativos modificacion resolución 197, 1141 y 2904."/>
    <s v="Elaboración de solicitud"/>
    <n v="1.4250000000000001E-3"/>
    <n v="7.499999999999998E-5"/>
  </r>
  <r>
    <s v="QUEDA IGUAL"/>
    <x v="0"/>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r>
  <r>
    <s v="SE DEBE ELIMINAR"/>
    <x v="0"/>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r>
  <r>
    <s v="SE DEBE ELIMINAR"/>
    <x v="0"/>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r>
  <r>
    <s v="SE DEBE ELIMINAR"/>
    <x v="0"/>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r>
  <r>
    <s v="QUEDA IGUAL"/>
    <x v="0"/>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d v="2020-08-11T00:00:00"/>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_x000a_Mediante el memorando 2020IE7719 y 2020IE7119 del 11 de agosto de 2020, se remitio el informe final de auditoria al Director General de la CVP, y al Director Juridico como responsable del procedimiento objeto de auditoría. "/>
    <s v="Informe Final - Publicación (web,intranet y/o carpeta de calidad)"/>
    <n v="1.0000000000000002E-2"/>
    <n v="0"/>
  </r>
  <r>
    <s v="QUEDA IGUAL"/>
    <x v="0"/>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r>
  <r>
    <s v="SE DEBE ELIMINAR"/>
    <x v="0"/>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r>
  <r>
    <s v="SE DEBE ELIMINAR"/>
    <x v="0"/>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r>
  <r>
    <s v="SE DEBE ELIMINAR"/>
    <x v="0"/>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r>
  <r>
    <s v="SE DEBE ELIMINAR"/>
    <x v="0"/>
    <s v="Arqueo Caja menor"/>
    <s v="Gestión Administrativa"/>
    <s v="Apoyo"/>
    <s v="Ivonne Andrea Torres Cruz_x000a_Asesora de Control Interno"/>
    <s v="Graciela Zabala Rico"/>
    <s v="Subdirector Administrativo"/>
    <d v="2020-01-01T00:00:00"/>
    <d v="2020-02-28T00:00:00"/>
    <m/>
    <m/>
    <m/>
    <m/>
    <m/>
    <m/>
    <m/>
    <m/>
    <m/>
    <m/>
    <m/>
    <m/>
    <s v="Informe"/>
    <m/>
    <m/>
    <m/>
    <m/>
    <m/>
    <n v="0"/>
    <n v="0"/>
  </r>
  <r>
    <s v="SE DEBE ELIMINAR"/>
    <x v="0"/>
    <s v="Arqueo Caja fuerte"/>
    <s v="Gestión Financiera"/>
    <s v="Apoyo"/>
    <s v="Ivonne Andrea Torres Cruz_x000a_Asesora de Control Interno"/>
    <s v="Graciela Zabala Rico"/>
    <s v="Subdirector Financiero"/>
    <d v="2020-01-01T00:00:00"/>
    <d v="2020-02-28T00:00:00"/>
    <m/>
    <m/>
    <m/>
    <m/>
    <m/>
    <m/>
    <m/>
    <m/>
    <m/>
    <m/>
    <m/>
    <m/>
    <s v="Informe"/>
    <m/>
    <m/>
    <m/>
    <m/>
    <m/>
    <n v="0"/>
    <n v="0"/>
  </r>
  <r>
    <s v="QUEDA IGUAL"/>
    <x v="0"/>
    <s v="Arqueo Caja menor"/>
    <s v="Gestión Administrativa"/>
    <s v="Apoyo"/>
    <s v="Ivonne Andrea Torres Cruz_x000a_Asesora de Control Interno"/>
    <s v="Graciela Zabala Rico"/>
    <s v="Subdirector Administrativo"/>
    <d v="2020-08-05T00:00:00"/>
    <d v="2020-09-04T00:00:00"/>
    <m/>
    <m/>
    <m/>
    <m/>
    <m/>
    <m/>
    <m/>
    <m/>
    <m/>
    <m/>
    <m/>
    <m/>
    <s v="Informe"/>
    <n v="0.01"/>
    <d v="2020-09-18T00:00:00"/>
    <s v="Agosto: se encuentra en curso, se solicito información tipo cuestionario, por el tema de aislamiento, bajo radicado 2020IE7072_x000a__x000a_Septiembre: para la fecha 4 de septiembre se envío al correo institucional de a Asesora de Control Interno, para su revisión y ajustes el informe final, el mismo fue revisado de manera conjunta con la Asesora el 15 de septiembre en el cual se finalizó y se entregó informe final a la Subdirección Administrativa bajo radicado 2020IE7825, el mismo quedó publicado en página web el 18 de septiembre de 2020.  Evdencias en: \\10.216.160.201\control interno\2020\19.03 INF. AUDITORIAS C. I\19.03 INTERNAS\03. Caja Menor."/>
    <s v="Se entregó informe final y se encuentra publicado en la página web de la entidad, debidamente firmado."/>
    <s v="Informe Final - Publicación (web,intranet y/o carpeta de calidad)"/>
    <n v="1.0000000000000002E-2"/>
    <n v="0"/>
  </r>
  <r>
    <s v="SE DEBE ELIMINAR"/>
    <x v="0"/>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r>
  <r>
    <s v="CUMPLIDA"/>
    <x v="0"/>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r>
  <r>
    <s v="CUMPLIDA"/>
    <x v="0"/>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r>
  <r>
    <s v="QUEDA IGUAL"/>
    <x v="0"/>
    <s v="Informe PQR's - Ley 1474 de 2011"/>
    <s v="Servicio al Ciudadano "/>
    <s v="Apoyo"/>
    <s v="Ivonne Andrea Torres Cruz_x000a_Asesora de Control Interno"/>
    <s v="Marcela Urrea Jaramillo"/>
    <s v="Director de Gestión Corporativa y CID"/>
    <d v="2020-07-01T00:00:00"/>
    <d v="2020-09-04T00:00:00"/>
    <m/>
    <m/>
    <m/>
    <m/>
    <m/>
    <m/>
    <m/>
    <m/>
    <m/>
    <m/>
    <m/>
    <m/>
    <s v="Informe"/>
    <n v="0.01"/>
    <d v="2020-10-09T00:00:00"/>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_x000a_6- Correo de remisión Informe de PQRSD I semestre vigencia 2020.pdf 30092020.pdf_x000a_7- Correo remisorio 2020IE8387 del 09 de octubre de 2020._x000a_Publicación en la página de la entidad en la ruta:_x000a_https://www.cajaviviendapopular.gov.co/?q=71-informes-de-gesti%C3%B3n-evaluaci%C3%B3n-y-auditor%C3%ADas"/>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_x000a_La entrega del informe fue reprogramada para el 04 de septiembre de 2020._x000a_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_x000a_4- El informe fue remitido a los procesos con memorando 20202IE8387 del 09 de octubre de 2020 y publicado en la página oficial de la entidad._x000a_Se solicitó formulación de Plan de  Mejoramiento para tres No Conformidades con fecha de entrega a Control Interno del 16 de octubre de 2020; Los siete procesos objetos de las NC formularon el PM respectivo."/>
    <s v="Informe Final - Publicación (web,intranet y/o carpeta de calidad)"/>
    <n v="1.0000000000000002E-2"/>
    <n v="0"/>
  </r>
  <r>
    <s v="CUMPLIDA"/>
    <x v="3"/>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r>
  <r>
    <s v="QUEDA IGUAL"/>
    <x v="3"/>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r>
  <r>
    <s v="QUEDA IGUAL"/>
    <x v="3"/>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0-07-27T00:00:00"/>
    <d v="2020-10-05T00:00:00"/>
    <m/>
    <m/>
    <m/>
    <m/>
    <m/>
    <m/>
    <m/>
    <m/>
    <m/>
    <m/>
    <m/>
    <m/>
    <s v="Normograma revisado, actualizado y enviado a la OAP"/>
    <n v="7.4999999999999997E-3"/>
    <d v="2020-10-05T00:00:00"/>
    <s v="La información se encuentra en la ruta: \\10.216.160.201\control interno\2020\00. APOYO\12. Normograma\Lineamientos"/>
    <s v="Durante el periodo objeto del presente seguimiento (agosto), me encuentro adelantando la verificacion de la vigencia y pertinencia de las normas y lineamientos contendidos en el normograma del proceso de evaluación de la gestión, para de esta manera dar cumplimiento al nuevo lineamiento previsto por parte de la Oficina Asesora de Planeación mediante el memorando de radicado Cordis N° 2020IE6888 del 27 de julio de 2020. _x000a__x000a_Atendiendo las instrucciones de la Oficina Asesora de Planeacion durante el mes de septiembre se depuro el normograma del proceso de evaluacion de la gestion, manteniendo unicamente las normas y lineamientos mediante los cuales la Asesora de Control Interno estructura su Plan Anual de Auditorias._x000a__x000a_Atendiendo al requerimiento emitido el pasado 30 de septiembre desde la Oficina Asesora de Planeación por parte de la profesional Claudia Marcela García, en el que se solicitaba la actualización de las Herramientas de Gestión, adjunto se remite el seguimiento para el tercer trimestre del Plan de acción de Gestión del proceso &quot;Evaluación de la Gestión&quot; con corte al 30 de septiembre de 2020, a traves de correo electronico de fecha 05 de octubre de 2020, se remitio a esa dependencia el normograma del proceso de evaluación de la gestión, correspondiente a los meses de julio, agosto y septiembre, el proximo normograma se presentara en los primeros dias del mes de enero de 2021."/>
    <s v="Entrega, publicación o socialización de resultados"/>
    <n v="7.4999999999999997E-3"/>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m/>
    <m/>
    <m/>
    <m/>
    <m/>
    <n v="0"/>
    <n v="0"/>
  </r>
  <r>
    <s v="CUMPLIDA"/>
    <x v="3"/>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r>
  <r>
    <s v="CUMPLIDA"/>
    <x v="3"/>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r>
  <r>
    <s v="CUMPLIDA"/>
    <x v="3"/>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r>
  <r>
    <s v="CUMPLIDA"/>
    <x v="3"/>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r>
  <r>
    <s v="CUMPLIDA"/>
    <x v="3"/>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r>
  <r>
    <s v="CUMPLIDA"/>
    <x v="3"/>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r>
  <r>
    <s v="SE DEBE ELIMINAR"/>
    <x v="3"/>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r>
  <r>
    <s v="QUEDA IGUAL"/>
    <x v="3"/>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d v="2020-08-06T00:00:00"/>
    <s v="Las evidencias se encuentran en la carpeta compartida en DRIVE “Radicación pagos Agosto 2020”en la ruta:_x000a_https://drive.google.com/drive/u/0/folders/0AK5YY03jEsvoUk9PVA"/>
    <s v="Se realizó el trámite de cuentas de cobro de contratistas de ACI, correspondientes al mes de julio de 2020, donde dicha actividad quedó cumplida en su totalidad de la siguiente manera:_x000a__x000a_Cuentas de cobro de contratistas: Andrea Sierra, Marcela Urrea, Joan Gaitán, Carlos Vargas, jhoana Rodriguez y Andrés Farias del mes de julio 2020 radicadas en carpeta compartida en DRIVE establecida por la Subdirección Financiera."/>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d v="2020-09-04T00:00:00"/>
    <s v="Las evidencias se encuentran en la carpeta compartida en DRIVE “Radicación pagos Septiembre 2020”en la ruta:_x000a_https://drive.google.com/drive/folders/0AK5YY03jEsvoUk9PVA"/>
    <s v="Se realizó el trámite de cuentas de cobro de contratistas de ACI, correspondientes al mes de agosto de 2020, donde dicha actividad quedó cumplida en su totalidad de la siguiente manera:_x000a__x000a_Cuentas de cobro de contratistas: Andrea Sierra, Marcela Urrea, Joan Gaitán, Carlos Vargas, jhoana Rodriguez y Andrés Farias del mes de agosto 2020 radicadas en carpeta compartida en DRIVE establecida por la Subdirección Financiera."/>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d v="2020-10-06T00:00:00"/>
    <s v="Las evidencias se encuentran en la carpeta compartida en DRIVE “Radicación pagos Octubre 2020”en la ruta:_x000a_https://drive.google.com/drive/folders/0AK5YY03jEsvoUk9PVA"/>
    <s v="Se realizó el trámite de cuentas de cobro de contratistas de ACI, correspondientes al mes de septiembre de 2020, donde dicha actividad quedó cumplida en su totalidad de la siguiente manera:_x000a__x000a_Cuentas de cobro de contratistas: Andrea Sierra, Marcela Urrea, Joan Gaitán, Carlos Vargas, jhoana Rodriguez y Andrés Farias del mes de septiembre 2020 radicadas en carpeta compartida en DRIVE establecida por la Subdirección Financiera."/>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m/>
    <m/>
    <m/>
    <m/>
    <n v="0"/>
    <n v="1.5E-3"/>
  </r>
  <r>
    <s v="QUEDA IGUAL"/>
    <x v="3"/>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m/>
    <m/>
    <m/>
    <m/>
    <n v="0"/>
    <n v="1.5E-3"/>
  </r>
  <r>
    <s v="QUEDA IGUAL"/>
    <x v="3"/>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11-25T00:00:00"/>
    <m/>
    <m/>
    <m/>
    <m/>
    <m/>
    <m/>
    <m/>
    <m/>
    <m/>
    <m/>
    <m/>
    <m/>
    <s v="Presentación, listado de Asistencia y correos"/>
    <n v="0.03"/>
    <m/>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_x000a__x000a_Seguimiento 31Ago2020:_x000a_Socialización del &quot;208-CI-Pr-05 Procedimiento gestión de la mejora&quot;  formatos e instructivos a los 16 procesos de la entidad - Registro de socialización virtual por meet realizada los días  10, 11 y 13 de agosto- Presentación de la actividad._x000a__x000a_Seguimiento 30Sep2020:_x000a_Se realizó el Taller de análisis causal, con los enlaces de todos los procesos, en las fechas del 14 al 18 de septiembre 2020._x000a__x000a_Seguimiento 31Oct2020: _x000a_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_x000a__x000a_Seguimiento 31Ago2020:_x000a_Se realizó la capacitación de manera virtual por meet en la cual se socializó el &quot;208-CI-Pr-05 Procedimiento gestión de la mejora&quot;, formatos e instructivos a los enlaces de los 16 procesos de la entidad._x000a__x000a_Seguimiento 30Sep2020:_x000a_Se realizó Taller de análisis causal, con los enlaces de todos los procesos, en las fechas del 14 al 18 de septiembre 2020. _x000a__x000a_Seguimiento 31Oct2020: _x000a_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
    <s v="Ejecución de la acción planteada"/>
    <n v="2.3999999999999997E-2"/>
    <n v="6.0000000000000019E-3"/>
  </r>
  <r>
    <s v="SE DEBE ELIMINAR"/>
    <x v="3"/>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r>
  <r>
    <s v="CUMPLIDA"/>
    <x v="3"/>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r>
  <r>
    <s v="CUMPLIDA"/>
    <x v="3"/>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r>
  <r>
    <s v="CUMPLIDA"/>
    <x v="4"/>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r>
  <r>
    <s v="CUMPLIDA"/>
    <x v="4"/>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s v="CUMPLIDA"/>
    <x v="4"/>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s v="CUMPLIDA"/>
    <x v="4"/>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s v="CUMPLIDA"/>
    <x v="4"/>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s v="QUEDA IGUAL"/>
    <x v="4"/>
    <s v="Seguimiento Matriz de riesgos de corrupción y por proceso 2020"/>
    <s v="Todos los Procesos"/>
    <s v="Todos los Procesos"/>
    <s v="Ivonne Andrea Torres Cruz_x000a_Asesora de Control Interno"/>
    <s v="Jhoana Rodríguez Silva"/>
    <s v="Líderes de Cada Proceso"/>
    <d v="2020-08-26T00:00:00"/>
    <d v="2020-10-15T00:00:00"/>
    <m/>
    <m/>
    <m/>
    <m/>
    <m/>
    <m/>
    <m/>
    <m/>
    <m/>
    <m/>
    <m/>
    <m/>
    <s v="Matriz de seguimiento"/>
    <n v="0.02"/>
    <d v="2020-10-14T00:00:00"/>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Registros de reunión_x000a__x000a_Informe de los nuevos resultados del Mapa de riesgos por procesos y de corrupción 2020_x000a__x000a_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Acta de reunion con el director"/>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alistan las actas para las diferentes reuniones con los enlaces de los procesos._x000a__x000a_Se realiza la consolidación del seguimiento del PAAC entregado por los 16 procesos, así como la revisión de las evidencias entregadas._x000a__x000a_Se realizan reuniones virtuales para terminar el segundo seguimiento del PAAC 2020 con los procesos de acuerdo al cronograma establecido en el memorando 2020IE8033 del día 22Sep2020 ._x000a__x000a_Se realiza el informe: Alcance al Informe del Segundo Seguimiento al Avance de las actividades programadas en el Plan_x000a_Anticorrupción y de Atención al ciudadano y al Mapa de Riesgos por Proceso y de Corrupción._x000a__x000a_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
    <s v="Informe - Publicación (web,intranet y/o carpeta de calidad)"/>
    <n v="1.9999999999999997E-2"/>
    <n v="0"/>
  </r>
  <r>
    <s v="QUEDA IGUAL"/>
    <x v="4"/>
    <s v="Seguimiento Plan Anticorrupción y de Atención al Ciudadano 2020. Decreto 124 de 2016"/>
    <s v="Todos los Procesos"/>
    <s v="Todos los Procesos"/>
    <s v="Ivonne Andrea Torres Cruz_x000a_Asesora de Control Interno"/>
    <s v="Andrés Farias Pinzón"/>
    <s v="Líderes de Cada Proceso"/>
    <d v="2020-08-26T00:00:00"/>
    <d v="2020-10-15T00:00:00"/>
    <m/>
    <m/>
    <m/>
    <m/>
    <m/>
    <m/>
    <m/>
    <m/>
    <m/>
    <m/>
    <m/>
    <m/>
    <s v="Informe"/>
    <n v="0.02"/>
    <d v="2020-10-14T00:00:00"/>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Registros de reunión con los procesos_x000a__x000a_Matriz de Seguimiento Mapa de Riesgos y PAAC 2do seguimiento 2020 V2 actualizada._x000a__x000a_Alcance al Informe del Segundo Seguimiento al Avance de las actividades programadas en el Plan_x000a_Anticorrupción y de Atención al ciudadano y al Mapa de Riesgos por Proceso y de Corrupción_x000a__x000a_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realizan registros de reunión con los procesos._x000a__x000a_Se realiza la consolidación del seguimiento del PAAC entregado por los 16 procesos, así como la revisión de las evidencias entregadas, donde se actualiza la Matriz de Seguimiento Mapa de Riesgos y PAAC 2do seguimiento 2020 V2._x000a__x000a_Se realiza el informe: Alcance al Informe del Segundo Seguimiento al Avance de las actividades programadas en el Plan_x000a_Anticorrupción y de Atención al ciudadano y al Mapa de Riesgos por Proceso y de Corrupción._x000a__x000a_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
    <s v="Informe - Publicación (web,intranet y/o carpeta de calidad)"/>
    <n v="1.9999999999999997E-2"/>
    <n v="0"/>
  </r>
  <r>
    <s v="CUMPLIDA"/>
    <x v="4"/>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r>
  <r>
    <s v="QUEDA IGUAL"/>
    <x v="4"/>
    <s v="Seguimiento al Comité técnico de inventarios de bienes muebles"/>
    <s v="Gestión Administrativa"/>
    <s v="Apoyo"/>
    <s v="Ivonne Andrea Torres Cruz_x000a_Asesora de Control Interno"/>
    <s v="Marcela Urrea Jaramillo"/>
    <s v="Subdirector Administrativo"/>
    <d v="2020-06-01T00:00:00"/>
    <d v="2020-08-31T00:00:00"/>
    <m/>
    <m/>
    <m/>
    <m/>
    <m/>
    <m/>
    <m/>
    <m/>
    <m/>
    <m/>
    <m/>
    <m/>
    <s v="Informe"/>
    <n v="0.01"/>
    <d v="2020-09-16T00:00:00"/>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_x000a_5- Informe de Seguimiento al Comité Técnico de Inventarios de Bienes Muebles de la Caja de la Vivienda Popular – vigencia 2019 remitido a la Subdirección Administrativa con memorando 2020IE7764 del 14-09-2020._x000a_Publicado en la página oficial de la Entidad."/>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_x000a__x000a_4- Se elabora informe el cual se encuentra revisado, aprobado y publicado en la página web."/>
    <s v="Informe - Publicación (web,intranet y/o carpeta de calidad)"/>
    <n v="9.9999999999999985E-3"/>
    <n v="0"/>
  </r>
  <r>
    <s v="SE DEBE ELIMINAR"/>
    <x v="4"/>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r>
  <r>
    <s v="CUMPLIDA"/>
    <x v="1"/>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r>
  <r>
    <s v="CUMPLIDA"/>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r>
  <r>
    <s v="CUMPLIDA"/>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r>
  <r>
    <s v="QUEDA IGUAL"/>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r>
  <r>
    <s v="QUEDA IGUAL"/>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d v="2020-10-05T00:00:00"/>
    <s v="*Las evidencias se encuentran en la carpeta compartida en el servidor: Ruta: \\10.216.160.201\control interno\2020\28.03 PAA\05. III_Seg_x000a__x000a_-208-CI-Ft-04 Plan Anual de Auditorías 2020 V3.0 III seg2020 (Corte 30Sep2020)._x000a__x000a_*208-PLA-Ft-55 Plan de Acción de Gestión - Evaluación de la Gestión corte 30Sep2020."/>
    <s v="Se realizó el seguimiento al Plan de Acción de Gestión del proceso de Evaluación de la Gestión con corte al 30Sep2020, el cual es remitido a la OAP por correo eléctronico el día 05Oct2020, con dos archivos en excel: _x000a__x000a_208-PLA-Ft-55 Plan de Acción de Gestión - Evaluación de la Gestión Corte al 30Sep2020.xls_x000a__x000a_208-CI-Ft-04 PAA 2020 V2.0 Seg2020 (Corte 30Sep2020).xls"/>
    <s v="Informe - Publicación (web,intranet y/o carpeta de calidad)"/>
    <n v="1.9999999999999996E-3"/>
    <n v="0"/>
  </r>
  <r>
    <s v="CUMPLIDA"/>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r>
  <r>
    <s v="CUMPLIDA"/>
    <x v="1"/>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r>
  <r>
    <s v="QUEDA IGUAL"/>
    <x v="1"/>
    <s v="Revisión por la Dirección ISO 9001:2015 - información a cargo de control interno"/>
    <s v="Gestión Estratégica"/>
    <s v="Estratégico"/>
    <s v="Ivonne Andrea Torres Cruz_x000a_Asesora de Control Interno"/>
    <s v="Joan Gaitán Ferrer"/>
    <s v="Jefe Oficina Asesora de Planeación "/>
    <d v="2020-06-01T00:00:00"/>
    <d v="2020-11-06T00:00:00"/>
    <m/>
    <m/>
    <m/>
    <m/>
    <m/>
    <m/>
    <m/>
    <m/>
    <m/>
    <m/>
    <m/>
    <m/>
    <s v="Informe, presentación y evidencias"/>
    <n v="5.0000000000000001E-3"/>
    <m/>
    <s v="La información se encuentra en la ruta: \\10.216.160.201\control interno\2020\19.04 INF.  DE GESTIÓN\REVISIÓN POR LA DIR_x000a__x000a_Memorando 2020IE8969 del 30Oct2020"/>
    <s v="Se genera informe de Revisión por la Dirección 2020, información a cargo de Control Interno, enviado a la ing. para revisión el día 27/06/20 mediante correo electrónico._x000a__x000a_De acuerdo con el memorando 2020IE8969 del 30Oct2020, se modifica la fecha de finalización, en razón a que el trabajo se realizó en junio de 2020 con corte al 31Dic2019 y la información debe ser actualizada con lo más nuevo de 2020. Lo anterior, según solicitud de la OAP memo 2020IE8969 del 30OCt2020."/>
    <s v="Trabajo de campo - Análisis de Información"/>
    <n v="3.3499999999999997E-3"/>
    <n v="1.6500000000000004E-3"/>
  </r>
  <r>
    <s v="QUEDA IGUAL"/>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r>
  <r>
    <s v="CUMPLIDA"/>
    <x v="1"/>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8-03T00:00:00"/>
    <d v="2020-08-12T00:00:00"/>
    <m/>
    <m/>
    <m/>
    <m/>
    <m/>
    <m/>
    <m/>
    <m/>
    <m/>
    <m/>
    <m/>
    <m/>
    <s v="Informe"/>
    <n v="1E-3"/>
    <d v="2020-08-14T00:00:00"/>
    <s v="Se envió con radicado No 2020EE6794  el 14 de agosto   de 2020. El cual se encuentra en la ruta: CI 2020 Inf. A entidades de control - Personería  Julio ."/>
    <s v="Se envió con radicado No 2020EE6794  el 14 de agosto   de 2020. El cual se encuentra en la ruta: CI 2020 Inf. A entidades de control - Personería  Julio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9-01T00:00:00"/>
    <d v="2020-09-09T00:00:00"/>
    <m/>
    <m/>
    <m/>
    <m/>
    <m/>
    <m/>
    <m/>
    <m/>
    <m/>
    <m/>
    <m/>
    <m/>
    <s v="Informe"/>
    <n v="1E-3"/>
    <d v="2020-09-10T00:00:00"/>
    <s v="Se envió con radicado No 2020EE7716  el 10 de septiembre    de 2020. El cual se encuentra en la ruta: CI 2020 Inf. A entidades de control - Personería  agosto."/>
    <s v="Se envió con radicado No 2020EE7716  el 10 de septiembre    de 2020. El cual se encuentra en la ruta: CI 2020 Inf. A entidades de control - Personería  agosto."/>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10-01T00:00:00"/>
    <d v="2020-10-09T00:00:00"/>
    <m/>
    <m/>
    <m/>
    <m/>
    <m/>
    <m/>
    <m/>
    <m/>
    <m/>
    <m/>
    <m/>
    <m/>
    <s v="Informe"/>
    <n v="1E-3"/>
    <d v="2020-10-08T00:00:00"/>
    <s v="Se envió con radicado No 2020EE9336  el 08 de octubre    de 2020. El cual se encuentra en la ruta: CI 2020 Inf. A entidades de control - Personería  septiembre ."/>
    <s v="Se envió con radicado No 2020EE9336   el 08 de octubre    de 2020. El cual se encuentra en la ruta: CI 2020 Inf. A entidades de control - Personería  septiembre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r>
  <r>
    <s v="QUEDA IGUAL"/>
    <x v="1"/>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r>
  <r>
    <s v="CUMPLIDA"/>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r>
  <r>
    <s v="CUMPLIDA"/>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r>
  <r>
    <s v="CUMPLIDA"/>
    <x v="1"/>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r>
  <r>
    <s v="CUMPLIDA"/>
    <x v="1"/>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r>
  <r>
    <s v="CUMPLIDA"/>
    <x v="1"/>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r>
  <r>
    <s v="CUMPLIDA"/>
    <x v="1"/>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r>
  <r>
    <s v="QUEDA IGUAL"/>
    <x v="1"/>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9-23T00:00:00"/>
    <m/>
    <m/>
    <m/>
    <m/>
    <m/>
    <m/>
    <m/>
    <m/>
    <m/>
    <m/>
    <m/>
    <m/>
    <s v="Informe"/>
    <n v="5.0000000000000001E-3"/>
    <m/>
    <s v="Correo electrónico de remisión de solicitud de  información, mediante memorando 2020IE7393 del 27 de agosto de 2020._x000a__x000a_Información remitida por la Subdirección Financiera por correo electrónico del 07-09-2020 memorando 2020IE7607."/>
    <s v="Durante el mes de julio no se realizaron gestiones al respecto debido a la priorización de la  Evaluación del Sistema de Control Interno primer semestre vigencia 2020._x000a__x000a_Se realizó solicitud de información a la Subdirección Financiera, el 27 de agosto de 2020 con memorando 2020IE7393._x000a__x000a_Se recibió la información solicitada para el seguimiento al marco normativo contable con corte a junio de 2020, memorando 2020IE7607 del 07-09-2020._x000a__x000a_Durante el mes de octubre, no se realizó avance de esta actividad."/>
    <s v="Trabajo de campo - Análisis de Información"/>
    <n v="3.3499999999999997E-3"/>
    <n v="1.6500000000000004E-3"/>
  </r>
  <r>
    <s v="QUEDA IGUAL"/>
    <x v="1"/>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1-26T00:00:00"/>
    <m/>
    <m/>
    <m/>
    <m/>
    <m/>
    <m/>
    <m/>
    <m/>
    <m/>
    <m/>
    <m/>
    <m/>
    <s v="Informe"/>
    <n v="5.0000000000000001E-3"/>
    <m/>
    <m/>
    <s v="Actividad que a la fecha de corte 31Oct2020 no ha iniciado."/>
    <m/>
    <n v="0"/>
    <n v="5.0000000000000001E-3"/>
  </r>
  <r>
    <s v="QUEDA IGUAL"/>
    <x v="1"/>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s v="Información que se encuentra en la ruta interna de calidad: \\10.216.160.201\control interno\2020\19.02 INF. A OTROS ORGANISMOS\DIRECTIVA 003 de 2013 (15May al 30Oct2020)"/>
    <s v="Se dio respuesta a la solicitud de información realizada por la DGC con memorando 2020IE8420 del 13-10-2020 en relación con las auditorías realizadas por la OCI durante mayo y octubre (memorando 2020IE8834 del 28-10-2020). _x000a__x000a_El 26 de octubre se realizó la solicitud de información a la DGC y CID con memorando 2020IE8823 y se realizó una mesa de trabajo entre la ACI, DGC y la Subdirección Administrativa con el fin de definir los lineamientos para la elaboración del informe. _x000a__x000a_El 28 de octubre se remitió a la DGC la matriz de elaboración del informe para facilitar el diligenciamiento. "/>
    <s v="Informe - Elaboración"/>
    <n v="4.2499999999999994E-3"/>
    <n v="7.5000000000000067E-4"/>
  </r>
  <r>
    <s v="CUMPLIDA"/>
    <x v="5"/>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r>
  <r>
    <s v="CUMPLIDA"/>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d v="2020-08-31T00:00:00"/>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_x000a__x000a_El día 28Ago2020 se da por aprobada el acta del Comité Institucional de Coordinación de Control Interno (CICCI) llevado a cabo el jueves 30 de julio de 2020  y se adjunta el archivo pertinente, adicionalmente se continúa con el proceso de legalización (suscripción de firmas) de la misma._x000a__x000a_El día 28 de agosto de 2020 se aprobó y se suscribió por parte de la Director General, Dr. Juan Carlos López López, Presidente del Comité y la Ingeniera Ivonne Andrea Torres Cruz, Secretaria del Comité el día 31 de agosto de 2020."/>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d v="2020-10-02T00:00:00"/>
    <s v="La información se encuentra en la ruta: \\10.216.160.201\control interno\2020\02.01 ACTAS COMITE C. I\04. 18sept2020_x000a_Se cuenta con las siguientes evidencias:_x000a_- 01. Convocatoria 4ta sesión ordinaria 18Sep2020_x000a_- 02. 2020IE7558 Solicitud presentación Estados Fiancieros a 31Jul o 31ago2020_x000a_- 03. 2020IE7558 Memorando Solicitud Estados Fiancieros 31ago2020 docx- _x000a_- 04. Solicitud Evidencias Comité Institucional de Coordinación de Control Interno_x000a_- 05. Correo RTA DUT Solicitud Evidencias Comité Institucional de Coordinación de Control Interno_x000a_- 06. Correo TRA FINANCIERA Actas de Reunión- 08. Correo RTA FINANCIERA -seguimiento a compromisos_x000a_- 07. Presentación Comité - punto riesgos_x000a_- 08. Tercera sesión ordinaria del Comité Institucional de Coordinación de Control Interno (2020-07-30 at 06_15 GMT-7) (Grabacion)_x000a_- 09. Presentación CICCI 18SEP2020_x000a_- 10. Presentación CICCI 18SEP2020 V2.0_x000a_- 11. Presentación CICCI 18SEP2020 V3.0_x000a_- 12. Acta cuarta reunión Comité de Control Interno 18-septiembre-2020 Firmada._x000a_- 13. Presentación CICCI 18SEP2020 V3.0 para informe._x000a_- 14. Presentación CICCI 18SEP2020 V3.0_x000a_Adicionalmente_x000a_1. Informe Politica de Riesgos y Mapa Riesgos CVP_SEPT2020_x000a_2. PRESENTACIÓN CICC_RESULTADOS FURAG 2019-2020_v2_x000a_3. 208-CI-Ft-04 PAA 2020 V3.0 Seg2020 (Corte 31Ago2020)_x000a_"/>
    <s v="El día 18Sep2020 se realizó la cuarta sesión del Comité Institucional de Coordinación de Control Interno._x000a__x000a_El día 02Oct2020 se da por aprobada el acta del Comité Institucional de Coordinación de Control Interno (CICCI) llevado a cabo el viernes 18 de septiembre de 2020  y se adjunta el archivo pertinente, adicionalmente se continúa con el proceso de legalización (suscripción de firmas) de la misma._x000a__x000a_El día 02 de octubre de 2020 se aprobó y se suscribió por parte de la Director General, Dr. Juan Carlos López López, Presidente del Comité y la Ingeniera Ivonne Andrea Torres Cruz, Secretaria del Comité el día 02 de octubre de 2020._x000a_"/>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m/>
    <m/>
    <m/>
    <m/>
    <n v="0"/>
    <n v="6.4999999999999997E-3"/>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_x000a__x000a_Durante el periodo objeto del presente  seguimiento (agosto) se asistió en calidad de apoyo de la Asesora de Control Interno a la sesion del Comité de Conciliación de la Caja de la Vivienda Popular, celebrada el pasado 21  de agosto de 2020, de manera virtual donde se pusieron a consideración de los miembros e invitados del comite, los lineamientos decisioros a incluir en la Politica de Daño Antijuridico de la CVP._x000a__x000a_De igual manera con ocasion de la invitación para la participacion en el comite de conciliación del 31 de agosto de 2020, se esta analizando la informacion del caso Atahualpa puesta a consideracion de los miembros e invitados del comite._x000a__x000a_Para el Comite de Institucional de Coordinacion de Control Interno, el dia 19 de agosto de 2020 se reviso, modifico y remitio al director juridico la propuesta de modificacion de la Resolucion de Reglamento del mismo comite._x000a__x000a_Durante el Periodo objeto del presente seguimiento ( septiembre) Asistencia en calidad de apoyo de la Asesora de Control Interno en la Sesión virtual Extraordinaria del Comité de Conciliación donde se presentó el Auto del 07 de septiembre de 2020 proferido por el Tribunal Administrativo de Cundinamarca en el marco del proceso 2019, remitiéndole a la Asesora de Control Interno el concepto jurídico sobre el particular, vía correo electrónico. 11 de septiembre de 2020  _x000a_Asistencia en calidad de apoyo de la Asesora de Control Interno en la Sesión virtual del Comité de Conciliación donde se comunicó el memorando Cordis N°2020IE8099 del 25 de septiembre de 2020 por medio del cual se socializa el Decreto Distrital 189 del 21 de agosto de 2020 que dicta lineamientos generales sobre transparencia, integridad y medidas anticorrupción en las entidades y organismos del orden distrital y se dictan otras disposiciones, remitiéndole a la Asesora de Control Interno el concepto jurídico sobre el particular, vía correo electrónico. 29 de septiembre de 2020._x000a_Asistir en calidad de apoyo de la Asesoría de Control Interno al Comité Institucional de Coordinación de Control Interno - el 18 de septiembre de 2020._x000a__x000a_Asistir por solicitud de la Asesora de Control Interno al Comité Técnico de Inventario de Bienes muebles e inmuebles . 24 de septiembre de 2020._x000a__x000a_Durante el periodo objeto de seguimiento (Octubre) se realizaron las siguientes actividades en cumplimiento de la obligacion:  _x000a__x000a_05 de octubre: se revisó y presentó para la firma de la Asesora de Control Interno,  el acta de la sesion N° 260 del comite de conciliacion donde se socializo el Decreto 189 de 2020_x000a__x000a_08 de octubre: Asistencia y participacion en el Comite de Conciliacion celebrado y donde se presento el caso de una audiencia de conciliacion para el proyecto Torres de San Rafael_x000a__x000a_09 de octubre: se revisó y presentó para la firma de la Asesora de Control Interno,  el acta de la sesion N° 271 del comite de conciliacion donde se presento el caso de Torres de San Rafael._x000a__x000a_20 de octubre: se revisó y presentó para la firma de la Asesora de Control Interno,  el acta de la sesion N° 270 del comite de conciliacion donde se presentaron los avances del Parque Metropolitano._x000a__x000a_21 de octubre: se asistio a una mesa de trabajo derivada del Comite de Institucional de Gestion y desempeño con ocasion de  las diferentes observaciones que se presentaron a los proyectos de resolución, que modifican o derogan las resoluciones  No. 2904 de 2017 y resolución 197 de 2019."/>
    <s v="Informe - Elaboración de producto"/>
    <n v="3.6449999999999998E-3"/>
    <n v="8.5499999999999986E-4"/>
  </r>
  <r>
    <s v="CUMPLIDA"/>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r>
  <r>
    <s v="CUMPLIDA"/>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r>
  <r>
    <s v="QUEDA IGUAL"/>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10T00:00:00"/>
    <m/>
    <m/>
    <m/>
    <m/>
    <m/>
    <m/>
    <m/>
    <m/>
    <m/>
    <m/>
    <m/>
    <m/>
    <s v="Reporte"/>
    <n v="3.5000000000000001E-3"/>
    <d v="2020-09-10T00:00:00"/>
    <s v="Las evidencias se encuentran en la carpeta compartida de Control Interno en la ruta: \\10.216.160.201\control interno\2020\19.04 INF.  DE GESTIÓN\PAAC\II_Seg_x000a__x000a_-Memorando 2020IE7364 _x000a_-Memorando 2020IE7644_x000a_-Cuadro oportunidad entrega 2do seg PAG 2020_x000a_-Informe del segundo seguimiento al mapa de riesgos 2020"/>
    <s v="Mediante memorando 2020IE7364 del día 25Ago2020 se realiza la solicitud a la OAP, sobre la evidencia de oportunidad de entrega del segundo seguimiento al Plan Anticorrupción y de Atención al Ciudadano vigencia 2020 y Plan de Acción de Gestión, con plazo de entrega 08Sep2020._x000a__x000a_Se recibe respuesta el día 08Sep2020 mediante memorando 2020IE7644 emitido por la OAP._x000a__x000a_La oportunidad se registra en el &quot;cuadro oportunidad entrega 2do seg PAG 2020&quot;, el cual es incluido en el informe del segundo seguimiento al mapa de riesgos, elaborado por la profesional Jhoana Marcela Rodriguez y publicado en la página web."/>
    <s v="Entrega producto final"/>
    <n v="3.5000000000000001E-3"/>
    <n v="0"/>
  </r>
  <r>
    <s v="QUEDA IGUAL"/>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m/>
    <m/>
    <m/>
    <m/>
    <n v="0"/>
    <n v="3.5000000000000001E-3"/>
  </r>
  <r>
    <s v="SE DEBE ELIMINAR"/>
    <x v="5"/>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r>
  <r>
    <s v="QUEDA IGUAL"/>
    <x v="5"/>
    <s v="Seguimiento al Plan Estratégico de Tecnologías de la Información y las Comunicaciones - PETI"/>
    <s v="Gestión Tecnología de la Información y Comunicaciones"/>
    <s v="Estratégico"/>
    <s v="Ivonne Andrea Torres Cruz_x000a_Asesora de Control Interno"/>
    <s v="Ivonne Andrea Torres Cruz"/>
    <s v="Jefe Oficina de Tecnologías de la Información y las Comunicaciones"/>
    <d v="2020-03-02T00:00:00"/>
    <d v="2020-11-20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r>
  <r>
    <s v="QUEDA IGUAL"/>
    <x v="5"/>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oan Gaitán Ferrer"/>
    <s v="Asesor de Control Interno"/>
    <d v="2020-04-01T00:00:00"/>
    <d v="2020-08-28T00:00:00"/>
    <m/>
    <m/>
    <m/>
    <m/>
    <m/>
    <m/>
    <m/>
    <m/>
    <m/>
    <m/>
    <m/>
    <m/>
    <s v="Reporte SUIT"/>
    <n v="0.01"/>
    <m/>
    <s v="La información se encuentra en la ruta: \10.216.160.201\control interno\2020\19.04 INF.  DE GESTIÓN\PAAC\Estrategia Racionalizacion de Tramites                           Se cuenta con las siguientes evidencias: _x000a_1. Guia_metodologica_racionalizacion_tramites_ajuste.pdf/b00c472f-8872-4553-bfce-6c8f97403054 _x000a_2. Cartilla%20Tips%20implementación%20del%20Dec-2106%20-%202019_vf%20(1).pdf_x000a_3. Pantallazos reunión cargue de información en el SUIR Dirección de Reasentamientos "/>
    <s v="Se ha solicitado a la Oficina Asesora de Planeación se invite a la ACI a las mesas de trabajo con el fin de hacer el acompañamiento y seguimiento correspondiente a la racionalización de tramites y OPAs en el SUIT. _x000a__x000a_Se participo en la reunión de del cargue de información de la Dirección de Reasentamientos en día 30/09/2020._x000a__x000a_Se participó como acompañante a la reunión de racionalizacion de tramites, con la Oficina Asesora de Planeación, la Dirección de Reasentamientos y la Dirección de Mejoramiento de Vivienda. _x000a__x000a_Se actualizó en la plataforma del SUIT el formulario en linea con el que cuenta la Dirección de Mejoramiento de Vivienda para radicar las solicitudes de los usuarios ante la Caja de la Vivienda Popular."/>
    <s v="Trabajo de campo"/>
    <n v="5.6000000000000008E-3"/>
    <n v="4.3999999999999994E-3"/>
  </r>
  <r>
    <s v="QUEDA IGUAL"/>
    <x v="5"/>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06-25T00:00:00"/>
    <m/>
    <m/>
    <m/>
    <m/>
    <m/>
    <m/>
    <m/>
    <m/>
    <m/>
    <m/>
    <m/>
    <m/>
    <s v="Informe"/>
    <n v="1.4999999999999999E-2"/>
    <m/>
    <s v="La información se encuentra en la ruta: \\10.216.160.201\control interno\2020\19.04 INF.  DE GESTIÓN\SEGUIM. PLAN  TRATAM. RIESG. DE SEGUR. PRIVAC INF_x000a__x000a_Memo 2020IE6667 del día 13Jul2020 Solicitud de Información._x000a__x000a_Respuesta mediante correo electrónico del día 17Jul2020"/>
    <s v="Actualmente se encuentra en la elaboración del informe para ser presentado a la ACI."/>
    <s v="Informe - Elaboración de producto"/>
    <n v="1.2150000000000001E-2"/>
    <n v="2.8499999999999984E-3"/>
  </r>
  <r>
    <s v="SE DEBE ELIMINAR"/>
    <x v="5"/>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m/>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_x000a__x000a_Octubre:Se asistió al Comité de Bienes Muebles el 14Oct2020_x000a_CICCI el 23Oct2020, Comite de Gestión y Desempeño el 23Oct2020"/>
    <s v="Informe - Comunicación de envío"/>
    <n v="3.1850000000000003E-3"/>
    <n v="3.1499999999999974E-4"/>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_x000a__x000a_\\10.216.160.201\control interno\2020\19.04 INF.  DE GESTIÓN\SEG COMITE INV. BIENES INMUEBLES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_x000a__x000a_En el mes de Agosto se asistió a los siguientes comites:_x000a__x000a_Comité Directivo virtual jueves 20Ago2020 de 10am a 12am_x000a__x000a_Sesión Virtual Comité de Conciliación_x000a_Viernes, 21 de agosto⋅7:30am – 4:00pm_x000a__x000a_Comité Seguimiento Financiero_x000a_Viernes, 28 de agosto⋅9:00 – 10:00am_x000a__x000a_Sesión virtual en vivo Comité de Conciliación Caso Atahualpa_x000a_Lunes, 31 de agosto⋅8:00 – 9:00am_x000a__x000a_En el mes de Septiembre se asistió a los siguientes comites:_x000a__x000a_Comité Distrital de Auditoría _x000a_Viernes, 4 de septiembre⋅7:30 – 10:00am -  Microsoft Teams_x000a__x000a_Sesión virtual extraordinaria Comité de Conciliación Viernes, 11 de septiembre⋅7:30am – 1:00pm - Meet_x000a__x000a_Convocatoria cuarta sesión ordinaria del Comité Institucional de Coordinación de Control Interno - Viernes, 18 de septiembre⋅8:00 – 10:00am - meet_x000a__x000a_CITACIÓN COMITÉ DIRECTIVO – Viernes, 18 de septiembre⋅10:00am – 12:00pm - meet_x000a__x000a_COMITE TECNICO DE SOSTENIBILIDAD CONTABLE_x000a_Lunes, 21 de septiembre⋅8:00 – 9:30am - meet_x000a__x000a_Comité Técnico de Inventario de Bienes muebles e inmuebles de la CVP. Tema: Bienes Muebles._x000a_Jueves, 24 de septiembre⋅9:00am – 12:00pm - meet_x000a__x000a_Sesión virtual informativa Comité de Conciliación - Socialización Decreto 189 de 2020 Martes, 29 de septiembre⋅7:30am – 3:30pm - meet_x000a__x000a_Comité Institucional de Gestión y Desempeño Martes, 29 de septiembre⋅8:00 – 9:30am - meet_x000a__x000a_En el mes de Octubre se asistió a los siguientes comites:_x000a__x000a_Comité de Conciliación- Avances Parque Metropolitano_x000a_Lunes, 5 de octubre⋅11:30am – 12:00pm_x000a__x000a_Sesión extraordinaria Comité de Conciliación_x000a_Jueves, 8 de octubre⋅2:00 – 6:00pm_x000a__x000a_COMITE DE INVENTARIOS BIENES MUEBLES_x000a_Miércoles, 14 de octubre⋅11:30am – 12:30pm_x000a__x000a_Comité Directivo (presencial)_x000a_Lunes, 19 de octubre⋅4:00 – 6:00pm_x000a__x000a_Comité Institucional de Coordinación de Control Interno - Quinta sesión ordinaria_x000a_Viernes, 23 de octubre⋅10:00am – 12:00pm_x000a__x000a_Sesión Extraordinaria - Comité Institucional de Gestión y Desempeño_x000a_Martes, 27 de octubre⋅8:00 – 10:00am_x000a__x000a_COMITE DE INVENTARIOS BS. MUEBLES_x000a_Miércoles, 28 de octubre⋅10:00 – 11:00am_x000a__x000a_Comité Seguimiento Financiero_x000a_Viernes, 30 de octubre⋅3:00 – 4:00pm"/>
    <s v="Trabajo de campo"/>
    <n v="2.5200000000000001E-3"/>
    <n v="1.9799999999999996E-3"/>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m/>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_x000a_Agenda de Google del 28-08-2020._x000a_Agenda de Google del 11-09-2020._x000a_Agenda de Google del 24-09-2020._x000a_Agenda de Google del 28-10-2020_x000a_Agenda de Google del 30-10-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_x000a__x000a_Asistencia a la apertura del Comité Financiero del 28 de agosto de 2020._x000a__x000a_Asistencia virtual al Comité de seguimiento financiero realizado el 11-09.-2020_x000a__x000a_Asistencia al Comité Técnico de Inventarios de Bienes Inmuebles de la CVP._x000a__x000a_Asistencia al Comité de inventarios de Bienes Muebles del 28 de octubre de 2020._x000a_Asistencia al Comité Financiero realizado el 30-10-2020."/>
    <s v="Trabajo de campo"/>
    <n v="2.5200000000000001E-3"/>
    <n v="1.9799999999999996E-3"/>
  </r>
  <r>
    <s v="QUEDA IGUAL"/>
    <x v="5"/>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r>
  <r>
    <s v="QUEDA IGUAL"/>
    <x v="5"/>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r>
  <r>
    <s v="SE DEBE ELIMINAR"/>
    <x v="5"/>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r>
  <r>
    <s v="SE DEBE ELIMINAR"/>
    <x v="5"/>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r>
  <r>
    <s v="SE DEBE ELIMINAR"/>
    <x v="5"/>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r>
  <r>
    <s v="SE DEBE ELIMINAR"/>
    <x v="5"/>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r>
  <r>
    <s v="CUMPLIDA"/>
    <x v="6"/>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r>
  <r>
    <s v="CUMPLIDA"/>
    <x v="6"/>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r>
  <r>
    <s v="CUMPLIDA"/>
    <x v="6"/>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r>
  <r>
    <s v="CUMPLIDA"/>
    <x v="6"/>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r>
  <r>
    <s v="CUMPLIDA"/>
    <x v="6"/>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r>
  <r>
    <s v="CUMPLIDA"/>
    <x v="6"/>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r>
  <r>
    <s v="CUMPLIDA"/>
    <x v="6"/>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r>
  <r>
    <s v="CUMPLIDA"/>
    <x v="6"/>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s v="QUEDA IGUAL"/>
    <x v="6"/>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r>
  <r>
    <s v="QUEDA IGUAL"/>
    <x v="6"/>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8-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_x000a__x000a_Agosto: Graciela Zabala Rico: Se dio acompañamiento a la formulación del plan de mejoramiento, hasta su cargue al sistema SIVICOF"/>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_x000a__x000a_Agosto: Graciela Zabala Rico: Se dio acompañamiento a la formulación del plan de mejoramiento, hasta su cargue al sistema SIVICOF"/>
    <s v="Entrega a ente de control y copia en Control Interno"/>
    <n v="1.4E-2"/>
    <n v="0"/>
  </r>
  <r>
    <s v="CUMPLIDA"/>
    <x v="6"/>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s v="CUMPLIDA"/>
    <x v="6"/>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r>
  <r>
    <s v="QUEDA IGUAL"/>
    <x v="6"/>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r>
  <r>
    <s v="QUEDA IGUAL"/>
    <x v="6"/>
    <s v="Atención a la contraloría - auditoría de desempeño 3: Convenio 103-2013 FDL San Cristóbal Sur"/>
    <s v="Evaluación de la Gestión"/>
    <s v="Seguimiento y Evaluación"/>
    <s v="Ivonne Andrea Torres Cruz_x000a_Asesora de Control Interno"/>
    <s v="Carlos Vargas Hernández"/>
    <s v="Asesor de Control Interno"/>
    <d v="2020-10-13T00:00:00"/>
    <d v="2020-12-17T00:00:00"/>
    <m/>
    <m/>
    <m/>
    <m/>
    <m/>
    <m/>
    <m/>
    <m/>
    <m/>
    <m/>
    <m/>
    <m/>
    <s v="Correos electrónicos, actas de reunión, memorandos"/>
    <n v="1.4E-2"/>
    <m/>
    <s v="*Solicitud por parte de la Contraloria -  información Auditoría de desempeño Codigo 70 - oficio radicado 2-2020-16567 del 15 de octubre de 2020 y se dio respuesta por parte de la entidad mediante oficio radicado 2020EE9890 del 20 de octubre de 2020._x000a_*Solicitud por parte de la Contraloria con radicado 2-2020-17289 de fecha 22 de octubre de 2020, expedientes y plan de mejoramiento y se dio respuesta por parte de la entidad mediante oficios radicados 2020EE10214 del 27 de octubre de 2020 y 2020EE10181 del 26 de octubre de 2020. Ruta \\10.216.160.201\control interno\2020\19.03 INF. AUDITORIAS C. I\19.03 EXTERNAS\04. - DES. PAD 2020 -VIG 2019 - CÓD 70_x000a_* Solicitud oficio 2-2020-15850 del 02-10-2020 y respuesta por parte de la entidad oficio 2020EE9055 del 02-102020_x000a_*Solicitud oficio 2-2020-16217 del 08-10-2020 y respuesta por parte de la entidad oficio 2020EE9353 del 09-102020_x000a_*Solicitud oficio 2-2020-16671 del 16-10-2020 y respuesta por parte de la entidad oficio 2020EE9705 del16-102020_x000a_*Solicitud oficio 2-2020-17269 del 22-10-2020 y respuesta por parte de la entidad oficio 2020EE10135 del 02-232020_x000a_*Solicitud oficio 2-2020-17728 del 28-10-2020 y respuesta por parte de la entidad oficio 2020EE del 30-10-2020 ruta \\10.216.160.201\control interno\2020\00. APOYO\10. DP"/>
    <s v="*El 15 de octubre de 2020 la Contraloría realizó Solicitud  de información Auditoría de desempeño Codigo 70 - oficio radicado 2-2020-16567 del 15 de octubre de 2020 y se dio respuesta por parte de la entidad mediante oficio radicado 2020EE9890 del 20 de octubre de 2020._x000a_*El 22 de octubre de 2020 la Contraloría solicitó información con radicado 2-2020-17289 de fecha 22 de octubre de 2020, expedientes y plan de mejoramiento y se dio respuesta por parte de la entidad mediante oficios radicados 2020EE10214 del 27 de octubre de 2020 y 2020EE10181 del 26 de octubre de 2020._x000a_* Solicitud oficio 2-2020-15850 del 02-10-2020 y respuesta por parte de la entidad oficio 2020EE9055 del 02-102020_x000a_*Solicitud oficio 2-2020-16217 del 08-10-2020 y respuesta por parte de la entidad oficio 2020EE9353 del 09-102020_x000a_*Solicitud oficio 2-2020-16671 del 16-10-2020 y respuesta por parte de la entidad oficio 2020EE9705 del16-102020_x000a_*Solicitud oficio 2-2020-17269 del 22-10-2020 y respuesta por parte de la entidad oficio 2020EE10135 del 02-232020_x000a_*Solicitud oficio 2-2020-17728 del 28-10-2020 y respuesta por parte de la entidad oficio 2020EE del 30-10-2020"/>
    <s v="Reparto de solicitud"/>
    <n v="7.0000000000000001E-3"/>
    <n v="7.0000000000000001E-3"/>
  </r>
  <r>
    <s v="QUEDA IGUAL"/>
    <x v="6"/>
    <s v="Informe cuenta mensual SIVICOF"/>
    <s v="Evaluación de la Gestión"/>
    <s v="Seguimiento y Evaluación"/>
    <s v="Ivonne Andrea Torres Cruz_x000a_Asesora de Control Interno"/>
    <s v="Carlos Vargas Hernández"/>
    <s v="Asesor de Control Interno"/>
    <d v="2020-08-03T00:00:00"/>
    <d v="2020-08-12T00:00:00"/>
    <m/>
    <m/>
    <m/>
    <m/>
    <m/>
    <m/>
    <m/>
    <m/>
    <m/>
    <m/>
    <m/>
    <m/>
    <s v="Certificado de recepción de información de SIVICOF"/>
    <n v="1.5E-3"/>
    <d v="2020-08-12T00:00:00"/>
    <s v="Certificado generado por el aplicativo sivicof  de la cuenta dejulio de 2020 el cual fue enviado por correo electronico al Director General."/>
    <s v="El dia 12 de agosto de 2020 se cargaron los formatos y documentos electronicos de la cuenta mensual del mes de Julio de 2020 de la Caja de Vivienda Popular y se envio certificado generado por el aplicativo sivicof por correo electronico al Director General."/>
    <s v="Entrega a ente de control y copia en Control Interno"/>
    <n v="1.5E-3"/>
    <n v="0"/>
  </r>
  <r>
    <s v="QUEDA IGUAL"/>
    <x v="6"/>
    <s v="Informe cuenta mensual SIVICOF"/>
    <s v="Evaluación de la Gestión"/>
    <s v="Seguimiento y Evaluación"/>
    <s v="Ivonne Andrea Torres Cruz_x000a_Asesora de Control Interno"/>
    <s v="Carlos Vargas Hernández"/>
    <s v="Asesor de Control Interno"/>
    <d v="2020-09-01T00:00:00"/>
    <d v="2020-09-09T00:00:00"/>
    <m/>
    <m/>
    <m/>
    <m/>
    <m/>
    <m/>
    <m/>
    <m/>
    <m/>
    <m/>
    <m/>
    <m/>
    <s v="Certificado de recepción de información de SIVICOF"/>
    <n v="1.5E-3"/>
    <d v="2020-09-09T00:00:00"/>
    <s v="El dia 2 y 9 de Septiembre se realizó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_x000a__x000a_Información en la ruta: \\10.216.160.201\control interno\2020\19.01 INF.  A  ENTID. DE CONTROL Y VIG\SIVICOF\CUENTA MENSUAL\08. AGOSTO"/>
    <s v="Durante el mes de septiembre los dias 2 y 9  se realizo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
    <s v="Entrega a ente de control y copia en Control Interno"/>
    <n v="1.5E-3"/>
    <n v="0"/>
  </r>
  <r>
    <s v="SE DEBE ELIMINAR"/>
    <x v="6"/>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r>
  <r>
    <s v="QUEDA IGUAL"/>
    <x v="6"/>
    <s v="Informe cuenta mensual SIVICOF"/>
    <s v="Evaluación de la Gestión"/>
    <s v="Seguimiento y Evaluación"/>
    <s v="Ivonne Andrea Torres Cruz_x000a_Asesora de Control Interno"/>
    <s v="Carlos Vargas Hernández"/>
    <s v="Asesor de Control Interno"/>
    <d v="2020-10-01T00:00:00"/>
    <d v="2020-10-09T00:00:00"/>
    <m/>
    <m/>
    <m/>
    <m/>
    <m/>
    <m/>
    <m/>
    <m/>
    <m/>
    <m/>
    <m/>
    <m/>
    <s v="Certificado de recepción de información de SIVICOF"/>
    <n v="1.5E-3"/>
    <d v="2020-10-30T00:00:00"/>
    <s v="Los dias 2 y 9 de octubre de 2020 se cargó la cuenta mensual del mes de septiembre de la entidad en el aplicativo SIVICOF.Ruta Ruta \\10.216.160.201\control interno\2020\19.01 INF.  A  ENTID. DE CONTROL Y VIG\SIVICOF\CUENTA MENSUAL\09. SEPTIEMBRE_2020 _x000a__x000a_-El dia 21 de octubre se cargo el plan de mejoramiento de las acciones correctivas de los hallazgos generados en la Auditoría codigo 244. Ruta \\10.216.160.201\control interno\2020\28.05 PM\EXTERNO\CONTRALORIA\08. Aud Desempeño PAD 2020 Cód 244\Sivicof _x000a__x000a_-El dia 30 de octubre se cargó la modificacion de acciones correctivas 3.3.5.2 del Plan de mejoramiento Codogo 35 en el Aplicativo Sivicof. Ruta \\10.216.160.201\control interno\2020\28.05 PM\EXTERNO\CONTRALORIA\02. Modificaciones\08 Reasentamientos III\Modificación"/>
    <s v="Los dias 2 y 9 de octubre de 2020 se cargó la cuenta mensual de la entidad en el aplicativo SIVICOF _x000a__x000a_-El dia 21 de octubre se cargo el plan de mejoramiento de las acciones correctivas de los hallazgos generados en la Auditoría codigo 244 _x000a__x000a_-El dia 30 de octubre se cargó la modificacion de acciones correctivas 3.3.5.2 del Plan de mejoramiento Codogo 35 en el Aplicativo Sivicof. "/>
    <s v="Entrega a ente de control y copia en Control Interno"/>
    <n v="1.5E-3"/>
    <n v="0"/>
  </r>
  <r>
    <s v="QUEDA IGUAL"/>
    <x v="6"/>
    <s v="Informe cuenta mensual SIVICOF"/>
    <s v="Evaluación de la Gestión"/>
    <s v="Seguimiento y Evaluación"/>
    <s v="Ivonne Andrea Torres Cruz_x000a_Asesora de Control Interno"/>
    <s v="Carlos Vargas Hernández"/>
    <s v="Asesor de Control Interno"/>
    <d v="2020-11-03T00:00:00"/>
    <d v="2020-11-11T00:00:00"/>
    <m/>
    <m/>
    <m/>
    <m/>
    <m/>
    <m/>
    <m/>
    <m/>
    <m/>
    <m/>
    <m/>
    <m/>
    <s v="Certificado de recepción de información de SIVICOF"/>
    <n v="1.5E-3"/>
    <m/>
    <m/>
    <m/>
    <m/>
    <n v="0"/>
    <n v="1.5E-3"/>
  </r>
  <r>
    <s v="QUEDA IGUAL"/>
    <x v="6"/>
    <s v="Atención a la contraloría - auditoría de desempeño 2: Proyectos VIP - VIS: Arborizadora Baja, MZ 54-55; La Casona"/>
    <s v="Evaluación de la Gestión"/>
    <s v="Seguimiento y Evaluación"/>
    <s v="Ivonne Andrea Torres Cruz_x000a_Asesora de Control Interno"/>
    <s v="Carlos Vargas Hernández"/>
    <s v="Asesor de Control Interno"/>
    <d v="2020-08-05T00:00:00"/>
    <d v="2020-10-09T00:00:00"/>
    <m/>
    <m/>
    <m/>
    <m/>
    <m/>
    <m/>
    <m/>
    <m/>
    <m/>
    <m/>
    <m/>
    <m/>
    <s v="Correos electrónicos, actas de reunión, memorandos"/>
    <n v="1.4E-2"/>
    <d v="2020-10-21T00:00:00"/>
    <s v="*Solicitud por parte de la Contralorìa con radicado 2-2020-11578 del 24 Julio del 2020 - Proyectos VIP - VIS_x000a_Mediante Oficio 2020EE6392 del 4 de agosto de 2020-  Se da Respuesta a la solicitud  de la Contraloría._x000a_*Solicitud de información respecto al proyecto Colores de Bolonia por parte de la Contraloria mediante radicado 2-2020-12901 del 20 Agosto de 2020. _x000a_Respuesta al  radicado 2-2020-12901 mediante oficio radicado 2020EE7111 del dia 25 de agosto de 2020. _x000a_Alcance al Oficio radicado  2020EE7111 mediante 2020IE7374 radicado del 25 de agosto de 2020._x000a__x000a_*Respuesta a las Solicitudes de información por parte de la Contraloria sobr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Entrega del Informe preliminar de Auditoria codigo 244 el dia 25 de septiembre de 2020 mediante  Oficio 2-2020-25217 correo electronico de envio de repartición de observaciones a los responsables._x000a_Información en la ruta: \\10.216.160.201\control interno\2020\19.03 INF. AUDITORIAS C. I\19.03 EXTERNAS\03. DES_PROY_ VIP_ VIS COD_244_x000a_Entrega informe final auditoria codigo 244. Ruta \\10.216.160.201\control interno\2020\19.03 INF. AUDITORIAS C. I\19.03 EXTERNAS\03. DES_PROY_ VIP_ VIS COD_244\11. INFORME FINAL_x000a_Entrega y cargue del  Plan de mejoramiento al ente de control aplicativo Sivicof. Ruta \\10.216.160.201\control interno\2020\28.05 PM\EXTERNO\CONTRALORIA\08. Aud Desempeño PAD 2020 Cód 244\Sivicof"/>
    <s v="*El dia 24 de julio de 2020 la Contralorìa solicito informaciòn respecto a los proyectos VIP-VIS, mediante radicado 2-2020-11578, el dia 4 de agosto de 2020 se envio oficio de respuesta mediante radicado 2020EE6392._x000a__x000a_*El dia 20 de agosto de 2020 la Contraloria mediante radicado 2-2020-12901 solicito informacion respecto al proyecto Colores de Bolonia, el dia 25 de agosto de 2020 se dio respuesta por parte de la CVP mediante oficio radicado 2020EE7111, posteriormente el dia 25 de agosto de 2020 se dio alcance al Oficio radicado  2020EE7111 mediante 2020IE7374, respuestas enviadas por correo electronico al Gerente de la Auditoria el Dr. EDGAR ALFONSO RAMÍREZ HERNÁNDEZ_x000a__x000a_*Durante el mes de septiembre se dio tramite a las solicitudes realizadas por la Contralorias dando respuesta a los siguientes oficios d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_x000a_Entrega del Informe preliminar de Auditoria codigo 244 el dia 25 de septiembre de 2020 mediante  Oficio 2-2020-25217 correo electronico de envio de repartición de observaciones a los responsables._x000a__x000a_Entrega informe final auditoria codigo 244 el dia 8 de octubre de 2020_x000a_Entrega y cargue  del Plan de mejoramiento al ente de control aplicativo Sivicof el dia 21 de octubre de 2020"/>
    <s v="Entrega a ente de control y copia en Control Interno"/>
    <n v="1.4E-2"/>
    <n v="0"/>
  </r>
  <r>
    <s v="QUEDA IGUAL"/>
    <x v="6"/>
    <s v="Informe cuenta mensual SIVICOF"/>
    <s v="Evaluación de la Gestión"/>
    <s v="Seguimiento y Evaluación"/>
    <s v="Ivonne Andrea Torres Cruz_x000a_Asesora de Control Interno"/>
    <s v="Carlos Vargas Hernández"/>
    <s v="Asesor de Control Interno"/>
    <d v="2020-12-01T00:00:00"/>
    <d v="2020-12-10T00:00:00"/>
    <m/>
    <m/>
    <m/>
    <m/>
    <m/>
    <m/>
    <m/>
    <m/>
    <m/>
    <m/>
    <m/>
    <m/>
    <s v="Certificado de recepción de información de SIVICOF"/>
    <n v="1.5E-3"/>
    <m/>
    <m/>
    <m/>
    <m/>
    <n v="0"/>
    <n v="1.5E-3"/>
  </r>
  <r>
    <s v="QUEDA IGUAL"/>
    <x v="7"/>
    <s v="Asesoría en la formulación de planes de mejoramiento internos y en la modificación de las acciones ya propuestas"/>
    <s v="Evaluación de la Gestión"/>
    <s v="Seguimiento y Evaluación"/>
    <s v="Ivonne Andrea Torres Cruz_x000a_Asesora de Control Interno"/>
    <s v="Jhoana Rodríguez Silva"/>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ón Acomp. REAS_1_x000a_Reg. Reunión Revisión de planes de mejoramiento PQRS REAS_x000a__x000a_Plan de mejoramiento de Control Interno_x000a__x000a_Correo electrónico "/>
    <s v="Se realizan dos (2) asesorías en la formulación de planes de mejoramiento internos de REAS el día 04/02/2020 y 06/02/2020._x000a__x000a_Seguimiento 30Sep2020: _x000a_Se formula Plan de mejoramiento de Control Interno con las dos (2) oportunidades de mejora identificadas para nuestro proceso en la Auditoría Interna 2020 al Sistema de Gestión de Calidad de La Caja De Vivienda Popular, enviado a la Oficina Asesora de Planeación a través de correo electrónico el 30 de septiembre 2020._x000a__x000a_"/>
    <s v="Trabajo de campo - Análisis de Información"/>
    <n v="6.6999999999999994E-3"/>
    <n v="3.3000000000000008E-3"/>
  </r>
  <r>
    <s v="CUMPLIDA"/>
    <x v="7"/>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r>
  <r>
    <s v="QUEDA IGUAL"/>
    <x v="7"/>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r>
  <r>
    <s v="QUEDA IGUAL"/>
    <x v="7"/>
    <s v="Seguimiento al Plan de Mejoramiento Interno "/>
    <s v="Todos los Procesos"/>
    <s v="Todos los Procesos"/>
    <s v="Ivonne Andrea Torres Cruz_x000a_Asesora de Control Interno"/>
    <s v="Andrés Farias Pinzón"/>
    <s v="Líderes de Cada Proceso"/>
    <d v="2020-11-03T00:00:00"/>
    <d v="2020-11-26T00:00:00"/>
    <m/>
    <m/>
    <m/>
    <m/>
    <m/>
    <m/>
    <m/>
    <m/>
    <m/>
    <m/>
    <m/>
    <m/>
    <s v="Matriz de seguimiento"/>
    <n v="1.9E-2"/>
    <m/>
    <m/>
    <m/>
    <m/>
    <n v="0"/>
    <n v="1.9E-2"/>
  </r>
  <r>
    <s v="CUMPLIDA"/>
    <x v="7"/>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r>
  <r>
    <s v="QUEDA IGUAL"/>
    <x v="7"/>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r>
  <r>
    <s v="QUEDA IGUAL"/>
    <x v="7"/>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d v="2020-10-01T00:00:00"/>
    <s v="Se realizaron oficios 2020IE7538 del 02Sep2020 y 2020IE7579 del 04Sep2020 de cronograma para reuniones en las cuales se revisan evidencias y se realizan registros de reunión con los participantes, se alimento matriz de seguimiento y se elaboró informe final del estado de las acciones al Plan de Mejoramiento Contraloría el cual fue entregado a tráves de correo institucional el 25Sep2020 a cada uno de los directivos bajo radicado 2020IE8086 del 24 de septiembre de 2020. Evidencias en: \\10.216.160.201\control interno\2020\28.05 PM\EXTERNO\CONTRALORIA\04. II SEG 2020._x000a__x000a_Mediante correo electronico se solicitó publicación del informe en página web el 01Oct2020, en la ruta: https://www.cajaviviendapopular.gov.co/sites/default/files/Informe%20de%20Seguimiento.corte%20%2831_Ago_2020%29.pdf"/>
    <s v="Se entregó informe final y se alimentó matriz con seguimiento._x000a__x000a_Mediante correo electronico se solicitó publicación del informe en página web el 01Oct2020, en la ruta: https://www.cajaviviendapopular.gov.co/sites/default/files/Informe%20de%20Seguimiento.corte%20%2831_Ago_2020%29.pdf"/>
    <s v="Informe - Publicación (web,intranet y/o carpeta de calidad)"/>
    <n v="1.8999999999999996E-2"/>
    <n v="0"/>
  </r>
  <r>
    <s v="QUEDA IGUAL"/>
    <x v="7"/>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r>
  <r>
    <s v="CUMPLIDA"/>
    <x v="2"/>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r>
  <r>
    <s v="CUMPLIDA"/>
    <x v="7"/>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r>
  <r>
    <s v="CUMPLIDA"/>
    <x v="3"/>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r>
  <r>
    <s v="CUMPLIDA"/>
    <x v="3"/>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r>
  <r>
    <s v="QUEDA IGUAL"/>
    <x v="3"/>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8-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 - 1213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_x000a__x000a_-Memorando 2020IE7169 del día 13Ago2020 Solicitud contratación Economista Joan Gaitan Control Interno._x000a__x000a_-Acta de inicio de Joan Gaitan CTO 792-2020_x000a__x000a_*Un correo electrónico del dia 20Ago2020 donde se realiza la solicitud de afiliación a la ARL del contratista Joan Gaitan."/>
    <s v="Se realiza en el Sisco los siguientes documentos con respecto a la contratación de los 6 contratistas: Andrea Sierra, Marcela Urrea, Jhoana Rodriguez, Carlos Vargas, Joan Gaitan y Andres Farias: _x000a__x000a_-Siscos 971 - 993 - 995 - 998 - 999 - 1213_x000a_-Estudios previos_x000a_-Carta de ausencia de personal_x000a_-Selección de contratista_x000a_-Solicitud de ausencia_x000a_-Solicitud de elaboración de contrato_x000a__x000a_-Se realiza matriz de riesgos de cada contratista.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memorando 2020IE7169 del día 13Ago2020 Solicitud contratación Economista Joan Gaitan Control Interno.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El día 20Ago2020 se suscribe acta de inicio de Joan Gaitan CTO 792-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_x000a__x000a_*Se realiza solicitud de afiliación a la ARL del contratista Joan Gaitan mediante un (1) correo electrónico del día 20Ago2020._x000a__x000a_Se realiza acta de inicio de Joan Gaitan CTO 792-2020, suscrita el día 20Ago2020, la cual se sube a SECOP II y a la carpeta compartida en el DRIVE de nombre “7. CONTROL INTERNO”."/>
    <s v="Entrega, publicación o socialización de resultados"/>
    <n v="6.0000000000000001E-3"/>
    <n v="0"/>
  </r>
  <r>
    <s v="QUEDA IGUAL"/>
    <x v="0"/>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s v="QUEDA IGUAL"/>
    <x v="0"/>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11-20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s v="NUEVA QUE SE INCLUYE"/>
    <x v="0"/>
    <s v="Auditoría Especializada Destinación de Recursos y de Procesos de Contratación"/>
    <s v="Adquisición de Bienes y Servicios"/>
    <s v="Apoyo"/>
    <s v="Ivonne Andrea Torres Cruz_x000a_Asesora de Control Interno"/>
    <s v="Andrea Sierra Ochoa"/>
    <s v="Director de Gestión Corporativa y CID"/>
    <d v="2020-08-03T00:00:00"/>
    <d v="2020-12-31T00:00:00"/>
    <m/>
    <m/>
    <m/>
    <m/>
    <m/>
    <m/>
    <m/>
    <m/>
    <m/>
    <m/>
    <m/>
    <m/>
    <s v="Informe"/>
    <n v="0.03"/>
    <m/>
    <s v="la Informacion que ha generado y que se generará con ocasión de la presente actividad se encuentran en la siguiente ruta: \\10.216.160.201\control interno\2020\19.03 INF. AUDITORIAS C. I\19.03 INTERNAS\05. Emergencia Económica\Aud. Esp. Rec. y Proc.Contr"/>
    <s v="Durante el periodo objeto del presente seguimiento (agosto), remití para verificación de la Asesora de Control Interno como Auditoria Lider, el memorando de solicitud de información, dirigido a la Direccion de Gestion Corporativa y CID, asi como el correspondiente plan de Auditoria, y la pertienente carta de representacion, y de esta manera una vez se cuente con el visto bueno de la Asesora de Control Interno, se remitirán los documentos referidos a la Directora de Gestion Corporativa para si conocimiento._x000a__x000a_Durante el periodo objeto de seguimiento ( septiembre) se realizaron las siguientes actividades:_x000a__x000a_Se realizó la planeación para la ejecución de la Auditoría Especial a los procesos de contratación adelantados con ocasión de la declaración de emergencia económica en el marco de la atención de la pandemia COVID-19, remitiendo a la Asesora de Control Interno, los proyecto de Plan de Auditoría, Carta de Representación y Memorando de Comunicación de Apertura de Auditoría. 2 de septiembre de 2020._x000a__x000a_Asistir en calidad de auditora a la reunión de apertura Auditoría Especial a los procesos de contratación adelantados con ocasión de la declaración de emergencia económica en el marco de la atención de la pandemia COVID-19. 18 de septiembre de 2020._x000a__x000a_Solicitud a través de la Profesional Graciela Zabala, de la muestra de 61 expedientes contractuales a la Dirección de Gestión Corporativa, expedientes que serán el insumo principal de la evaluación de control Interno mediante la Auditoría a adelantar. 30 de septiembre de 2020._x000a__x000a__x000a_ANDREA SIERRA_x000a_Durante el periodo objeto de seguimiento (octubre ) me encuentro adelantando trabajo de campo revisando los siguientes expedientes contractuales:_x000a__x000a_332-2020_x000a_354-2020_x000a_355-2020_x000a_367-2020_x000a_426-2020_x000a_522-2020_x000a_524-2020_x000a_525-2020_x000a_532-2020_x000a_533-2020_x000a_534-2020_x000a_535-2020_x000a_536-2020_x000a_551-2020_x000a_552-2020_x000a_569-2020_x000a_570-2020_x000a_571-2020_x000a_572-2020_x000a_686-2020"/>
    <s v="Trabajo de campo - Análisis de Información"/>
    <n v="1.8599999999999998E-2"/>
    <n v="1.14E-2"/>
  </r>
  <r>
    <s v="NUEVA QUE SE INCLUYE"/>
    <x v="0"/>
    <s v="Evaluar la capacidad de la entidad para continuar la operación bajo las nuevas condiciones que le impone la crisis"/>
    <s v="Gestión del Talento Humano"/>
    <s v="Estratégico"/>
    <s v="Ivonne Andrea Torres Cruz_x000a_Asesora de Control Interno"/>
    <s v="Joan Gaitán Ferrer"/>
    <s v="Subdirector Administrativo"/>
    <d v="2020-08-03T00:00:00"/>
    <d v="2020-12-31T00:00:00"/>
    <m/>
    <m/>
    <m/>
    <m/>
    <m/>
    <m/>
    <m/>
    <m/>
    <m/>
    <m/>
    <m/>
    <m/>
    <s v="Informe"/>
    <n v="0.03"/>
    <m/>
    <m/>
    <s v="Actividad que no va a ser realizada en la presente vigencia (2020) "/>
    <s v="Planeación - Plan de auditoría"/>
    <n v="1.8E-3"/>
    <n v="2.8199999999999999E-2"/>
  </r>
  <r>
    <s v="NUEVA QUE SE INCLUYE"/>
    <x v="0"/>
    <s v="Seguimiento a los planes de acción que comienzan a surgir como contingencia"/>
    <s v="Gestión Estratégica"/>
    <s v="Estratégico"/>
    <s v="Ivonne Andrea Torres Cruz_x000a_Asesora de Control Interno"/>
    <s v="Jhoana Rodríguez Silva"/>
    <s v="Jefe Oficina Asesora de Planeación "/>
    <d v="2020-08-03T00:00:00"/>
    <d v="2020-12-31T00:00:00"/>
    <m/>
    <m/>
    <m/>
    <m/>
    <m/>
    <m/>
    <m/>
    <m/>
    <m/>
    <m/>
    <m/>
    <m/>
    <s v="Informe"/>
    <n v="0.03"/>
    <m/>
    <s v="Seguimiento 30Sep2020:_x000a_Plan de autoría del proceso de Gestión del Talento Humano frente al tema del Protocolo de Bioseguridad. _x000a_Cartas de representación de Administrativa y Corporativa y CID _x000a_Solicitud de información por correo electrónico._x000a_2020IE8088 - Comunicación apertura auditoría especial Talento Humano._x000a_Reunión de apertura de la auditoría del proceso de Gestión del Talento Humano frente al tema del Protocolo de Bioseguridad._x000a_Recepción de información por parte del proceso de Gestión del Talento Humano la cual debe comenzar a ser objeto de análisis. _x000a_Listas de chequeo suministradas por el Ministerio de Salud a través de los anexos de la resolución 666 de 2020 y se realizó una inspección."/>
    <s v="Seguimiento 30Sep2020:_x000a_Se cuenta con memorando 2020IE8088 del 24 de septiembre 2020, en el cual se realiza la Comunicación de apertura para la auditoría especial Talento Humano y solicitud de información. _x000a__x000a_Se cuenta con cartas de representación de Administrativa y Corporativa y CID ._x000a__x000a_Se cuenta con 2020IE8151 como Respuesta al requerimiento 2020IE8088 Auditoria especial Talento, información para revisar."/>
    <s v="Trabajo de campo - Recolección de Evidencias"/>
    <n v="1.1099999999999999E-2"/>
    <n v="1.89E-2"/>
  </r>
  <r>
    <s v="NUEVA QUE SE INCLUYE"/>
    <x v="0"/>
    <s v="Seguimiento a los lineamientos contables relacionados con el COVID 19 "/>
    <s v="Gestión Financiera"/>
    <s v="Apoyo"/>
    <s v="Ivonne Andrea Torres Cruz_x000a_Asesora de Control Interno"/>
    <s v="Marcela Urrea Jaramillo"/>
    <s v="Subdirector Financiero"/>
    <d v="2020-08-03T00:00:00"/>
    <d v="2020-12-31T00:00:00"/>
    <m/>
    <m/>
    <m/>
    <m/>
    <m/>
    <m/>
    <m/>
    <m/>
    <m/>
    <m/>
    <m/>
    <m/>
    <s v="Informe"/>
    <n v="0.03"/>
    <m/>
    <s v="Agenda de google del 20 de octubre de 2020._x000a_Documentos ubicados en la ruta de la carpeta interna: _x000a_\\10.216.160.201\control interno\2020\19.03 INF. AUDITORIAS C. I\19.03 INTERNAS\10. Servicio al Ciudadano\4. Eje. Aud"/>
    <s v="Se realizó reunión de apertura de manera virtual el 20 de octubre la cual fue comunicada con memorando 2020IE8609 del 19 de octubre de 2020._x000a_Se realizó solicitud de información a los procesos:_x000a_Gestión Estratégica con memorando 2020IE8587 y fue remitda la información con memorando 2020IE8846 del 26 de octubre de 2020._x000a_Servicio al Ciudadano con memorando 2020IE8588; fue remitida la información con memorando 2020IE8922 del 28 de octubre de 2020. _x000a_Gestión de Comunicaciones con memorando 2020IE8644, información que fué remitida con memorando 2020IE8611 del 27 de octubre de 2020._x000a_Se suscribieron las cartas de representación y se encuentran ubicadas en la carpeta compartida."/>
    <s v="Trabajo de campo - Recolección de Evidencias"/>
    <n v="1.1099999999999999E-2"/>
    <n v="1.89E-2"/>
  </r>
</pivotCacheRecords>
</file>

<file path=xl/pivotCache/pivotCacheRecords3.xml><?xml version="1.0" encoding="utf-8"?>
<pivotCacheRecords xmlns="http://schemas.openxmlformats.org/spreadsheetml/2006/main" xmlns:r="http://schemas.openxmlformats.org/officeDocument/2006/relationships" count="178">
  <r>
    <s v="Diligenciar seguimiento"/>
    <s v="QUEDA IGUAL"/>
    <s v="Auditoría"/>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x v="0"/>
  </r>
  <r>
    <s v="No requiere seguimiento"/>
    <s v="SE DEBE ELIMINAR"/>
    <s v="Auditoría"/>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x v="1"/>
  </r>
  <r>
    <s v="No requiere seguimiento"/>
    <s v="SE DEBE ELIMINAR"/>
    <s v="Auditoría"/>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x v="2"/>
  </r>
  <r>
    <s v="No requiere seguimiento"/>
    <s v="SE DEBE ELIMINAR"/>
    <s v="Auditoría"/>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x v="0"/>
  </r>
  <r>
    <s v="Diligenciar seguimiento"/>
    <s v="QUEDA IGUAL"/>
    <s v="Auditoría"/>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x v="0"/>
  </r>
  <r>
    <s v="No requiere seguimiento"/>
    <s v="SE DEBE ELIMINAR"/>
    <s v="Auditoría"/>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x v="1"/>
  </r>
  <r>
    <s v="No requiere seguimiento"/>
    <s v="SE DEBE ELIMINAR"/>
    <s v="Auditoría"/>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x v="2"/>
  </r>
  <r>
    <s v="No requiere seguimiento"/>
    <s v="SE DEBE ELIMINAR"/>
    <s v="Auditoría"/>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x v="0"/>
  </r>
  <r>
    <s v="No requiere seguimiento"/>
    <s v="CUMPLIDA"/>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x v="3"/>
  </r>
  <r>
    <s v="No requiere seguimiento"/>
    <s v="CUMPLIDA"/>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x v="4"/>
  </r>
  <r>
    <s v="No requiere seguimiento"/>
    <s v="QUEDA IGUAL"/>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x v="1"/>
  </r>
  <r>
    <s v="No requiere seguimiento"/>
    <s v="QUEDA IGUAL"/>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0-10-01T00:00:00"/>
    <d v="2020-11-06T00:00:00"/>
    <m/>
    <m/>
    <m/>
    <m/>
    <m/>
    <m/>
    <m/>
    <m/>
    <m/>
    <m/>
    <m/>
    <m/>
    <s v="Informe"/>
    <n v="5.0000000000000001E-3"/>
    <d v="2020-11-30T00:00:00"/>
    <s v="Ruta de evidencias informe de austeridad_x000a_\\10.216.160.201\control interno\2020\19.04 INF.  DE GESTIÓN\AUSTERIDAD\III TRIM"/>
    <s v="Se solicitó información mediante memorando 2020IE8393 del 09Oct2020._x000a__x000a_Se recibe respuesta de DGC mediante memorando 2020IE8563 del 16Oct2020._x000a__x000a_Se le solicitó información adicional a la Subdirección Administrativa el día 20Oct2020 mediante correo electrónico._x000a__x000a_Se sostuvo reunión con la Subdirección Administrativa el día 20Oct2020._x000a__x000a_Se sostuvo reunión con Julian Borja de DGC el día 21Oct2020, indicandole que la información que habia entregado tenia errores respecto de la informacion entregada para Sivicof y Personeria, se solicita corrección._x000a__x000a_Se realizó reunion el 22Oct2020 con la Subdirección Administrativa, para aclarar la informacion que ellos entregaron respecto del vehiculo de la entidad._x000a__x000a_El 26Oct2020 mediante correo electrónico se realiza solicitud de informacion adicional del vehiculo a la subdirección Administrativa, la cual es entregada el 29Oct2020._x000a__x000a_Se realizó el informe de Austeridad del Gasto correspondiente al tercer trimestre de la vigencia 2020 en lo relacionado con los servicios públicos, el Plan de Austeridad y los conceptos por los cuales la Entidad a cancelado valores diferentes a consumo durante las vigencas 2018, 2019 y 2020 (mora, deudas de períodos anteriores, recargos, reconexiones, etc)._x000a__x000a_Se trabajo con la información remitida por la DGC con memroando 2020IE8563 del 16-10-2020 y por la OPA con memorando 2020IE8520 del 15-10-2020._x000a__x000a_Se generaron dos No Conformidades._x000a__x000a_Se remitió al Director General con memorando 202011200096093 del 26Nov2020._x000a__x000a_Se solicitó publicación en la página de la Entidad el 30Nov2020"/>
    <s v="Informe - Publicación (web,intranet y/o carpeta de calidad)"/>
    <n v="4.9999999999999992E-3"/>
    <n v="0"/>
    <x v="5"/>
  </r>
  <r>
    <s v="Diligenciar seguimiento"/>
    <s v="QUEDA IGUAL"/>
    <s v="Adicionales"/>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d v="2020-12-23T00:00:00"/>
    <s v="Obras Criticas y Obras Inconclusas:_x000a_La información se encuentra en la ruta: \\10.216.160.201\control interno\2020\19.04 INF.  DE GESTIÓN\OBRAS INCONCLUSAS_x000a_Se cuenta con las siguientes evidencias:_x000a_01. MATRIZ CONTRALORIA GENERAL_x000a_02. OBRAS CRÍTICAS BOGOTÁ (Respuesta) V2.0_x000a_03. Formato Obras Inconclusas 2020 CVP_x000a_Adicionalmente se cuenta con:_x000a_01. 2020EE9728 Respuesta de Solicitud Información Obras Criticas._x000a_02. 2020EE9364 Respuesta Contraloría Solicitud Información Obras Inconclusas 09Oct2020. _x000a__x000a_Matriz Activos de la Información:_x000a_La información se encuentra en la ruta: \\10.216.160.201\control interno\2020\00. APOYO\16.  Activos de la Información_x000a_Se cuenta con las siguientes evidencias:_x000a_01. 208-TIC-Ft-21 INVENTARIO Y CLASIFICACION DE ACTIVOS DE INFORMACION V6 2020 ACI_x000a__x000a_Solicitud de información con fines disciplinarios - Auto 109 de 2020 Expediente 065-2019:_x000a__x000a_La información se encuentra en la ruta: \\10.216.160.201\control interno\2020\00. APOYO\10. DP\58. 2020IE8862 -AUTO 109 DE 2020 EXPEDIENTE 065 – 2019_x000a_Se cuenta con las siguientes evidencias:_x000a_00. 2020IE8862 SOLIC. INF. AUTO 109 DE 2020 EXPEDIENTE 065 – 2019_x000a_01.  Oficio 2019ER8622 entrega INF. PRELIMINAR Aud Cod 23-PAD 2019_x000a_02. Obs 3.1.3.3 Informe Preliminar Aud Cod 23-PAD 2019_x000a_03. Oficio 2019EE9926 RTA Obs 3.1.3.3 Inf Preli Aud Cod 23-PAD 2019_x000a_04. Oficio 2019ER9611 entrega Inf. Final Aud Cod 23 - PAD 2019_x000a_05. Hallazgo 3.1.3.3 Informe Final Aud Cod 23-PAD 2019_x000a_06. Plan de Mejoramiento Corte (02-Jun-2020)_x000a_07. Evidencia Ejecución acción Hallazgo 3.1.3.3 expediente 597 – 16_x000a_08. 2020IE9054 Rta 2020IE8862 del 27Oct2020 Auto 109-2020 Exp 065-2019_x000a__x000a_Seguimiento de los avances en la Gestión Institucional de Riesgos:_x000a_La información se encuentra en la ruta: \\10.216.160.201\control interno\2020\00. APOYO\10. DP\64. Veeduría Riesgos Se cuenta con las siguientes evidencias:_x000a_00. 13. Presentación CICCI 18SEP2020 V3.0.pdf_x000a_01. 2020IE8752 Informe puntos restantes Comité CICCI 18SEP2020.pdf_x000a_02. 2020IE7770 Segundo Informe de seguimiento al mapa de riesgos vigencia 2020.pdf_x000a_03. 2020IE8390 Informe 2do seg PAAC y mapa de riesgos - Alcance 2020IE7770.pdf_x000a_04. MAPA DE RIESGOS - Segundo seguimiento corte 31Ago2020.xlsx_x000a_05. Matriz de Seguimiento PAAC Control Interno 2do seguimiento 2020.xlsx_x000a_06. PRESENTACIÓN COMITÉ MIPG OCTUBRE_COMP MAPA RIESGOS.pdf_x000a_07. PRESENTACIÓN COMITÉ MIPG SEPTIEMBRE.pdf_x000a_08. PRESENTACIÓN INSTRUMENT RIESGOS.pdf_x000a_09. Consulta Matriz de Riesgos - Riesgo de Seguridad Digital.pdf_x000a_10. Matriz de riesgos de seguridad digital.pdf_x000a_11. MATRIZ DE RIESGOS-SEGURIDAD DIGITAL V1.xlsx_x000a_12. 2020IE7623 Recomendaciones revisión mapa de riesgos de mejoramiento de barrios.pdf_x000a_13. Revisión mapa de riesgos Mejoramiento de Barrios.xlsx"/>
    <s v="Obras Criticas y Obras Inconclusas:_x000a_1. Se genera respuesta de la CIRCULAR EXTERNA No. DDP-000014 DEL 22 DE SEPTIEMBRE DE 2020 con el correo electrónico: “Reporte Información Registro Nacional de Obras Inconclusas - Contraloría General de la República - Caja de Vivienda Popular” del día viernes 2 de octubre del 2020._x000a_2. Se genera respuesta del radicado:  Radicación #: 2-2020-16668 de la Contraloría de Bogotá con el asunto: Solicitud de información Obras Criticas. RTA: 2020EE9728 Respuesta de Solicitud Información Obras Criticas._x000a_3. Se genera respuesta del oficio:  Sin Radicación #: de la Contraloría de Bogotá con el asunto: Solicitud de información Obras Inconclusas CVP. RTA: 02. 2020EE9364 Respuesta Contraloría Solicitud Información Obras Inconclusas. _x000a__x000a_Matriz Activos de la Información:_x000a_1. Se genera el diligenciamiento de la matriz archivos de la información de la Asesoría de Control Interno. RTA: Se envía vía correo electrónico el día viernes 30 de octubre del 2020. _x000a_"/>
    <s v="Actividad ejecutada (revisada y entregada a solicitante)"/>
    <n v="1.5E-3"/>
    <n v="0"/>
    <x v="0"/>
  </r>
  <r>
    <s v="No requiere seguimiento"/>
    <s v="CUMPLIDA"/>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x v="6"/>
  </r>
  <r>
    <s v="No requiere seguimiento"/>
    <s v="SE DEBE ELIMINAR"/>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x v="1"/>
  </r>
  <r>
    <s v="Diligenciar seguimiento"/>
    <s v="QUEDA IGUAL"/>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d v="2020-12-22T00:00:00"/>
    <s v="La información se encuentra en la ruta \\10.216.160.201\control interno\2020\02.01 ACTAS COMITE C. I\Plan de trabajo CICCI\Encuesta estat y cód auditor 04Dic2020_x000a__x000a_Se cuenta con las siguientes evidencias:_x000a_1. 00. papeles de trabajo_x000a_2. 01. Preguntas ESTATUTO DE AUDITORIA INTERNA Y CÓDIGO DE ÉTICA DEL AUDITOR INTERNO_x000a_3. 02. Preguntas evalución estatuto y código de ética revisado IATC_x000a_4. 03. Lista Funcionarios y contratistas para encuesta de control interno_x000a_5. 04. Formulario ESTATUTO DE AUDITORÍA INTERNA Y CÓDIGO DE ÉTICA DEL AUDITOR INTERNO_x000a_6. 05. Formulario ESTATUTO DE AUDITORÍA INTERNA Y CÓDIGO DE ÉTICA DEL AUDITOR INTERNO V2_x000a_7. 06. Memo diligencia encuesta estatuto de auditoría_x000a_8. 07. 202011200099433 Solicitud diligenciamiento encuesta evaluación auditores 2020._x000a_9. 08. 202011200099433 Solicitud diligenciamiento encuesta evaluación auditores 2020 Word_x000a_10. 08. 202011200099433 Solicitud diligenciamiento encuesta evaluación auditores 2020 PDF_x000a_11. 10. Informe encuesta estatuto aud inter y código ética 04Dic2020_x000a_12. 11. Informe encuesta estatuto aud inter y código ética 22Dic2020 Word_x000a_13. 12. Informe encuesta estatuto aud inter y código ética 22Dic2020 PDF_x000a_14. 13. Entrega Informe de resultados encuesta de percepción del grado de cumplimiento del estatuto de auditoría interna y del código de ética del auditor interno_x000a_"/>
    <s v="Se realizó el informe de RESULTADOS ENCUESTA DE PERCEPCIÓN DEL GRADO DE CUMPLIMIENTO DEL ESTATUTO DE AUDITORÍA INTERNA Y DEL CÓDIGO DE ÉTICA DEL AUDITOR INTERNO, el mismo fue entregado al Director General con copia a los miembros del Comité Institucional de Coordinación de Control Interno CICCI el día 22 de diciembre de la presente vigencia por correo electrónico."/>
    <s v="Actividad ejecutada (revisada y entregada a solicitante)"/>
    <n v="3.2499999999999999E-3"/>
    <n v="0"/>
    <x v="0"/>
  </r>
  <r>
    <s v="Diligenciar seguimiento"/>
    <s v="QUEDA IGUAL"/>
    <s v="Adicionales"/>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d v="2020-12-31T00:00:00"/>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_x000a__x000a_Memorando radicado Cordis N° 2020IE7552 del 03 de septiembre de 2020_x000a_Oficio de radicado Cordis N° 2020EE7459 del 03 de septiembre de 2020_x000a__x000a_Memorando radicado Cordis N° 2020IE7626 del 08 de septiembre de 2020_x000a__x000a_Proyección memorando de respuesta a la solicito de la Dirección de Gestión Corporativa y CID, remitido a la Asesora de Control Interno al correo itorresc@cajaviviendapopular.gov.co _x000a__x000a_Memorando radicado Cordis N° 2020IE7875 del 17 de septiembre de 2020._x000a__x000a_Durante el mes de octubre realice las siguientes comunicaciones en desarrollo de esta actividad:_x000a__x000a_Proyeccion del memorando de radicado Cordis N° 2020IE8269 de 6 octubre de 2020._x000a__x000a_Proyección del Memorando de 2020IE8415 del 13 de octubre de 2020._x000a__x000a_Proyección del Memorando de 2020IE8417 del 13 de octubre de 2020._x000a__x000a_Proyección del Memorando de 2020IE8652 del 20 de octubre de 2020._x000a__x000a_Proyección del Memorando de 2020IE8958 del 29 de octubre de 2020._x000a__x000a_Las comunicaciones realizadas durante el mes de noviembre, se encuentran en la carpeta de Control Interno, DP y en la plataforma ORFEO._x000a__x000a_Proyección del memorando 202011200096673 del 27 de noviembre de 2020 remisorio inf prelim auditoría contratos._x000a__x000a_Apoyo en la proyeccion y revision del memorando N° 202011200113751 del 25 de noviembre de 2020."/>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_x000a__x000a_Durante el mes de Agosto se atendieron las siguientes peticiones: _x000a__x000a_Mediante correo electronico se recibio la peticion presentada por el señor LUIS FELIPE HERRERA GUZMÁN contratista del CTO 582 de 2018, a traves de cual solicita se realice la correspondiente liquidacion del contrato. En tal virtud se solicito a la Direccion de Mejoramiento de Barrios  el expediente N° 582 de 2018, a fin de verificar las situaciones actuales del contrato que se indica y de esta manera poder dar una respuesta de fondo al peticionario._x000a_Se atendio el 26 de agosto de 2020 la solicitud de informacion presentada por el Concejal Martín Rivera Álzate dando recibido al funcionario del mismo en indicandole respetuosamente los canales de atencion de la CVP para la atencion de peticiones era el correo:; solucionescvp@cajaviviendapopular.gov.co_x000a__x000a_Durante el periodo objeto de seguimiento (septiembre) se atendieron los siguientes requerimietos:_x000a__x000a_Proyección del memorando de radicado Cordis N° 2020IE7552, mediante el cual se solicitó información a la Dirección de Mejoramiento de Barrios a fin dar respuesta de fondo al derecho de petición presentado por el ejecutor del contrato 582 de 2018 y de esta manera poder dar respuesta de fondo a la petición del ciudadano. 03 de septiembre de 2020_x000a__x000a_Proyección del oficio de radicado Cordis N° 2020EE7459, mediante el cual se le da una respuesta preliminar a la apoderada del ejecutor del contrato N° 582 de 2018. 03 de septiembre de 2020_x000a__x000a_Atención de la solicitud presentada desde la Oficina de Control Interno disciplinario mediante memorando Cordis N° 2020IE7587 del 04 de septiembre de 2020, a través del memorando de Control Interno con radicado Cordis N° 2020IE7626 del 08 de septiembre de 2020._x000a_Respuesta Radicado 2020IE7600 del 07 de septiembre de 2020. Asunto: Solicitud de información con fines disciplinarios - Auto 089 de 2020 Expediente 070 – 2020._x000a__x000a_Proyección del memorando N° 2020IE7875 del 17 de septiembre de 2020, comunicando a la Dirección de Gestión Corporativa y CID la apertura de la Auditoría Especial a los procesos de contratación adelantados con ocasión de la declaración de emergencia económica en el marco de la atención de la pandemia COVID-19. 17 de septiembre de 2020._x000a__x000a_Durante el mes de octubre realice las siguientes comunicaciones en desarrollo de esta actividad:_x000a__x000a_Proyeccion del memorando de radicado Cordis N° 2020IE8269 de 6 octubre de 2020._x000a__x000a_Proyección del Memorando de 2020IE8415 del 13 de octubre de 2020_x000a__x000a_Proyección del Memorando de 2020IE8417 del 13 de octubre de 2020_x000a__x000a_Proyección del Memorando de 2020IE8652 del 20 de octubre de 2020_x000a__x000a_Proyección del Memorando de 2020IE8958 del 29 de octubre de 2020_x000a__x000a_Durante el mes de noviembre realice las siguientes comunicaciones en desarrollo de esta actividad:_x000a__x000a_Proyección del memorando 202011200096673 del 27 de noviembre de 2020 remisorio inf prelim auditoría contratos._x000a__x000a_Apoyo en la proyeccion y revision del memorando N° 202011200113751 del 25 de noviembre de 2020._x000a__x000a_Durante el mes de diciembre se proyectaron los siguientes memorandos:_x000a_Memorando 202011200103083, dirigido a las áreas responsables de adelantar el proceso de Notificaciones al interior de la entidad. del 16 de diciembre de 2020._x000a__x000a__x000a_Memorando 202011200103123, dirigido al Director  General remitiendo el informe final de la auditoría. 16 de diciembre de 2020_x000a__x000a__x000a__x000a_Memorando:202011200103153, dirigido a la Dirección de Gestión Corporativa y CID, remitiendo el informe final de la Auditoría Especial. 16 de diciembre de 2020._x000a__x000a__x000a__x000a__x000a_Memorando:202011200103463, dirigido a la Dirección de Gestión Corporativa y CID. 17 de diciembre de 2020_x000a__x000a__x000a__x000a__x000a_Memorando:202011200103473, dirigido a la Dirección de Gestión Corporativa y CID. 17 de diciembre de 2020_x000a__x000a__x000a__x000a__x000a__x000a_Memorando:202011200103503, dirigido a la Dirección de Gestión Corporativa y CID. 17 de diciembre de 2020_x000a_"/>
    <s v="Actividad ejecutada (revisada y entregada a solicitante)"/>
    <n v="1.5E-3"/>
    <n v="0"/>
    <x v="0"/>
  </r>
  <r>
    <s v="No requiere seguimiento"/>
    <s v="CUMPLIDA"/>
    <s v="Adicionales"/>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x v="4"/>
  </r>
  <r>
    <s v="No requiere seguimiento"/>
    <s v="QUEDA IGUAL"/>
    <s v="Adicionales"/>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d v="2020-10-29T00:00:00"/>
    <s v="En la carpeta de Control Interno, en la siguiente ruta: \\10.216.160.201\control interno\2020\00. APOYO\03. Contratación\Actas de cierre\Contratos , se encuentran todas las carpetas contractuales expedidas para el cumplimiento del PAA, dentro del mismo archivo se encuentra una matriz para el segumiento y control de la etapa postcontractual de cada una._x000a__x000a_En la misma carpeta se encuentra el memorando de radicado Cordis N°2020IE8958 del 29 de octubre de 2020, a traves del cual se le trasladan 13 actas de cierre a la Direccion de Gestion Corporativa"/>
    <s v="Durante el periodo de esta actividad se revisaron 30 expedientes, que corresponden al mismo numero de contratos, en los que el (la) Asesor (a) de Control Interno funge o fungió como supervisor(a), verificando que cada uno contuviese todos los documentos contractuales correspondientes, asi como que en la etapa postcontractual se encontra cumplida la vigencia las pertinentes garantias._x000a__x000a_Durante el mes de septiembre  se proyectaron 19 actas de cierre de expediente contractual, una vez verificados que cada uno contuviese todos los documentos contractuales correspondientes, así como que en la etapa postcontractual se encontrara cumplida la vigencia las pertinentes garantías._x000a__x000a_Se proyecto  el memorando de radicado Cordis N°2020IE8958 del 29 de octubre de 2020, a traves del cual se le trasladan 13 actas de cierre a la Direccion de Gestion Corporativa_x000a__x000a_La actividad se da por cerrada toda vez, que ya se realizó la verificacion de los contratos en los que la Asesora de control interno es o fue supervisora, se consolidó una base con la informacion de los mismos, se conformó un archivo que contiene en medio magnetico los 30  expedientes contractuales de la Asesoria y se remiteron las actas de cierre a la Direccion de gestion Corporativa de los contratos que ya tienen cumplida la fecha de garantia."/>
    <s v="Actividad ejecutada (revisada y entregada a solicitante)"/>
    <n v="7.0000000000000001E-3"/>
    <n v="0"/>
    <x v="7"/>
  </r>
  <r>
    <s v="Diligenciar seguimiento"/>
    <s v="QUEDA IGUAL"/>
    <s v="Adicionales"/>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d v="2020-12-31T00:00:00"/>
    <s v="Al 31Dic2020 no se presentaron solicitudes"/>
    <s v="Al 31Dic2020 no se presentaron solicitudes"/>
    <s v="Actividad ejecutada (revisada y entregada a solicitante)"/>
    <n v="1.5E-3"/>
    <n v="0"/>
    <x v="0"/>
  </r>
  <r>
    <s v="No requiere seguimiento"/>
    <s v="SE DEBE ELIMINAR"/>
    <s v="Adicionales"/>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x v="7"/>
  </r>
  <r>
    <s v="Diligenciar seguimiento"/>
    <s v="QUEDA IGUAL"/>
    <s v="Adicionales"/>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d v="2020-12-31T00:00:00"/>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 "/>
    <s v="A 30 de junio no se dan respuestas, dado a otras actividades y se cuenta con 10 días para su respuesta, se espera dar respuesta en el mes de julio.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_x000a__x000a_Octubre: Se dio respuesta al radicado 7815 del 15Sep2020en el cual la DUT solicitó modificación de la acción 3.3.3.1 con el radicado 8247 del 05Oct2020 en el cual se le indicó que no se realizó el trámite de modificación de su solicitud._x000a__x000a_Con radicado 8553 del 16Oct2020, REAS solicitó la modificación de la acción del hallazgo 3.3.5.2, la cual fue tramitada con el cordis 2020EE9930 del 20Oct2020 y aceptada por la Contaloria con radicado 2-2020-17791 del 29Oct2020."/>
    <s v="Actividad ejecutada (revisada y entregada a solicitante)"/>
    <n v="1.5E-3"/>
    <n v="0"/>
    <x v="0"/>
  </r>
  <r>
    <s v="Diligenciar seguimiento"/>
    <s v="QUEDA IGUAL"/>
    <s v="Adicionales"/>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d v="2020-12-31T00:00:00"/>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Actividad ejecutada (revisada y entregada a solicitante)"/>
    <n v="7.0000000000000001E-3"/>
    <n v="0"/>
    <x v="0"/>
  </r>
  <r>
    <s v="Diligenciar seguimiento"/>
    <s v="QUEDA IGUAL"/>
    <s v="Adicionales"/>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d v="2020-12-23T00:00:00"/>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_x000a__x000a_22- Calendario de google del 12 de agosto de 2020._x000a__x000a_23. Correos electrónicos del 11, 14, 18 y 20 de agosto de 2020._x000a_Memorando 2020IE7257 del 18 de agosto de 2020._x000a__x000a_24. Correos electrónicos de solicitud de información a la Subdirección financiera y remisión de consolidado de información el 24 de agosto de 2020._x000a__x000a_25. Correo electrónico del 26 de agosto de solicitud de información y correo de remisión de información del 27 de agosto de 2020._x000a__x000a_26. Correo electrónico de remisión del Plan de Mejoramiento por para de la Subdirección Administrativa del 26 de agosto de 2020_x000a_Correo electrónico de solicitud de ajustes del 27 de agosto de 2020._x000a__x000a_27.Banner del sorteo Manzana 54 y 55 del 07 de septiembre de 2020._x000a_Lista de asistencia de Google 07 de septiembre de 2020._x000a__x000a_28. Correo de remisión de matrices de plan de mejoramiento y memorando al responsable de consolidar los planes de mejoramiento por parte de la Asesoría de Control Interno._x000a__x000a_29. Matriz revisión CI sorteo 2292020_x000a__x000a_30. Agenda Google del 21 de octubre de 2020."/>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_x000a__x000a_22. Participación en la auditoría interna de calidad - Norma ISO 9001:2015 realizada al proceso de Evaluación de la Gestión 12-08-2020._x000a__x000a_23. Se realizó la revisión de la formulación del Plan de mejoramiento y análisis causal de las cinco No Conformidades resultantes del informe de Seguimiento al Plan Institucional de Archivos - PINAR – 2019._x000a__x000a_24. Se realizó solicitud de actas de sesiones celebradas en la vigencia 2020 del Comité Financiero a la Subdirección Financiera el 19 de agosto de 2020 y se realizó la relación con fechas, asistentes y verificación de la suscripción de las actas, remitiendo dicha información el 24 de agosto de 2020 a la Asesora de Control Interno_x000a__x000a_25. Se realizó el diligenciamiento de la información solicitada el 26 de agosto, relacionada con la Evaluación al Sistema de Control Interno con corte a junio de la vigencia 2020, siendo remitida el 27 de agosto la matriz diligenciada._x000a__x000a_26. Se realizó la revisión del Plan de Mejoramiento y análisis de causas de las cinco No Conformidades del informe del Plan de Previsión de Recursos Humanos – Vigencia 2020 remitido a la Subdirección Administrativa con memorando 2020IE7161 del 13 de agosto de 2020._x000a__x000a_27. Se realizó la revisión documental de 29   expedientes de la manzana 55 y tres (03) expedientes de la manzana 54 verificando las Resoluciones de asignación del VUR, copias de la cedula de ciudadanía y para los casos de discapacidad se revisaron los certificados. Lo anteiro ocasión al Sorteo virtual realizado el 07 de septiembre de 2020, De igual manera se revisó que las balotas correspondieran al número de viviendas ofertadas y se sacaron durante el sorteo dichas balotas para asignar las nomenclaturas.  _x000a__x000a_28. Se dio conformidad al análisis causal y el plan de mejoramiento del informe de Seguimiento al Plan de Previsión de Recursos Humanos - Vigencia 2019. _x000a_Las matrices fueron remitidas por la Subdirección Administrativa con memorando 2020IE7613 del 07 de septiembre de 2020._x000a_Se remitieron las matrices al encargado por parte de la Asesoría de Control Interno de consolidar los planes de Mejoramiento. _x000a__x000a_29. Asistencia al Sorteo virtual No 7 Arborizadora baja – Manzana 55 realizado el 22 de septiembre de 2020._x000a_Se realizó la revisión documental de 37   expedientes de la manzana 55 verificando las Resoluciones de asignación del VUR, copias de la cedula de ciudadanía y para los casos de discapacidad se revisaron los certificados. _x000a__x000a_De la misma manera se revisó que las balotas correspondieran al número de viviendas ofertadas y se sacaron durante el sorteo dichas balotas para asignar las nomenclaturas_x000a__x000a_Participación en la mesa de trabajo -  Actos administrativos modificacion resolución 197, 1141 y 2904._x000a__x000a_30. El día 23dic2020 se realizó revisión de 12 expedientes y participación en el sorte virtual de 12 soluciones habitacionales en Arborizadora Baja MZ 55"/>
    <s v="Actividad ejecutada (revisada y entregada a solicitante)"/>
    <n v="1.5E-3"/>
    <n v="0"/>
    <x v="0"/>
  </r>
  <r>
    <s v="Diligenciar seguimiento"/>
    <s v="QUEDA IGUAL"/>
    <s v="Auditoría"/>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x v="0"/>
  </r>
  <r>
    <s v="No requiere seguimiento"/>
    <s v="SE DEBE ELIMINAR"/>
    <s v="Auditoría"/>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x v="1"/>
  </r>
  <r>
    <s v="No requiere seguimiento"/>
    <s v="SE DEBE ELIMINAR"/>
    <s v="Auditoría"/>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x v="2"/>
  </r>
  <r>
    <s v="No requiere seguimiento"/>
    <s v="SE DEBE ELIMINAR"/>
    <s v="Auditoría"/>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x v="0"/>
  </r>
  <r>
    <s v="No requiere seguimiento"/>
    <s v="QUEDA IGUAL"/>
    <s v="Auditoría"/>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d v="2020-08-11T00:00:00"/>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_x000a_Mediante el memorando 2020IE7719 y 2020IE7119 del 11 de agosto de 2020, se remitio el informe final de auditoria al Director General de la CVP, y al Director Juridico como responsable del procedimiento objeto de auditoría. "/>
    <s v="Informe Final - Publicación (web,intranet y/o carpeta de calidad)"/>
    <n v="1.0000000000000002E-2"/>
    <n v="0"/>
    <x v="8"/>
  </r>
  <r>
    <s v="Diligenciar seguimiento"/>
    <s v="QUEDA IGUAL"/>
    <s v="Auditoría"/>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x v="0"/>
  </r>
  <r>
    <s v="No requiere seguimiento"/>
    <s v="SE DEBE ELIMINAR"/>
    <s v="Auditoría"/>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x v="4"/>
  </r>
  <r>
    <s v="No requiere seguimiento"/>
    <s v="SE DEBE ELIMINAR"/>
    <s v="Auditoría"/>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x v="7"/>
  </r>
  <r>
    <s v="No requiere seguimiento"/>
    <s v="SE DEBE ELIMINAR"/>
    <s v="Auditoría"/>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x v="9"/>
  </r>
  <r>
    <s v="No requiere seguimiento"/>
    <s v="SE DEBE ELIMINAR"/>
    <s v="Auditoría"/>
    <s v="Arqueo Caja menor"/>
    <s v="Gestión Administrativa"/>
    <s v="Apoyo"/>
    <s v="Ivonne Andrea Torres Cruz_x000a_Asesora de Control Interno"/>
    <s v="Graciela Zabala Rico"/>
    <s v="Subdirector Administrativo"/>
    <d v="2020-01-01T00:00:00"/>
    <d v="2020-02-28T00:00:00"/>
    <m/>
    <m/>
    <m/>
    <m/>
    <m/>
    <m/>
    <m/>
    <m/>
    <m/>
    <m/>
    <m/>
    <m/>
    <s v="Informe"/>
    <m/>
    <m/>
    <m/>
    <m/>
    <m/>
    <n v="0"/>
    <n v="0"/>
    <x v="6"/>
  </r>
  <r>
    <s v="No requiere seguimiento"/>
    <s v="SE DEBE ELIMINAR"/>
    <s v="Auditoría"/>
    <s v="Arqueo Caja fuerte"/>
    <s v="Gestión Financiera"/>
    <s v="Apoyo"/>
    <s v="Ivonne Andrea Torres Cruz_x000a_Asesora de Control Interno"/>
    <s v="Graciela Zabala Rico"/>
    <s v="Subdirector Financiero"/>
    <d v="2020-01-01T00:00:00"/>
    <d v="2020-02-28T00:00:00"/>
    <m/>
    <m/>
    <m/>
    <m/>
    <m/>
    <m/>
    <m/>
    <m/>
    <m/>
    <m/>
    <m/>
    <m/>
    <s v="Informe"/>
    <m/>
    <m/>
    <m/>
    <m/>
    <m/>
    <n v="0"/>
    <n v="0"/>
    <x v="6"/>
  </r>
  <r>
    <s v="No requiere seguimiento"/>
    <s v="QUEDA IGUAL"/>
    <s v="Auditoría"/>
    <s v="Arqueo Caja menor"/>
    <s v="Gestión Administrativa"/>
    <s v="Apoyo"/>
    <s v="Ivonne Andrea Torres Cruz_x000a_Asesora de Control Interno"/>
    <s v="Graciela Zabala Rico"/>
    <s v="Subdirector Administrativo"/>
    <d v="2020-08-05T00:00:00"/>
    <d v="2020-09-04T00:00:00"/>
    <m/>
    <m/>
    <m/>
    <m/>
    <m/>
    <m/>
    <m/>
    <m/>
    <m/>
    <m/>
    <m/>
    <m/>
    <s v="Informe"/>
    <n v="0.01"/>
    <d v="2020-09-18T00:00:00"/>
    <s v="Agosto: se encuentra en curso, se solicito información tipo cuestionario, por el tema de aislamiento, bajo radicado 2020IE7072_x000a__x000a_Septiembre: para la fecha 4 de septiembre se envío al correo institucional de a Asesora de Control Interno, para su revisión y ajustes el informe final, el mismo fue revisado de manera conjunta con la Asesora el 15 de septiembre en el cual se finalizó y se entregó informe final a la Subdirección Administrativa bajo radicado 2020IE7825, el mismo quedó publicado en página web el 18 de septiembre de 2020.  Evdencias en: \\10.216.160.201\control interno\2020\19.03 INF. AUDITORIAS C. I\19.03 INTERNAS\03. Caja Menor."/>
    <s v="Se entregó informe final y se encuentra publicado en la página web de la entidad, debidamente firmado."/>
    <s v="Informe Final - Publicación (web,intranet y/o carpeta de calidad)"/>
    <n v="1.0000000000000002E-2"/>
    <n v="0"/>
    <x v="9"/>
  </r>
  <r>
    <s v="No requiere seguimiento"/>
    <s v="SE DEBE ELIMINAR"/>
    <s v="Auditoría"/>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x v="5"/>
  </r>
  <r>
    <s v="No requiere seguimiento"/>
    <s v="CUMPLIDA"/>
    <s v="Auditoría"/>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x v="3"/>
  </r>
  <r>
    <s v="No requiere seguimiento"/>
    <s v="CUMPLIDA"/>
    <s v="Auditoría"/>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x v="3"/>
  </r>
  <r>
    <s v="No requiere seguimiento"/>
    <s v="QUEDA IGUAL"/>
    <s v="Auditoría"/>
    <s v="Informe PQR's - Ley 1474 de 2011"/>
    <s v="Servicio al Ciudadano "/>
    <s v="Apoyo"/>
    <s v="Ivonne Andrea Torres Cruz_x000a_Asesora de Control Interno"/>
    <s v="Marcela Urrea Jaramillo"/>
    <s v="Director de Gestión Corporativa y CID"/>
    <d v="2020-07-01T00:00:00"/>
    <d v="2020-09-04T00:00:00"/>
    <m/>
    <m/>
    <m/>
    <m/>
    <m/>
    <m/>
    <m/>
    <m/>
    <m/>
    <m/>
    <m/>
    <m/>
    <s v="Informe"/>
    <n v="0.01"/>
    <d v="2020-10-09T00:00:00"/>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_x000a_6- Correo de remisión Informe de PQRSD I semestre vigencia 2020.pdf 30092020.pdf_x000a_7- Correo remisorio 2020IE8387 del 09 de octubre de 2020._x000a_Publicación en la página de la entidad en la ruta:_x000a_https://www.cajaviviendapopular.gov.co/?q=71-informes-de-gesti%C3%B3n-evaluaci%C3%B3n-y-auditor%C3%ADas"/>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_x000a_La entrega del informe fue reprogramada para el 04 de septiembre de 2020._x000a_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_x000a_4- El informe fue remitido a los procesos con memorando 20202IE8387 del 09 de octubre de 2020 y publicado en la página oficial de la entidad._x000a_Se solicitó formulación de Plan de  Mejoramiento para tres No Conformidades con fecha de entrega a Control Interno del 16 de octubre de 2020; Los siete procesos objetos de las NC formularon el PM respectivo."/>
    <s v="Informe Final - Publicación (web,intranet y/o carpeta de calidad)"/>
    <n v="1.0000000000000002E-2"/>
    <n v="0"/>
    <x v="9"/>
  </r>
  <r>
    <s v="No requiere seguimiento"/>
    <s v="CUMPLIDA"/>
    <s v="Enfoque hacia la Prevención"/>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x v="6"/>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x v="3"/>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x v="6"/>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x v="10"/>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x v="4"/>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x v="11"/>
  </r>
  <r>
    <s v="No requiere seguimiento"/>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x v="8"/>
  </r>
  <r>
    <s v="No requiere seguimiento"/>
    <s v="QUEDA IGUAL"/>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x v="1"/>
  </r>
  <r>
    <s v="No requiere seguimiento"/>
    <s v="QUEDA IGUAL"/>
    <s v="Enfoque hacia la Prevención"/>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0-07-27T00:00:00"/>
    <d v="2020-10-05T00:00:00"/>
    <m/>
    <m/>
    <m/>
    <m/>
    <m/>
    <m/>
    <m/>
    <m/>
    <m/>
    <m/>
    <m/>
    <m/>
    <s v="Normograma revisado, actualizado y enviado a la OAP"/>
    <n v="7.4999999999999997E-3"/>
    <d v="2020-10-05T00:00:00"/>
    <s v="La información se encuentra en la ruta: \\10.216.160.201\control interno\2020\00. APOYO\12. Normograma\Lineamientos"/>
    <s v="Durante el periodo objeto del presente seguimiento (agosto), me encuentro adelantando la verificacion de la vigencia y pertinencia de las normas y lineamientos contendidos en el normograma del proceso de evaluación de la gestión, para de esta manera dar cumplimiento al nuevo lineamiento previsto por parte de la Oficina Asesora de Planeación mediante el memorando de radicado Cordis N° 2020IE6888 del 27 de julio de 2020. _x000a__x000a_Atendiendo las instrucciones de la Oficina Asesora de Planeacion durante el mes de septiembre se depuro el normograma del proceso de evaluacion de la gestion, manteniendo unicamente las normas y lineamientos mediante los cuales la Asesora de Control Interno estructura su Plan Anual de Auditorias._x000a__x000a_Atendiendo al requerimiento emitido el pasado 30 de septiembre desde la Oficina Asesora de Planeación por parte de la profesional Claudia Marcela García, en el que se solicitaba la actualización de las Herramientas de Gestión, adjunto se remite el seguimiento para el tercer trimestre del Plan de acción de Gestión del proceso &quot;Evaluación de la Gestión&quot; con corte al 30 de septiembre de 2020, a traves de correo electronico de fecha 05 de octubre de 2020, se remitio a esa dependencia el normograma del proceso de evaluación de la gestión, correspondiente a los meses de julio, agosto y septiembre, el proximo normograma se presentara en los primeros dias del mes de enero de 2021."/>
    <s v="Entrega, publicación o socialización de resultados"/>
    <n v="7.4999999999999997E-3"/>
    <n v="0"/>
    <x v="2"/>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m/>
    <m/>
    <m/>
    <m/>
    <m/>
    <n v="0"/>
    <n v="0"/>
    <x v="9"/>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m/>
    <m/>
    <m/>
    <m/>
    <m/>
    <n v="0"/>
    <n v="0"/>
    <x v="2"/>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m/>
    <m/>
    <m/>
    <m/>
    <m/>
    <n v="0"/>
    <n v="0"/>
    <x v="5"/>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m/>
    <m/>
    <m/>
    <m/>
    <m/>
    <n v="0"/>
    <n v="0"/>
    <x v="0"/>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x v="3"/>
  </r>
  <r>
    <s v="No requiere seguimiento"/>
    <s v="CUMPLIDA"/>
    <s v="Enfoque hacia la Prevención"/>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x v="6"/>
  </r>
  <r>
    <s v="No requiere seguimiento"/>
    <s v="CUMPLIDA"/>
    <s v="Enfoque hacia la Prevención"/>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x v="10"/>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x v="6"/>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x v="10"/>
  </r>
  <r>
    <s v="No requiere seguimiento"/>
    <s v="CUMPLIDA"/>
    <s v="Enfoque hacia la Prevención"/>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x v="10"/>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x v="4"/>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x v="11"/>
  </r>
  <r>
    <s v="No requiere seguimiento"/>
    <s v="CUMPLIDA"/>
    <s v="Enfoque hacia la Prevención"/>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x v="8"/>
  </r>
  <r>
    <s v="No requiere seguimiento"/>
    <s v="SE DEBE ELIMINAR"/>
    <s v="Enfoque hacia la Prevención"/>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x v="1"/>
  </r>
  <r>
    <s v="No requiere seguimiento"/>
    <s v="QUEDA IGUAL"/>
    <s v="Enfoque hacia la Prevención"/>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x v="1"/>
  </r>
  <r>
    <s v="No requiere seguimiento"/>
    <s v="QUEDA IGUAL"/>
    <s v="Enfoque hacia la Prevención"/>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d v="2020-08-06T00:00:00"/>
    <s v="Las evidencias se encuentran en la carpeta compartida en DRIVE “Radicación pagos Agosto 2020”en la ruta:_x000a_https://drive.google.com/drive/u/0/folders/0AK5YY03jEsvoUk9PVA"/>
    <s v="Se realizó el trámite de cuentas de cobro de contratistas de ACI, correspondientes al mes de julio de 2020, donde dicha actividad quedó cumplida en su totalidad de la siguiente manera:_x000a__x000a_Cuentas de cobro de contratistas: Andrea Sierra, Marcela Urrea, Joan Gaitán, Carlos Vargas, jhoana Rodriguez y Andrés Farias del mes de julio 2020 radicadas en carpeta compartida en DRIVE establecida por la Subdirección Financiera."/>
    <s v="Entrega, publicación o socialización de resultados"/>
    <n v="1.5E-3"/>
    <n v="0"/>
    <x v="7"/>
  </r>
  <r>
    <s v="No requiere seguimiento"/>
    <s v="QUEDA IGUAL"/>
    <s v="Enfoque hacia la Prevención"/>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d v="2020-09-04T00:00:00"/>
    <s v="Las evidencias se encuentran en la carpeta compartida en DRIVE “Radicación pagos Septiembre 2020”en la ruta:_x000a_https://drive.google.com/drive/folders/0AK5YY03jEsvoUk9PVA"/>
    <s v="Se realizó el trámite de cuentas de cobro de contratistas de ACI, correspondientes al mes de agosto de 2020, donde dicha actividad quedó cumplida en su totalidad de la siguiente manera:_x000a__x000a_Cuentas de cobro de contratistas: Andrea Sierra, Marcela Urrea, Joan Gaitán, Carlos Vargas, jhoana Rodriguez y Andrés Farias del mes de agosto 2020 radicadas en carpeta compartida en DRIVE establecida por la Subdirección Financiera."/>
    <s v="Entrega, publicación o socialización de resultados"/>
    <n v="1.5E-3"/>
    <n v="0"/>
    <x v="9"/>
  </r>
  <r>
    <s v="No requiere seguimiento"/>
    <s v="QUEDA IGUAL"/>
    <s v="Enfoque hacia la Prevención"/>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d v="2020-10-06T00:00:00"/>
    <s v="Las evidencias se encuentran en la carpeta compartida en DRIVE “Radicación pagos Octubre 2020”en la ruta:_x000a_https://drive.google.com/drive/folders/0AK5YY03jEsvoUk9PVA"/>
    <s v="Se realizó el trámite de cuentas de cobro de contratistas de ACI, correspondientes al mes de septiembre de 2020, donde dicha actividad quedó cumplida en su totalidad de la siguiente manera:_x000a__x000a_Cuentas de cobro de contratistas: Andrea Sierra, Marcela Urrea, Joan Gaitán, Carlos Vargas, jhoana Rodriguez y Andrés Farias del mes de septiembre 2020 radicadas en carpeta compartida en DRIVE establecida por la Subdirección Financiera."/>
    <s v="Entrega, publicación o socialización de resultados"/>
    <n v="1.5E-3"/>
    <n v="0"/>
    <x v="2"/>
  </r>
  <r>
    <s v="No requiere seguimiento"/>
    <s v="QUEDA IGUAL"/>
    <s v="Enfoque hacia la Prevención"/>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d v="2020-11-06T00:00:00"/>
    <s v="Las evidencias se encuentran en la carpeta compartida en DRIVE “Radicación pagos Noviembre 2020”en la ruta:_x000a_https://drive.google.com/drive/folders/0AK5YY03jEsvoUk9PVA"/>
    <s v="Se realizó el trámite de cuentas de cobro de contratistas de ACI, correspondientes al mes de octubre de 2020, donde dicha actividad quedó cumplida en su totalidad de la siguiente manera:_x000a__x000a_Cuentas de cobro de contratistas: Andrea Sierra, Marcela Urrea, Joan Gaitán, Carlos Vargas, jhoana Rodriguez y Andrés Farias del mes de octubre 2020 radicadas en carpeta compartida en DRIVE establecida por la Subdirección Financiera."/>
    <s v="Entrega, publicación o socialización de resultados"/>
    <n v="1.5E-3"/>
    <n v="0"/>
    <x v="5"/>
  </r>
  <r>
    <s v="Diligenciar seguimiento"/>
    <s v="QUEDA IGUAL"/>
    <s v="Enfoque hacia la Prevención"/>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d v="2020-12-01T00:00:00"/>
    <s v="Las evidencias se encuentran en la carpeta compartida en DRIVE “Radicación pagos Diciembre 2020” en la ruta:_x000a_https://drive.google.com/drive/folders/0AK5YY03jEsvoUk9PVA_x000a__x000a_*Se anexan tres (3) carpetas con la documentación cargada en el DRIVE correspondientes a las cuentas de cobro de noviembre 2020."/>
    <s v="Se realizó el trámite de cuentas de cobro de contratistas de ACI, correspondientes al mes de noviembre de 2020, donde dicha actividad quedó cumplida en su totalidad de la siguiente manera:_x000a__x000a_Cuentas de cobro de contratistas: Andrea Sierra, Marcela Urrea, Joan Gaitán, Carlos Vargas, Jhoana Rodríguez y Andrés Farias del mes de noviembre 2020 radicadas en carpeta compartida en DRIVE establecida por la Subdirección Financiera."/>
    <s v="Entrega, publicación o socialización de resultados"/>
    <n v="1.5E-3"/>
    <n v="0"/>
    <x v="0"/>
  </r>
  <r>
    <s v="No requiere seguimiento"/>
    <s v="QUEDA IGUAL"/>
    <s v="Enfoque hacia la Prevención"/>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11-25T00:00:00"/>
    <m/>
    <m/>
    <m/>
    <m/>
    <m/>
    <m/>
    <m/>
    <m/>
    <m/>
    <m/>
    <m/>
    <m/>
    <s v="Presentación, listado de Asistencia y correos"/>
    <n v="0.03"/>
    <d v="2020-11-13T00:00:00"/>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_x000a__x000a_Seguimiento 31Ago2020:_x000a_Socialización del &quot;208-CI-Pr-05 Procedimiento gestión de la mejora&quot;  formatos e instructivos a los 16 procesos de la entidad - Registro de socialización virtual por meet realizada los días  10, 11 y 13 de agosto- Presentación de la actividad._x000a__x000a_Seguimiento 30Sep2020:_x000a_Se realizó el Taller de análisis causal, con los enlaces de todos los procesos, en las fechas del 14 al 18 de septiembre 2020._x000a__x000a_Seguimiento 31Oct2020: _x000a_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_x000a__x000a_Seguimiento 30Nov2020: _x000a_*Presentación de la Sensibilización en caso de coerción_x000a__x000a_*Presentación actividad lúdica de la sensibilización en caso de coerción_x000a__x000a_*Memorando 2020IE9187 - Sensibilización sobre el control que se implementará en caso de evidenciarse coerción para ocultar, omitir o modificar información de los informes de auditorías_x000a__x000a_*208-SADM-Ft-06 ACTA DE REUNION V4 sensibilización coerción"/>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_x000a__x000a_Seguimiento 31Ago2020:_x000a_Se realizó la capacitación de manera virtual por meet en la cual se socializó el &quot;208-CI-Pr-05 Procedimiento gestión de la mejora&quot;, formatos e instructivos a los enlaces de los 16 procesos de la entidad._x000a__x000a_Seguimiento 30Sep2020:_x000a_Se realizó Taller de análisis causal, con los enlaces de todos los procesos, en las fechas del 14 al 18 de septiembre 2020. _x000a__x000a_Seguimiento 31Oct2020: _x000a_Se realizó retroalimentación del Informe Análisis de deficiencias y alternativas de solución sobre la información entregada a control interno, con el fin de presentarles los resultados desde una perspectiva general y proponerles alternativas de solución a los líderes de los procesos y los enlaces, la cual se llevó a cabo de manera virtual el 16 de octubre a las 08:30 am. _x000a__x000a_Seguimiento 30Nov2020:_x000a__x000a_Se realizó la presentación de la sensibilización en caso de coerción en marco de la prevención de los riesgos, se realizó la presentación actividad lúdica, se proyectó el memorando 2020IE9187 - sensibilización sobre el control que se implementará en caso de evidenciarse coerción para ocultar, omitir o modificar información de los informes de auditoría, la sensibilización se llevó a cabo con las diferentes áreas de la entidad, se habló acerca del control que se implementará en caso de evidenciarse “coerción para ocultar, omitir o modificar información de los informes de auditorías”, realizada de manera virtual el 13 de noviembre 2020 a las 09:00 am."/>
    <s v="Entrega, publicación o socialización de resultados"/>
    <n v="0.03"/>
    <n v="0"/>
    <x v="5"/>
  </r>
  <r>
    <s v="No requiere seguimiento"/>
    <s v="SE DEBE ELIMINAR"/>
    <s v="Enfoque hacia la Prevención"/>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x v="9"/>
  </r>
  <r>
    <s v="No requiere seguimiento"/>
    <s v="CUMPLIDA"/>
    <s v="Enfoque hacia la Prevención"/>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x v="6"/>
  </r>
  <r>
    <s v="No requiere seguimiento"/>
    <s v="CUMPLIDA"/>
    <s v="Enfoque hacia la Prevención"/>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x v="6"/>
  </r>
  <r>
    <s v="No requiere seguimiento"/>
    <s v="CUMPLIDA"/>
    <s v="Evaluación de la Gestión del Riesgo"/>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x v="4"/>
  </r>
  <r>
    <s v="No requiere seguimiento"/>
    <s v="CUMPLIDA"/>
    <s v="Evaluación de la Gestión del Riesgo"/>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x v="3"/>
  </r>
  <r>
    <s v="No requiere seguimiento"/>
    <s v="CUMPLIDA"/>
    <s v="Evaluación de la Gestión del Riesgo"/>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x v="3"/>
  </r>
  <r>
    <s v="No requiere seguimiento"/>
    <s v="CUMPLIDA"/>
    <s v="Evaluación de la Gestión del Riesgo"/>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x v="11"/>
  </r>
  <r>
    <s v="No requiere seguimiento"/>
    <s v="CUMPLIDA"/>
    <s v="Evaluación de la Gestión del Riesgo"/>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x v="11"/>
  </r>
  <r>
    <s v="No requiere seguimiento"/>
    <s v="QUEDA IGUAL"/>
    <s v="Evaluación de la Gestión del Riesgo"/>
    <s v="Seguimiento Matriz de riesgos de corrupción y por proceso 2020"/>
    <s v="Todos los Procesos"/>
    <s v="Todos los Procesos"/>
    <s v="Ivonne Andrea Torres Cruz_x000a_Asesora de Control Interno"/>
    <s v="Jhoana Rodríguez Silva"/>
    <s v="Líderes de Cada Proceso"/>
    <d v="2020-08-26T00:00:00"/>
    <d v="2020-10-15T00:00:00"/>
    <m/>
    <m/>
    <m/>
    <m/>
    <m/>
    <m/>
    <m/>
    <m/>
    <m/>
    <m/>
    <m/>
    <m/>
    <s v="Matriz de seguimiento"/>
    <n v="0.02"/>
    <d v="2020-10-14T00:00:00"/>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Registros de reunión_x000a__x000a_Informe de los nuevos resultados del Mapa de riesgos por procesos y de corrupción 2020_x000a__x000a_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Acta de reunion con el director"/>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alistan las actas para las diferentes reuniones con los enlaces de los procesos._x000a__x000a_Se realiza la consolidación del seguimiento del PAAC entregado por los 16 procesos, así como la revisión de las evidencias entregadas._x000a__x000a_Se realizan reuniones virtuales para terminar el segundo seguimiento del PAAC 2020 con los procesos de acuerdo al cronograma establecido en el memorando 2020IE8033 del día 22Sep2020 ._x000a__x000a_Se realiza el informe: Alcance al Informe del Segundo Seguimiento al Avance de las actividades programadas en el Plan_x000a_Anticorrupción y de Atención al ciudadano y al Mapa de Riesgos por Proceso y de Corrupción._x000a__x000a_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
    <s v="Informe - Publicación (web,intranet y/o carpeta de calidad)"/>
    <n v="1.9999999999999997E-2"/>
    <n v="0"/>
    <x v="2"/>
  </r>
  <r>
    <s v="No requiere seguimiento"/>
    <s v="QUEDA IGUAL"/>
    <s v="Evaluación de la Gestión del Riesgo"/>
    <s v="Seguimiento Plan Anticorrupción y de Atención al Ciudadano 2020. Decreto 124 de 2016"/>
    <s v="Todos los Procesos"/>
    <s v="Todos los Procesos"/>
    <s v="Ivonne Andrea Torres Cruz_x000a_Asesora de Control Interno"/>
    <s v="Andrés Farias Pinzón"/>
    <s v="Líderes de Cada Proceso"/>
    <d v="2020-08-26T00:00:00"/>
    <d v="2020-10-15T00:00:00"/>
    <m/>
    <m/>
    <m/>
    <m/>
    <m/>
    <m/>
    <m/>
    <m/>
    <m/>
    <m/>
    <m/>
    <m/>
    <s v="Informe"/>
    <n v="0.02"/>
    <d v="2020-10-14T00:00:00"/>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Registros de reunión con los procesos_x000a__x000a_Matriz de Seguimiento Mapa de Riesgos y PAAC 2do seguimiento 2020 V2 actualizada._x000a__x000a_Alcance al Informe del Segundo Seguimiento al Avance de las actividades programadas en el Plan_x000a_Anticorrupción y de Atención al ciudadano y al Mapa de Riesgos por Proceso y de Corrupción_x000a__x000a_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realizan registros de reunión con los procesos._x000a__x000a_Se realiza la consolidación del seguimiento del PAAC entregado por los 16 procesos, así como la revisión de las evidencias entregadas, donde se actualiza la Matriz de Seguimiento Mapa de Riesgos y PAAC 2do seguimiento 2020 V2._x000a__x000a_Se realiza el informe: Alcance al Informe del Segundo Seguimiento al Avance de las actividades programadas en el Plan_x000a_Anticorrupción y de Atención al ciudadano y al Mapa de Riesgos por Proceso y de Corrupción._x000a__x000a_Se emite memorando 2020IE8390 del 09Oct2020 donde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_x000a__x000a_El día 14Oct2020 se solicita la publicación en página web del informe del segundo seguimiento al avance de las actividades programadas en el Plan Anticorrupción y de Atención al Ciudadano y al Mapa de Riesgos por Proceso y de Corrupción de la Caja de la Vivienda Popular 2020, el cual se encuentra publicado en la ruta: https://www.cajaviviendapopular.gov.co/?q=matriz-de-riesgos-plan-anticorrupci%C3%B3n-y-atenci%C3%B3n-al-ciudadano"/>
    <s v="Informe - Publicación (web,intranet y/o carpeta de calidad)"/>
    <n v="1.9999999999999997E-2"/>
    <n v="0"/>
    <x v="2"/>
  </r>
  <r>
    <s v="No requiere seguimiento"/>
    <s v="CUMPLIDA"/>
    <s v="Evaluación de la Gestión del Riesgo"/>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x v="10"/>
  </r>
  <r>
    <s v="No requiere seguimiento"/>
    <s v="QUEDA IGUAL"/>
    <s v="Evaluación de la Gestión del Riesgo"/>
    <s v="Seguimiento al Comité técnico de inventarios de bienes muebles"/>
    <s v="Gestión Administrativa"/>
    <s v="Apoyo"/>
    <s v="Ivonne Andrea Torres Cruz_x000a_Asesora de Control Interno"/>
    <s v="Marcela Urrea Jaramillo"/>
    <s v="Subdirector Administrativo"/>
    <d v="2020-06-01T00:00:00"/>
    <d v="2020-08-31T00:00:00"/>
    <m/>
    <m/>
    <m/>
    <m/>
    <m/>
    <m/>
    <m/>
    <m/>
    <m/>
    <m/>
    <m/>
    <m/>
    <s v="Informe"/>
    <n v="0.01"/>
    <d v="2020-09-16T00:00:00"/>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_x000a_5- Informe de Seguimiento al Comité Técnico de Inventarios de Bienes Muebles de la Caja de la Vivienda Popular – vigencia 2019 remitido a la Subdirección Administrativa con memorando 2020IE7764 del 14-09-2020._x000a_Publicado en la página oficial de la Entidad."/>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_x000a__x000a_4- Se elabora informe el cual se encuentra revisado, aprobado y publicado en la página web."/>
    <s v="Informe - Publicación (web,intranet y/o carpeta de calidad)"/>
    <n v="9.9999999999999985E-3"/>
    <n v="0"/>
    <x v="7"/>
  </r>
  <r>
    <s v="No requiere seguimiento"/>
    <s v="SE DEBE ELIMINAR"/>
    <s v="Evaluación de la Gestión del Riesgo"/>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x v="9"/>
  </r>
  <r>
    <s v="No requiere seguimiento"/>
    <s v="CUMPLIDA"/>
    <s v="Informes de Ley"/>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x v="3"/>
  </r>
  <r>
    <s v="No requiere seguimiento"/>
    <s v="CUMPLIDA"/>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x v="3"/>
  </r>
  <r>
    <s v="No requiere seguimiento"/>
    <s v="CUMPLIDA"/>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x v="4"/>
  </r>
  <r>
    <s v="No requiere seguimiento"/>
    <s v="QUEDA IGUAL"/>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x v="1"/>
  </r>
  <r>
    <s v="No requiere seguimiento"/>
    <s v="QUEDA IGUAL"/>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d v="2020-10-05T00:00:00"/>
    <s v="*Las evidencias se encuentran en la carpeta compartida en el servidor: Ruta: \\10.216.160.201\control interno\2020\28.03 PAA\05. III_Seg_x000a__x000a_-208-CI-Ft-04 Plan Anual de Auditorías 2020 V3.0 III seg2020 (Corte 30Sep2020)._x000a__x000a_*208-PLA-Ft-55 Plan de Acción de Gestión - Evaluación de la Gestión corte 30Sep2020."/>
    <s v="Se realizó el seguimiento al Plan de Acción de Gestión del proceso de Evaluación de la Gestión con corte al 30Sep2020, el cual es remitido a la OAP por correo eléctronico el día 05Oct2020, con dos archivos en excel: _x000a__x000a_208-PLA-Ft-55 Plan de Acción de Gestión - Evaluación de la Gestión Corte al 30Sep2020.xls_x000a__x000a_208-CI-Ft-04 PAA 2020 V2.0 Seg2020 (Corte 30Sep2020).xls"/>
    <s v="Informe - Publicación (web,intranet y/o carpeta de calidad)"/>
    <n v="1.9999999999999996E-3"/>
    <n v="0"/>
    <x v="2"/>
  </r>
  <r>
    <s v="No requiere seguimiento"/>
    <s v="CUMPLIDA"/>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x v="3"/>
  </r>
  <r>
    <s v="No requiere seguimiento"/>
    <s v="CUMPLIDA"/>
    <s v="Informes de Ley"/>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x v="10"/>
  </r>
  <r>
    <s v="No requiere seguimiento"/>
    <s v="QUEDA IGUAL"/>
    <s v="Informes de Ley"/>
    <s v="Revisión por la Dirección ISO 9001:2015 - información a cargo de control interno"/>
    <s v="Gestión Estratégica"/>
    <s v="Estratégico"/>
    <s v="Ivonne Andrea Torres Cruz_x000a_Asesora de Control Interno"/>
    <s v="Joan Gaitán Ferrer"/>
    <s v="Jefe Oficina Asesora de Planeación "/>
    <d v="2020-06-01T00:00:00"/>
    <d v="2020-11-06T00:00:00"/>
    <m/>
    <m/>
    <m/>
    <m/>
    <m/>
    <m/>
    <m/>
    <m/>
    <m/>
    <m/>
    <m/>
    <m/>
    <s v="Informe, presentación y evidencias"/>
    <n v="5.0000000000000001E-3"/>
    <d v="2020-11-05T00:00:00"/>
    <s v="La información se encuentra en la ruta: \\10.216.160.201\control interno\2020\19.04 INF.  DE GESTIÓN\REVISIÓN POR LA DIR_x000a__x000a_Memorando 2020IE8969 del 30Oct2020"/>
    <s v="Se genera informe de Revisión por la Dirección 2020, información a cargo de Control Interno, enviado a la ing. para revisión el día 27/06/20 mediante correo electrónico._x000a__x000a_De acuerdo con el memorando 2020IE8969 del 30Oct2020, se modifica la fecha de finalización, en razón a que el trabajo se realizó en junio de 2020 con corte al 31Dic2019 y la información debe ser actualizada con lo más nuevo de 2020. Lo anterior, según solicitud de la OAP memo 2020IE8969 del 30OCt2020."/>
    <s v="Informe - Publicación (web,intranet y/o carpeta de calidad)"/>
    <n v="4.9999999999999992E-3"/>
    <n v="0"/>
    <x v="5"/>
  </r>
  <r>
    <s v="No requiere seguimiento"/>
    <s v="QUEDA IGUAL"/>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x v="1"/>
  </r>
  <r>
    <s v="No requiere seguimiento"/>
    <s v="CUMPLIDA"/>
    <s v="Informes de Ley"/>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x v="3"/>
  </r>
  <r>
    <s v="No requiere seguimiento"/>
    <s v="CUMPLIDA"/>
    <s v="Informes de Ley"/>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x v="6"/>
  </r>
  <r>
    <s v="No requiere seguimiento"/>
    <s v="CUMPLIDA"/>
    <s v="Informes de Ley"/>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x v="10"/>
  </r>
  <r>
    <s v="No requiere seguimiento"/>
    <s v="CUMPLIDA"/>
    <s v="Informes de Ley"/>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x v="4"/>
  </r>
  <r>
    <s v="No requiere seguimiento"/>
    <s v="CUMPLIDA"/>
    <s v="Informes de Ley"/>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x v="11"/>
  </r>
  <r>
    <s v="No requiere seguimiento"/>
    <s v="CUMPLIDA"/>
    <s v="Informes de Ley"/>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x v="8"/>
  </r>
  <r>
    <s v="No requiere seguimiento"/>
    <s v="QUEDA IGUAL"/>
    <s v="Informes de Ley"/>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x v="1"/>
  </r>
  <r>
    <s v="No requiere seguimiento"/>
    <s v="QUEDA IGUAL"/>
    <s v="Informes de Ley"/>
    <s v="Informe presupuestal a Personería"/>
    <s v="Gestión Financiera"/>
    <s v="Apoyo"/>
    <s v="Ivonne Andrea Torres Cruz_x000a_Asesora de Control Interno"/>
    <s v="Elizabeth Sáenz Sáenz"/>
    <s v="Subdirector Financiero"/>
    <d v="2020-08-03T00:00:00"/>
    <d v="2020-08-12T00:00:00"/>
    <m/>
    <m/>
    <m/>
    <m/>
    <m/>
    <m/>
    <m/>
    <m/>
    <m/>
    <m/>
    <m/>
    <m/>
    <s v="Informe"/>
    <n v="1E-3"/>
    <d v="2020-08-14T00:00:00"/>
    <s v="Se envió con radicado No 2020EE6794  el 14 de agosto   de 2020. El cual se encuentra en la ruta: CI 2020 Inf. A entidades de control - Personería  Julio ."/>
    <s v="Se envió con radicado No 2020EE6794  el 14 de agosto   de 2020. El cual se encuentra en la ruta: CI 2020 Inf. A entidades de control - Personería  Julio ."/>
    <s v="Informe - Publicación (web,intranet y/o carpeta de calidad)"/>
    <n v="9.999999999999998E-4"/>
    <n v="0"/>
    <x v="7"/>
  </r>
  <r>
    <s v="No requiere seguimiento"/>
    <s v="QUEDA IGUAL"/>
    <s v="Informes de Ley"/>
    <s v="Informe presupuestal a Personería"/>
    <s v="Gestión Financiera"/>
    <s v="Apoyo"/>
    <s v="Ivonne Andrea Torres Cruz_x000a_Asesora de Control Interno"/>
    <s v="Elizabeth Sáenz Sáenz"/>
    <s v="Subdirector Financiero"/>
    <d v="2020-09-01T00:00:00"/>
    <d v="2020-09-09T00:00:00"/>
    <m/>
    <m/>
    <m/>
    <m/>
    <m/>
    <m/>
    <m/>
    <m/>
    <m/>
    <m/>
    <m/>
    <m/>
    <s v="Informe"/>
    <n v="1E-3"/>
    <d v="2020-09-10T00:00:00"/>
    <s v="Se envió con radicado No 2020EE7716  el 10 de septiembre    de 2020. El cual se encuentra en la ruta: CI 2020 Inf. A entidades de control - Personería  agosto."/>
    <s v="Se envió con radicado No 2020EE7716  el 10 de septiembre    de 2020. El cual se encuentra en la ruta: CI 2020 Inf. A entidades de control - Personería  agosto."/>
    <s v="Informe - Publicación (web,intranet y/o carpeta de calidad)"/>
    <n v="9.999999999999998E-4"/>
    <n v="0"/>
    <x v="9"/>
  </r>
  <r>
    <s v="No requiere seguimiento"/>
    <s v="QUEDA IGUAL"/>
    <s v="Informes de Ley"/>
    <s v="Informe presupuestal a Personería"/>
    <s v="Gestión Financiera"/>
    <s v="Apoyo"/>
    <s v="Ivonne Andrea Torres Cruz_x000a_Asesora de Control Interno"/>
    <s v="Elizabeth Sáenz Sáenz"/>
    <s v="Subdirector Financiero"/>
    <d v="2020-10-01T00:00:00"/>
    <d v="2020-10-09T00:00:00"/>
    <m/>
    <m/>
    <m/>
    <m/>
    <m/>
    <m/>
    <m/>
    <m/>
    <m/>
    <m/>
    <m/>
    <m/>
    <s v="Informe"/>
    <n v="1E-3"/>
    <d v="2020-10-08T00:00:00"/>
    <s v="Se envió con radicado No 2020EE9336  el 08 de octubre    de 2020. El cual se encuentra en la ruta: CI 2020 Inf. A entidades de control - Personería  septiembre ."/>
    <s v="Se envió con radicado No 2020EE9336   el 08 de octubre    de 2020. El cual se encuentra en la ruta: CI 2020 Inf. A entidades de control - Personería  septiembre ."/>
    <s v="Informe - Publicación (web,intranet y/o carpeta de calidad)"/>
    <n v="9.999999999999998E-4"/>
    <n v="0"/>
    <x v="2"/>
  </r>
  <r>
    <s v="No requiere seguimiento"/>
    <s v="QUEDA IGUAL"/>
    <s v="Informes de Ley"/>
    <s v="Informe presupuestal a Personería"/>
    <s v="Gestión Financiera"/>
    <s v="Apoyo"/>
    <s v="Ivonne Andrea Torres Cruz_x000a_Asesora de Control Interno"/>
    <s v="Elizabeth Sáenz Sáenz"/>
    <s v="Subdirector Financiero"/>
    <d v="2020-11-03T00:00:00"/>
    <d v="2020-11-11T00:00:00"/>
    <m/>
    <m/>
    <m/>
    <m/>
    <m/>
    <m/>
    <m/>
    <m/>
    <m/>
    <m/>
    <m/>
    <m/>
    <s v="Informe"/>
    <n v="1E-3"/>
    <d v="2020-11-13T00:00:00"/>
    <s v="Se envió con radicado No 2020EE11125  del  13 de noviembre     de 2020. El cual se encuentra en la ruta: CI 2020 Inf. A entidades de control - Personería octubre."/>
    <s v="Se envió con radicado No 2020EE11125  del  13 de noviembre     de 2020. El cual se encuentra en la ruta: CI 2020 Inf. A entidades de control - Personería octubre."/>
    <s v="Informe - Publicación (web,intranet y/o carpeta de calidad)"/>
    <n v="9.999999999999998E-4"/>
    <n v="0"/>
    <x v="5"/>
  </r>
  <r>
    <s v="Diligenciar seguimiento"/>
    <s v="QUEDA IGUAL"/>
    <s v="Informes de Ley"/>
    <s v="Informe presupuestal a Personería"/>
    <s v="Gestión Financiera"/>
    <s v="Apoyo"/>
    <s v="Ivonne Andrea Torres Cruz_x000a_Asesora de Control Interno"/>
    <s v="Elizabeth Sáenz Sáenz"/>
    <s v="Subdirector Financiero"/>
    <d v="2020-12-01T00:00:00"/>
    <d v="2020-12-10T00:00:00"/>
    <m/>
    <m/>
    <m/>
    <m/>
    <m/>
    <m/>
    <m/>
    <m/>
    <m/>
    <m/>
    <m/>
    <m/>
    <s v="Informe"/>
    <n v="1E-3"/>
    <d v="2020-12-09T00:00:00"/>
    <s v="Se envió con radicado No 202017000099993 del  09 de diciembre de 2020. El cual se encuentra en la ruta: CI 2020 Inf. A entidades de control - Personería noviembre."/>
    <s v="Se envió con radicado No 202017000099993 del 09 de diciembre de 2020. El cual se encuentra en la ruta: CI 2020 Inf. A entidades de control - Personería noviembre."/>
    <s v="Informe - Publicación (web,intranet y/o carpeta de calidad)"/>
    <n v="9.999999999999998E-4"/>
    <n v="0"/>
    <x v="0"/>
  </r>
  <r>
    <s v="No requiere seguimiento"/>
    <s v="CUMPLIDA"/>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x v="6"/>
  </r>
  <r>
    <s v="No requiere seguimiento"/>
    <s v="CUMPLIDA"/>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x v="6"/>
  </r>
  <r>
    <s v="No requiere seguimiento"/>
    <s v="CUMPLIDA"/>
    <s v="Informes de Ley"/>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x v="3"/>
  </r>
  <r>
    <s v="No requiere seguimiento"/>
    <s v="CUMPLIDA"/>
    <s v="Informes de Ley"/>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x v="6"/>
  </r>
  <r>
    <s v="No requiere seguimiento"/>
    <s v="CUMPLIDA"/>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x v="4"/>
  </r>
  <r>
    <s v="No requiere seguimiento"/>
    <s v="CUMPLIDA"/>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x v="11"/>
  </r>
  <r>
    <s v="Diligenciar seguimiento"/>
    <s v="QUEDA IGUAL"/>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12-01T00:00:00"/>
    <m/>
    <m/>
    <m/>
    <m/>
    <m/>
    <m/>
    <m/>
    <m/>
    <m/>
    <m/>
    <m/>
    <m/>
    <s v="Informe"/>
    <n v="5.0000000000000001E-3"/>
    <m/>
    <s v="Correo electrónico de remisión de solicitud de  información, mediante memorando 2020IE7393 del 27 de agosto de 2020._x000a__x000a_Información remitida por la Subdirección Financiera por correo electrónico del 07-09-2020 memorando 2020IE7607._x000a__x000a_Programación remitida por la Asesora de Control Interno en la cual se programó la entrega del informe para el 01Dic2020_x000a__x000a_Correo remisorio de Informe de seguimiento al Marco Normativo Contable del segundo trimestre de la vigencia 2020 – 04Dic2020._x000a__x000a_Informe de seguimiento al MNC II Trimestre 2020, ruta interna de calidad:_x000a_\\10.216.160.201\control interno\2020\19.04 INF.  DE GESTIÓN\MNC\2do Trim\03. Inf y memorando rem."/>
    <s v="Durante el mes de julio no se realizaron gestiones al respecto debido a la priorización de la  Evaluación del Sistema de Control Interno primer semestre vigencia 2020._x000a__x000a_Se realizó solicitud de información a la Subdirección Financiera, el 27 de agosto de 2020 con memorando 2020IE7393._x000a__x000a_Se recibió la información solicitada para el seguimiento al marco normativo contable con corte a junio de 2020, memorando 2020IE7607 del 07-09-2020._x000a__x000a_Durante el mes de octubre, no se realizó avance de esta actividad._x000a__x000a_En reunión de seguimiento del 25 de noviembre de 2020, se programó la entrega del informe para el 01Dic2020._x000a__x000a_Se finalizó el informe de seguimiento al Marco Normativo Contable del segundo trimestre de la vigencia 2020; fue remitido a la Asesora de Control Interno el 04 de diciembre de 2020."/>
    <s v="Informe - Revisión por ACI"/>
    <n v="4.6999999999999993E-3"/>
    <n v="3.0000000000000079E-4"/>
    <x v="0"/>
  </r>
  <r>
    <s v="Diligenciar seguimiento"/>
    <s v="QUEDA IGUAL"/>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2-15T00:00:00"/>
    <m/>
    <m/>
    <m/>
    <m/>
    <m/>
    <m/>
    <m/>
    <m/>
    <m/>
    <m/>
    <m/>
    <m/>
    <s v="Informe"/>
    <n v="5.0000000000000001E-3"/>
    <m/>
    <s v="1.Memorando de Solicitud de información seguimiento al MNC III Trimestre 2020, ruta interna de calidad:_x000a_\\10.216.160.201\control interno\2020\19.04 INF.  DE GESTIÓN\MNC\3er Trim_x000a__x000a_2. Correo remisorio de respuesta de la Subdirección Financiera y evidencias del 04Dic2020._x000a__x000a_"/>
    <s v="Actividad que a la fecha de corte 31Oct2020 no ha iniciado._x000a__x000a_Actividad que a la fecha de corte 30Nov2020 no ha iniciado._x000a__x000a_Se solicitó información para el seguimiento a la aplicación del Marco Normativo Contable del tercer trimestre de la vigencia 2020 el 04 de diciembre de 2020._x000a__x000a_Se recibió la información y las evidencias con radicado  202017100101933 del 14 de diciembre de 2020."/>
    <s v="Informe - Elaboración"/>
    <n v="4.2499999999999994E-3"/>
    <n v="7.5000000000000067E-4"/>
    <x v="0"/>
  </r>
  <r>
    <s v="Diligenciar seguimiento"/>
    <s v="QUEDA IGUAL"/>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s v="Información que se encuentra en la ruta interna de calidad: \\10.216.160.201\control interno\2020\19.02 INF. A OTROS ORGANISMOS\DIRECTIVA 003 de 2013 (15May al 30Oct2020)"/>
    <s v="Se dio respuesta a la solicitud de información realizada por la DGC con memorando 2020IE8420 del 13-10-2020 en relación con las auditorías realizadas por la OCI durante mayo y octubre (memorando 2020IE8834 del 28-10-2020). _x000a__x000a_El 26 de octubre se realizó la solicitud de información a la DGC y CID con memorando 2020IE8823 y se realizó una mesa de trabajo entre la ACI, DGC y la Subdirección Administrativa con el fin de definir los lineamientos para la elaboración del informe. _x000a__x000a_El 28 de octubre se remitió a la DGC la matriz de elaboración del informe para facilitar el diligenciamiento. _x000a__x000a_El informe está en revisión por ACI IATC. Se compromete a entregarlo el 30/Nov/2020_x000a__x000a_El informe continùa en revisión por ACI IATC."/>
    <s v="Informe - Revisión por ACI"/>
    <n v="4.6999999999999993E-3"/>
    <n v="3.0000000000000079E-4"/>
    <x v="5"/>
  </r>
  <r>
    <s v="No requiere seguimiento"/>
    <s v="CUMPLIDA"/>
    <s v="Liderazgo Estratégico"/>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x v="3"/>
  </r>
  <r>
    <s v="No requiere seguimiento"/>
    <s v="CUMPLIDA"/>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x v="6"/>
  </r>
  <r>
    <s v="No requiere seguimiento"/>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x v="11"/>
  </r>
  <r>
    <s v="No requiere seguimiento"/>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d v="2020-08-31T00:00:00"/>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_x000a__x000a_El día 28Ago2020 se da por aprobada el acta del Comité Institucional de Coordinación de Control Interno (CICCI) llevado a cabo el jueves 30 de julio de 2020  y se adjunta el archivo pertinente, adicionalmente se continúa con el proceso de legalización (suscripción de firmas) de la misma._x000a__x000a_El día 28 de agosto de 2020 se aprobó y se suscribió por parte de la Director General, Dr. Juan Carlos López López, Presidente del Comité y la Ingeniera Ivonne Andrea Torres Cruz, Secretaria del Comité el día 31 de agosto de 2020."/>
    <s v="Entrega producto final"/>
    <n v="6.4999999999999997E-3"/>
    <n v="0"/>
    <x v="7"/>
  </r>
  <r>
    <s v="No requiere seguimiento"/>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d v="2020-10-02T00:00:00"/>
    <s v="La información se encuentra en la ruta: \\10.216.160.201\control interno\2020\02.01 ACTAS COMITE C. I\04. 18sept2020_x000a_Se cuenta con las siguientes evidencias:_x000a_- 01. Convocatoria 4ta sesión ordinaria 18Sep2020_x000a_- 02. 2020IE7558 Solicitud presentación Estados Fiancieros a 31Jul o 31ago2020_x000a_- 03. 2020IE7558 Memorando Solicitud Estados Fiancieros 31ago2020 docx- _x000a_- 04. Solicitud Evidencias Comité Institucional de Coordinación de Control Interno_x000a_- 05. Correo RTA DUT Solicitud Evidencias Comité Institucional de Coordinación de Control Interno_x000a_- 06. Correo TRA FINANCIERA Actas de Reunión- 08. Correo RTA FINANCIERA -seguimiento a compromisos_x000a_- 07. Presentación Comité - punto riesgos_x000a_- 08. Tercera sesión ordinaria del Comité Institucional de Coordinación de Control Interno (2020-07-30 at 06_15 GMT-7) (Grabacion)_x000a_- 09. Presentación CICCI 18SEP2020_x000a_- 10. Presentación CICCI 18SEP2020 V2.0_x000a_- 11. Presentación CICCI 18SEP2020 V3.0_x000a_- 12. Acta cuarta reunión Comité de Control Interno 18-septiembre-2020 Firmada._x000a_- 13. Presentación CICCI 18SEP2020 V3.0 para informe._x000a_- 14. Presentación CICCI 18SEP2020 V3.0_x000a_Adicionalmente_x000a_1. Informe Politica de Riesgos y Mapa Riesgos CVP_SEPT2020_x000a_2. PRESENTACIÓN CICC_RESULTADOS FURAG 2019-2020_v2_x000a_3. 208-CI-Ft-04 PAA 2020 V3.0 Seg2020 (Corte 31Ago2020)_x000a_"/>
    <s v="El día 18Sep2020 se realizó la cuarta sesión del Comité Institucional de Coordinación de Control Interno._x000a__x000a_El día 02Oct2020 se da por aprobada el acta del Comité Institucional de Coordinación de Control Interno (CICCI) llevado a cabo el viernes 18 de septiembre de 2020  y se adjunta el archivo pertinente, adicionalmente se continúa con el proceso de legalización (suscripción de firmas) de la misma._x000a__x000a_El día 02 de octubre de 2020 se aprobó y se suscribió por parte de la Director General, Dr. Juan Carlos López López, Presidente del Comité y la Ingeniera Ivonne Andrea Torres Cruz, Secretaria del Comité el día 02 de octubre de 2020._x000a_"/>
    <s v="Entrega producto final"/>
    <n v="6.4999999999999997E-3"/>
    <n v="0"/>
    <x v="5"/>
  </r>
  <r>
    <s v="Diligenciar seguimiento"/>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d v="2020-12-28T00:00:00"/>
    <s v="La información se encuentra en la ruta \\10.216.160.201\control interno\2020\02.01 ACTAS COMITE C. I\07. 22dic2020_x000a_Se cuenta con las siguientes evidencias:_x000a_1. 01. Convocatoria séptima sesión ordinaria del Comité Institucional de Coordinación de Control Interno - el 22 de diciembre 2020_x000a_2. 02. PRESENTACIÓN SEGUIMIENTO COMITES 16122020_rvda_x000a_3. 03. Informe encuesta estatuto aud inter y código ética 04Dic2020_x000a_4. 04. Presentación CICCI 22DIC2020_x000a_5. 05. Presentación CICCI 22DIC2020 V2_x000a_6. 06. InformeSeguimientoGestionRiesgos_x000a_7. 07. Informe encuesta estatuto aud inter y código ética 22Dic2020_x000a__x000a_"/>
    <s v="El día 27Nov2020 se realizó la sexta sesión del Comité Institucional de Coordinación de Control Interno._x000a_El día 07Dic2020 02Oct2020 se da por aprobada el acta del Comité Institucional de Coordinación de Control Interno (CICCI) llevado a cabo el viernes 27 de noviembre de 2020 y se adjunta el archivo pertinente, adicionalmente se continúa con el proceso de legalización (suscripción de firmas) de la misma._x000a__x000a_El día 07 de diciembre de 2020 se aprobó y se suscribió por parte de la Director General, Dr. Juan Carlos López López, Presidente del Comité y la Ingeniera Ivonne Andrea Torres Cruz, Secretaria del Comité el día 07 de diciembre de 2020._x000a__x000a_El día 22Dic2020 se realizó la séptima sesión del Comité Institucional de Coordinación de Control Interno."/>
    <s v="Entrega producto final"/>
    <n v="6.4999999999999997E-3"/>
    <n v="0"/>
    <x v="0"/>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d v="2020-12-28T00:00:00"/>
    <s v="La información recopilada en desarrollo del seguimiento se encuentra en la carpeta compartida de Control Interno en la siguiente ruta: _x000a_\\10.216.160.201\control interno\2020\INF.  DE GESTIÓN\SEG.COMITE CONCILIACION"/>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_x000a__x000a_Durante el periodo objeto del presente  seguimiento (agosto) se asistió en calidad de apoyo de la Asesora de Control Interno a la sesion del Comité de Conciliación de la Caja de la Vivienda Popular, celebrada el pasado 21  de agosto de 2020, de manera virtual donde se pusieron a consideración de los miembros e invitados del comite, los lineamientos decisioros a incluir en la Politica de Daño Antijuridico de la CVP._x000a__x000a_De igual manera con ocasion de la invitación para la participacion en el comite de conciliación del 31 de agosto de 2020, se esta analizando la informacion del caso Atahualpa puesta a consideracion de los miembros e invitados del comite._x000a__x000a_Para el Comite de Institucional de Coordinacion de Control Interno, el dia 19 de agosto de 2020 se reviso, modifico y remitio al director juridico la propuesta de modificacion de la Resolucion de Reglamento del mismo comite._x000a__x000a_Durante el Periodo objeto del presente seguimiento ( septiembre) Asistencia en calidad de apoyo de la Asesora de Control Interno en la Sesión virtual Extraordinaria del Comité de Conciliación donde se presentó el Auto del 07 de septiembre de 2020 proferido por el Tribunal Administrativo de Cundinamarca en el marco del proceso 2019, remitiéndole a la Asesora de Control Interno el concepto jurídico sobre el particular, vía correo electrónico. 11 de septiembre de 2020  _x000a_Asistencia en calidad de apoyo de la Asesora de Control Interno en la Sesión virtual del Comité de Conciliación donde se comunicó el memorando Cordis N°2020IE8099 del 25 de septiembre de 2020 por medio del cual se socializa el Decreto Distrital 189 del 21 de agosto de 2020 que dicta lineamientos generales sobre transparencia, integridad y medidas anticorrupción en las entidades y organismos del orden distrital y se dictan otras disposiciones, remitiéndole a la Asesora de Control Interno el concepto jurídico sobre el particular, vía correo electrónico. 29 de septiembre de 2020._x000a_Asistir en calidad de apoyo de la Asesoría de Control Interno al Comité Institucional de Coordinación de Control Interno - el 18 de septiembre de 2020._x000a__x000a_Asistir por solicitud de la Asesora de Control Interno al Comité Técnico de Inventario de Bienes muebles e inmuebles . 24 de septiembre de 2020._x000a__x000a_Durante el periodo objeto de seguimiento (Octubre) se realizaron las siguientes actividades en cumplimiento de la obligacion:  _x000a__x000a_05 de octubre: se revisó y presentó para la firma de la Asesora de Control Interno,  el acta de la sesion N° 260 del comite de conciliacion donde se socializo el Decreto 189 de 2020_x000a__x000a_08 de octubre: Asistencia y participacion en el Comite de Conciliacion celebrado y donde se presento el caso de una audiencia de conciliacion para el proyecto Torres de San Rafael_x000a__x000a_09 de octubre: se revisó y presentó para la firma de la Asesora de Control Interno,  el acta de la sesion N° 271 del comite de conciliacion donde se presento el caso de Torres de San Rafael._x000a__x000a_20 de octubre: se revisó y presentó para la firma de la Asesora de Control Interno,  el acta de la sesion N° 270 del comite de conciliacion donde se presentaron los avances del Parque Metropolitano._x000a__x000a_21 de octubre: se asistio a una mesa de trabajo derivada del Comite de Institucional de Gestion y desempeño con ocasion de  las diferentes observaciones que se presentaron a los proyectos de resolución, que modifican o derogan las resoluciones  No. 2904 de 2017 y resolución 197 de 2019._x000a__x000a_Durante el periodo objeto de seguimiento (noviembre) se apoyó a la Asesoría de Control Interno asistiendo y participando en los siguientes comités:_x000a__x000a_09 de noviembre de 2020: Asistí en calidad de invitada al Comité Técnico de Sostenibilidad Contable, realizado de manera virtual._x000a__x000a_20 de noviembre de 2020: Asistí en calidad de invitada a la sesión ordinaria del Comité de Conciliación donde se presentó un estudio del Proceso de Nulidad y Restablecimiento del Derecho No. 2011-357, instaurado por el PUBLIO ARMANDO ORJUELA SANTAMARIA en contra de la CVP y Otros._x000a_27 de noviembre 2020: Asistí en calidad de invitada al Comité de Conciliación - Criterios de selección abogados externos, del igual manera se presentó aporte a dicho comité, remitido por correo electrónico a la Asesora de Control Interno para su correspondiente presentación._x000a__x000a_En el mes de diciembre de 2020, se oarticipo en los siguientes comites:_x000a_22 de diciembre de 2020 Comite de Conciliacion y prevencion del daño antijuridico, para la Sesión Virtual Comité de Conciliación adopción criterios de selección abogados externos._x000a_22 de diciembre de 2020, asistencia al Comite de Coordinacion de Control Interno _x000a_28 de diciembre de 2020 Comite de Conciliacion y prevencion del daño antijuridico, donde se presenta el informe semestral de la secretaria Tecnica del Comite de conciliacion._x000a__x000a__x000a__x000a__x000a__x000a__x000a__x000a_"/>
    <s v="Entrega producto final"/>
    <n v="4.4999999999999997E-3"/>
    <n v="0"/>
    <x v="0"/>
  </r>
  <r>
    <s v="No requiere seguimiento"/>
    <s v="CUMPLIDA"/>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x v="3"/>
  </r>
  <r>
    <s v="No requiere seguimiento"/>
    <s v="CUMPLIDA"/>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x v="11"/>
  </r>
  <r>
    <s v="No requiere seguimiento"/>
    <s v="QUEDA IGUAL"/>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10T00:00:00"/>
    <m/>
    <m/>
    <m/>
    <m/>
    <m/>
    <m/>
    <m/>
    <m/>
    <m/>
    <m/>
    <m/>
    <m/>
    <s v="Reporte"/>
    <n v="3.5000000000000001E-3"/>
    <d v="2020-09-10T00:00:00"/>
    <s v="Las evidencias se encuentran en la carpeta compartida de Control Interno en la ruta: \\10.216.160.201\control interno\2020\19.04 INF.  DE GESTIÓN\PAAC\II_Seg_x000a__x000a_-Memorando 2020IE7364 _x000a_-Memorando 2020IE7644_x000a_-Cuadro oportunidad entrega 2do seg PAG 2020_x000a_-Informe del segundo seguimiento al mapa de riesgos 2020"/>
    <s v="Mediante memorando 2020IE7364 del día 25Ago2020 se realiza la solicitud a la OAP, sobre la evidencia de oportunidad de entrega del segundo seguimiento al Plan Anticorrupción y de Atención al Ciudadano vigencia 2020 y Plan de Acción de Gestión, con plazo de entrega 08Sep2020._x000a__x000a_Se recibe respuesta el día 08Sep2020 mediante memorando 2020IE7644 emitido por la OAP._x000a__x000a_La oportunidad se registra en el &quot;cuadro oportunidad entrega 2do seg PAG 2020&quot;, el cual es incluido en el informe del segundo seguimiento al mapa de riesgos, elaborado por la profesional Jhoana Marcela Rodriguez y publicado en la página web."/>
    <s v="Entrega producto final"/>
    <n v="3.5000000000000001E-3"/>
    <n v="0"/>
    <x v="9"/>
  </r>
  <r>
    <s v="No requiere seguimiento"/>
    <s v="QUEDA IGUAL"/>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d v="2020-11-27T00:00:00"/>
    <s v="Las evidencias se encuentran en la carpeta compartida de Control Interno en la ruta: \\10.216.160.201\control interno\2020\19.04 INF.  DE GESTIÓN\HERRAMIENTAS\PAG_x000a__x000a_-Memorando 2020IE9059 del 05Nov2020 _x000a_-Cuadro Oportunidad entrega PAG 2020_x000a_- Cuadro Oportunidad entrega PAAC 2020"/>
    <s v="Mediante Memorando 2020IE9059 del 05Nov2020 se realiza la Solicitud a la OAP, sobre la evidencia de oportunidad de entrega del seguimiento al Plan de Acción de Gestión correspondiente al tercer trimestre de 2020. con plazo de entrega 20Nov2020._x000a__x000a_Se recibe respuesta el día 18Nov2020 mediante memorando 2020IE9369  emitido por la OAP._x000a__x000a_La oportunidad se registra en el &quot;Cuadro Oportunidad entrega PAG 2020&quot;, el cual es un insumo para el informe anual por dependencias._x000a__x000a_Igualmente se cuenta con el Cuadro Oportunidad entrega PAAC 2020 actualizado hasta el segundo seguimiento 2020."/>
    <s v="Entrega producto final"/>
    <n v="3.5000000000000001E-3"/>
    <n v="0"/>
    <x v="5"/>
  </r>
  <r>
    <s v="No requiere seguimiento"/>
    <s v="SE DEBE ELIMINAR"/>
    <s v="Liderazgo Estratégico"/>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x v="4"/>
  </r>
  <r>
    <s v="Diligenciar seguimiento"/>
    <s v="QUEDA IGUAL"/>
    <s v="Liderazgo Estratégico"/>
    <s v="Seguimiento al Plan Estratégico de Tecnologías de la Información y las Comunicaciones - PETI"/>
    <s v="Gestión Tecnología de la Información y Comunicaciones"/>
    <s v="Estratégico"/>
    <s v="Ivonne Andrea Torres Cruz_x000a_Asesora de Control Interno"/>
    <s v="Ivonne Andrea Torres Cruz"/>
    <s v="Jefe Oficina de Tecnologías de la Información y las Comunicaciones"/>
    <d v="2020-03-02T00:00:00"/>
    <d v="2020-12-15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x v="0"/>
  </r>
  <r>
    <s v="Diligenciar seguimiento"/>
    <s v="QUEDA IGUAL"/>
    <s v="Liderazgo Estratégico"/>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oan Gaitán Ferrer"/>
    <s v="Asesor de Control Interno"/>
    <d v="2020-04-01T00:00:00"/>
    <d v="2020-12-11T00:00:00"/>
    <m/>
    <m/>
    <m/>
    <m/>
    <m/>
    <m/>
    <m/>
    <m/>
    <m/>
    <m/>
    <m/>
    <m/>
    <s v="Reporte SUIT"/>
    <n v="0.01"/>
    <d v="2020-12-17T00:00:00"/>
    <s v="La información se encuentra en la ruta \\10.216.160.201\control interno\2020\19.04 INF.  DE GESTIÓN\PAAC\Estrategia Racionalización de Tramites_x000a__x000a_Se cuenta con las siguientes evidencias:_x000a_1. 01. Cartilla Tips implementación del Dec-2106 - 2019_vf_x000a_2. 02. Análisis del Decreto 2106-2019.v4_x000a_3. 03. Acta_de_reunión_Hábitat_Mujer_SeguridadCyJ_290720_x000a_4. 04. racionalizados cvp 202017122020_x000a_5. 05. seguimiento_estrategia_racionalizacion_consolidado ACI 17122020_x000a_6. 06. seguimiento_estrategia_racionalizacion_consolidado final_x000a_"/>
    <s v="Se ha solicitado a la Oficina Asesora de Planeación se invite a la Asesoría de Control Interno a las mesas de trabajo con el fin de hacer el acompañamiento y seguimiento correspondiente a la racionalización de trámites y OPAS en el SUIT. _x000a__x000a_Se participó en la reunión de del cargue de información de la Dirección de Reasentamientos en día 30/09/2020._x000a__x000a_Se participó como acompañante a la reunión de racionalización de trámites, con la Oficina Asesora de Planeación, la Dirección de Reasentamientos y la Dirección de Mejoramiento de Vivienda. _x000a__x000a_Se actualizó en la plataforma del SUIT el formulario en línea con el que cuenta la Dirección de Mejoramiento de Vivienda para radicar las solicitudes de los usuarios ante la Caja de la Vivienda Popular._x000a_Se realizó el seguimiento por parte de la Asesoría de Control Interno a la estrategia de racionalización de los recibos de pago de la Subdirección Financiera. Este OPA fue el único que se racionalizo durante la presente vigencia._x000a_Se produjeron los informes:  _x000a_1. Seguimiento de racionalización de tramites de la Asesoría de Control Interno_x000a_2. Seguimiento de racionalización de tramites consolidado de la Caja de la vivienda Popular.     _x000a_"/>
    <s v="Entrega producto final"/>
    <n v="0.01"/>
    <n v="0"/>
    <x v="0"/>
  </r>
  <r>
    <s v="Diligenciar seguimiento"/>
    <s v="QUEDA IGUAL"/>
    <s v="Liderazgo Estratégico"/>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12-04T00:00:00"/>
    <m/>
    <m/>
    <m/>
    <m/>
    <m/>
    <m/>
    <m/>
    <m/>
    <m/>
    <m/>
    <m/>
    <m/>
    <s v="Informe"/>
    <n v="1.4999999999999999E-2"/>
    <d v="2020-12-17T00:00:00"/>
    <s v="La información se encuentra en la ruta: \\10.216.160.201\control interno\2020\19.04 INF.  DE GESTIÓN\SEGUIM. PLAN. TRATAM. RIESG. DE SEGUR. PRIVAC. INF_x000a__x000a_Se cuenta con las siguientes evidencias:_x000a_1. 01. 2020IE6667 Sol info Seg Plan Tratamiento Riesgos Seg y Priv Inf_x000a_2. 02. 2020IE6802 RTA 2020IE6667_x000a_3. 03. Correo RTA a 2020IE6667 - Solicitud de Información_x000a_4. 04. Memorando Informe Plan Tra. Rie. Seg. Inf._x000a_5. 05. Informe PLAN DE TRATAMIENTO DE RIESGOS DE SEGURIDAD Y PRIVACIDAD DE LA INFORMACIÓN Word_x000a_6. 06. Informe PLAN DE TRATAMIENTO DE RIESGOS DE SEGURIDAD Y PRIVACIDAD DE LA INFORMACIÓN PDF_x000a_7. 07. 202011200103483 Word_x000a_8. 08. 202011200103483 PDF_x000a_"/>
    <s v="Se realizó el informe de PLAN DE TRATAMIENTO DE RIESGOS DE SEGURIDAD Y PRIVACIDAD DE LA INFORMACIÓN, el mismo fue entregado al Director General con copia a la Jefe de la Oficina TIC el día 17 de diciembre de la presente vigencia bajo el Memorando 202011200103483. "/>
    <s v="Entrega producto final"/>
    <n v="1.4999999999999999E-2"/>
    <n v="0"/>
    <x v="0"/>
  </r>
  <r>
    <s v="No requiere seguimiento"/>
    <s v="SE DEBE ELIMINAR"/>
    <s v="Liderazgo Estratégico"/>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x v="2"/>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d v="2020-12-31T00:00:0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_x000a__x000a_Octubre:Se asistió al Comité de Bienes Muebles el 14Oct2020_x000a_CICCI el 23Oct2020, Comite de Gestión y Desempeño el 23Oct2020"/>
    <s v="Entrega producto final"/>
    <n v="3.5000000000000001E-3"/>
    <n v="0"/>
    <x v="0"/>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d v="2020-12-28T00:00:00"/>
    <s v="La información recopilada en desarrollo del seguimiento se encuentra en la carpeta compartida de Control Interno en la siguiente ruta: _x000a_\\10.216.160.201\control interno\2020\INF.  DE GESTIÓN\SEG.COMITE CONCILIACION_x000a__x000a_\\10.216.160.201\control interno\2020\02.01 ACTAS COMITE C. I_x000a__x000a_\\10.216.160.201\control interno\2020\19.04 INF.  DE GESTIÓN\SEG COMITE INV. BIENES INMUEBLES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_x000a__x000a_En el mes de Agosto se asistió a los siguientes comites:_x000a__x000a_Comité Directivo virtual jueves 20Ago2020 de 10am a 12am_x000a__x000a_Sesión Virtual Comité de Conciliación_x000a_Viernes, 21 de agosto⋅7:30am – 4:00pm_x000a__x000a_Comité Seguimiento Financiero_x000a_Viernes, 28 de agosto⋅9:00 – 10:00am_x000a__x000a_Sesión virtual en vivo Comité de Conciliación Caso Atahualpa_x000a_Lunes, 31 de agosto⋅8:00 – 9:00am_x000a__x000a_En el mes de Septiembre se asistió a los siguientes comites:_x000a__x000a_Comité Distrital de Auditoría _x000a_Viernes, 4 de septiembre⋅7:30 – 10:00am -  Microsoft Teams_x000a__x000a_Sesión virtual extraordinaria Comité de Conciliación Viernes, 11 de septiembre⋅7:30am – 1:00pm - Meet_x000a__x000a_Convocatoria cuarta sesión ordinaria del Comité Institucional de Coordinación de Control Interno - Viernes, 18 de septiembre⋅8:00 – 10:00am - meet_x000a__x000a_CITACIÓN COMITÉ DIRECTIVO – Viernes, 18 de septiembre⋅10:00am – 12:00pm - meet_x000a__x000a_COMITE TECNICO DE SOSTENIBILIDAD CONTABLE_x000a_Lunes, 21 de septiembre⋅8:00 – 9:30am - meet_x000a__x000a_Comité Técnico de Inventario de Bienes muebles e inmuebles de la CVP. Tema: Bienes Muebles._x000a_Jueves, 24 de septiembre⋅9:00am – 12:00pm - meet_x000a__x000a_Sesión virtual informativa Comité de Conciliación - Socialización Decreto 189 de 2020 Martes, 29 de septiembre⋅7:30am – 3:30pm - meet_x000a__x000a_Comité Institucional de Gestión y Desempeño Martes, 29 de septiembre⋅8:00 – 9:30am - meet_x000a__x000a_En el mes de Octubre se asistió a los siguientes comites:_x000a__x000a_Comité de Conciliación- Avances Parque Metropolitano_x000a_Lunes, 5 de octubre⋅11:30am – 12:00pm_x000a__x000a_Sesión extraordinaria Comité de Conciliación_x000a_Jueves, 8 de octubre⋅2:00 – 6:00pm_x000a__x000a_COMITE DE INVENTARIOS BIENES MUEBLES_x000a_Miércoles, 14 de octubre⋅11:30am – 12:30pm_x000a__x000a_Comité Directivo (presencial)_x000a_Lunes, 19 de octubre⋅4:00 – 6:00pm_x000a__x000a_Comité Institucional de Coordinación de Control Interno - Quinta sesión ordinaria_x000a_Viernes, 23 de octubre⋅10:00am – 12:00pm_x000a__x000a_Sesión Extraordinaria - Comité Institucional de Gestión y Desempeño_x000a_Martes, 27 de octubre⋅8:00 – 10:00am_x000a__x000a_COMITE DE INVENTARIOS BS. MUEBLES_x000a_Miércoles, 28 de octubre⋅10:00 – 11:00am_x000a__x000a_Comité Seguimiento Financiero_x000a_Viernes, 30 de octubre⋅3:00 – 4:00pm_x000a__x000a_En el mes de Noviembre se asistió a los siguientes comites:_x000a__x000a_Citación Comité Extraordinario Comité Técnico de Inventario de Bienes Inmuebles Martes, 3 de noviembre⋅3:00 – 4:00pm_x000a__x000a_Citación Comité Directivo (sesión 1)_x000a_Miércoles, 4 de noviembre⋅2:30 – 4:00pm_x000a__x000a_Citación Comité Directivo (sesión 2)_x000a_Miércoles, 4 de noviembre⋅4:00 – 5:30pm_x000a__x000a_INVITACION COMITE TECNICO DE SOSTENIBILIDAD CONTABLE - EXTRAORDINARIO Lunes, 9 de noviembre⋅11:30am – 12:30pm_x000a__x000a_SESION VIRTUAL COMITE DE CONCILIACIÓN Viernes, 20 de noviembre⋅9:30 – 10:30am_x000a__x000a_Comité Distrital de Auditoría_x000a_Martes, 24 de noviembre⋅8:45 – 10:30am_x000a__x000a_Sesión Virtual Comité de Conciliación - Criterios de selección abogados externos Viernes, 27 de noviembre⋅7:00 – 9:00am_x000a__x000a_Sexta sesión ordinaria del Comité Institucional de Coordinación de Control Interno Viernes, 27 de noviembre⋅9:00am – 12:00pm_x000a__x000a_Comité Seguimiento Financiero Lunes, 30 de noviembre⋅8:00 – 9:30am_x000a__x000a_INVITACION COMITE TECNICO DE SOSTENIBILIDAD CONTABLE Lunes, 30 de noviembre⋅3:00 – 4:30pm_x000a__x000a_En el mes de diciembre se asistió a los siguientes comites:_x000a__x000a_COMITE TECNICO DE SOSTENIBILIDAD CONTABLE_x000a_Lunes, 30 de noviembre⋅3:00 – 4:30pm_x000a__x000a_Comité Directivo (virtual) - Revisión por la Dirección del Sistema de Gestión de Calidad_x000a_Viernes, 11 de diciembre⋅8:00 – 10:00am_x000a__x000a_Comité Seguimiento Financiero_x000a_Martes, 15 de diciembre⋅3:00 – 4:00pm_x000a__x000a_Comité Distrital de Auditoría_x000a_Viernes, 18 de diciembre⋅3:00 – 4:30pm_x000a__x000a_Comité Institucional de Gestión y Desempeño_x000a_Lunes, 21 de diciembre⋅8:00 – 10:30am_x000a__x000a_Sesión Virtual Comité de Conciliación adopción criterios de selección abogados externos_x000a_Martes, 22 de diciembre⋅8:00 – 9:30am_x000a__x000a_Séptima sesión ordinaria del Comité Institucional de Coordinación de Control Interno - el 22 de diciembre 2020_x000a_Martes, 22 de diciembre⋅11:00am – 12:00pm_x000a__x000a_Comité de conciliación - presentación informe semestral_x000a_Lunes, 28 de diciembre⋅8:00 – 9:00am"/>
    <s v="Entrega producto final"/>
    <n v="4.4999999999999997E-3"/>
    <n v="0"/>
    <x v="0"/>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d v="2020-12-15T00:00:00"/>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_x000a_Agenda de Google del 28-08-2020._x000a_Agenda de Google del 11-09-2020._x000a_Agenda de Google del 24-09-2020._x000a_Agenda de Google del 28-10-2020_x000a_Agenda de Google del 30-10-2020_x000a_Agenda de Google del 03-11-2020_x000a_Agenda de Google del 09-11-2020_x000a_Agenda de Google del 30-11-2020_x000a_Agenda de google del 15-12-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_x000a__x000a_Asistencia a la apertura del Comité Financiero del 28 de agosto de 2020._x000a__x000a_Asistencia virtual al Comité de seguimiento financiero realizado el 11-09.-2020_x000a__x000a_Asistencia al Comité Técnico de Inventarios de Bienes Inmuebles de la CVP._x000a__x000a_Asistencia al Comité de inventarios de Bienes Muebles del 28 de octubre de 2020._x000a_Asistencia al Comité Financiero realizado el 30-10-2020._x000a__x000a_Asistencia a Comité Extraordinario de Bienes Inmuebles 03-11-2020_x000a__x000a_Asistencia al Comité Técnico de Sostenibildad Contable - Extraordinario 09-11-2020_x000a__x000a_Asistencia a Comité de Seguimiento Financiero 30-11-2020_x000a__x000a_Asistencia a Comité Técnico de Sostenibilidad Contable 30-11-2020_x000a__x000a_Asistencia al Comité de Seguimiento Financiero de 15Dic2020."/>
    <s v="Entrega producto final"/>
    <n v="4.4999999999999997E-3"/>
    <n v="0"/>
    <x v="0"/>
  </r>
  <r>
    <s v="No requiere seguimiento"/>
    <s v="QUEDA IGUAL"/>
    <s v="Liderazgo Estratégico"/>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x v="4"/>
  </r>
  <r>
    <s v="No requiere seguimiento"/>
    <s v="QUEDA IGUAL"/>
    <s v="Liderazgo Estratégico"/>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x v="4"/>
  </r>
  <r>
    <s v="No requiere seguimiento"/>
    <s v="SE DEBE ELIMINAR"/>
    <s v="Liderazgo Estratégico"/>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x v="11"/>
  </r>
  <r>
    <s v="No requiere seguimiento"/>
    <s v="SE DEBE ELIMINAR"/>
    <s v="Liderazgo Estratégico"/>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x v="8"/>
  </r>
  <r>
    <s v="No requiere seguimiento"/>
    <s v="SE DEBE ELIMINAR"/>
    <s v="Liderazgo Estratégico"/>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x v="1"/>
  </r>
  <r>
    <s v="No requiere seguimiento"/>
    <s v="SE DEBE ELIMINAR"/>
    <s v="Liderazgo Estratégico"/>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x v="7"/>
  </r>
  <r>
    <s v="No requiere seguimiento"/>
    <s v="CUMPLIDA"/>
    <s v="Relación con entes de control externos"/>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x v="11"/>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x v="3"/>
  </r>
  <r>
    <s v="No requiere seguimiento"/>
    <s v="CUMPLIDA"/>
    <s v="Relación con entes de control externos"/>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x v="6"/>
  </r>
  <r>
    <s v="No requiere seguimiento"/>
    <s v="CUMPLIDA"/>
    <s v="Relación con entes de control externos"/>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x v="6"/>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x v="6"/>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x v="10"/>
  </r>
  <r>
    <s v="No requiere seguimiento"/>
    <s v="CUMPLIDA"/>
    <s v="Relación con entes de control externos"/>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x v="11"/>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x v="4"/>
  </r>
  <r>
    <s v="No requiere seguimiento"/>
    <s v="QUEDA IGUAL"/>
    <s v="Relación con entes de control externos"/>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x v="1"/>
  </r>
  <r>
    <s v="No requiere seguimiento"/>
    <s v="QUEDA IGUAL"/>
    <s v="Relación con entes de control externos"/>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8-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_x000a__x000a_Agosto: Graciela Zabala Rico: Se dio acompañamiento a la formulación del plan de mejoramiento, hasta su cargue al sistema SIVICOF"/>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_x000a__x000a_Agosto: Graciela Zabala Rico: Se dio acompañamiento a la formulación del plan de mejoramiento, hasta su cargue al sistema SIVICOF"/>
    <s v="Entrega a ente de control y copia en Control Interno"/>
    <n v="1.4E-2"/>
    <n v="0"/>
    <x v="7"/>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x v="11"/>
  </r>
  <r>
    <s v="No requiere seguimiento"/>
    <s v="CUMPLIDA"/>
    <s v="Relación con entes de control externos"/>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x v="8"/>
  </r>
  <r>
    <s v="No requiere seguimiento"/>
    <s v="QUEDA IGUAL"/>
    <s v="Relación con entes de control externos"/>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x v="1"/>
  </r>
  <r>
    <s v="Diligenciar seguimiento"/>
    <s v="QUEDA IGUAL"/>
    <s v="Relación con entes de control externos"/>
    <s v="Atención a la contraloría - auditoría de desempeño 3: Convenio 103-2013 FDL San Cristóbal Sur"/>
    <s v="Evaluación de la Gestión"/>
    <s v="Seguimiento y Evaluación"/>
    <s v="Ivonne Andrea Torres Cruz_x000a_Asesora de Control Interno"/>
    <s v="Carlos Vargas Hernández"/>
    <s v="Asesor de Control Interno"/>
    <d v="2020-10-13T00:00:00"/>
    <d v="2020-12-17T00:00:00"/>
    <m/>
    <m/>
    <m/>
    <m/>
    <m/>
    <m/>
    <m/>
    <m/>
    <m/>
    <m/>
    <m/>
    <m/>
    <s v="Correos electrónicos, actas de reunión, memorandos"/>
    <n v="1.4E-2"/>
    <d v="2020-12-30T00:00:00"/>
    <s v="*Solicitud por parte de la Contraloria -  información Auditoría de desempeño Codigo 70 - oficio radicado 2-2020-16567 del 15 de octubre de 2020 y se dio respuesta por parte de la entidad mediante oficio radicado 2020EE9890 del 20 de octubre de 2020._x000a_*Solicitud por parte de la Contraloria con radicado 2-2020-17289 de fecha 22 de octubre de 2020, expedientes y plan de mejoramiento y se dio respuesta por parte de la entidad mediante oficios radicados 2020EE10214 del 27 de octubre de 2020 y 2020EE10181 del 26 de octubre de 2020. Ruta \\10.216.160.201\control interno\2020\19.03 INF. AUDITORIAS C. I\19.03 EXTERNAS\04. - DES. PAD 2020 -VIG 2019 - CÓD 70_x000a_* Solicitud oficio 2-2020-15850 del 02-10-2020 y respuesta por parte de la entidad oficio 2020EE9055 del 02-102020_x000a_*Solicitud oficio 2-2020-16217 del 08-10-2020 y respuesta por parte de la entidad oficio 2020EE9353 del 09-102020_x000a_*Solicitud oficio 2-2020-16671 del 16-10-2020 y respuesta por parte de la entidad oficio 2020EE9705 del16-102020_x000a_*Solicitud oficio 2-2020-17269 del 22-10-2020 y respuesta por parte de la entidad oficio 2020EE10135 del 02-232020_x000a_*Solicitud oficio 2-2020-17728 del 28-10-2020 y respuesta por parte de la entidad oficio 2020EE del 30-10-2020 ruta \\10.216.160.201\control interno\2020\00. APOYO\10. DP_x000a__x000a_Ruta:\\10.216.160.201\control interno\2020\00. APOYO_x000a_Ruta \\10.216.160.201\control interno\2020\00. APOYO\10. DP"/>
    <s v="*El 15 de octubre de 2020 la Contraloría realizó Solicitud  de información Auditoría de desempeño Código 70 - oficio radicado 2-2020-16567 del 15 de octubre de 2020 y se dio respuesta por parte de la entidad mediante oficio radicado 2020EE9890 del 20 de octubre de 2020._x000a_*El 22 de octubre de 2020 la Contraloría solicitó información con radicado 2-2020-17289 de fecha 22 de octubre de 2020, expedientes y plan de mejoramiento y se dio respuesta por parte de la entidad mediante oficios radicados 2020EE10214 del 27 de octubre de 2020 y 2020EE10181 del 26 de octubre de 2020._x000a_* Solicitud oficio 2-2020-15850 del 02-10-2020 y respuesta por parte de la entidad oficio 2020EE9055 del 02-102020_x000a_*Solicitud oficio 2-2020-16217 del 08-10-2020 y respuesta por parte de la entidad oficio 2020EE9353 del 09-102020_x000a_*Solicitud oficio 2-2020-16671 del 16-10-2020 y respuesta por parte de la entidad oficio 2020EE9705 del16-102020_x000a_*Solicitud oficio 2-2020-17269 del 22-10-2020 y respuesta por parte de la entidad oficio 2020EE10135 del 02-232020_x000a_*Solicitud oficio 2-2020-17728 del 28-10-2020 y respuesta por parte de la entidad oficio 2020EE del 30-10-2020_x000a__x000a_*Solicitud 2-2020-18148 del 4 de noviembre de 2020_x000a_*Solicitud 2-2020-18783 del 11 de noviembre de 2020_x000a_*Solicitud 2-2020-18743 del 11 de noviembre de 2020_x000a_*Solicitud 2-2020-19515 del 20 de noviembre de 2020_x000a_*Solicitud 2-2020-17728  _x000a_*Solicitud 2-2020-18182_x000a_*Solicitud 2-2020-18783_x000a_*Solicitud 2-2020-19360_x000a_*Solicitud 2-2020-19980 _x000a__x000a_Se recibe el informe preliminar el 02Dic2020, se hizo la lectura, reparto de las observaciones y seguimiento a la respuesta, la cual se remitió el 07Dic2020._x000a__x000a_La Contraloría envía el informe final el 15Dic2020 para formulación del plan de mejoramiento. Se dó lectura y reparto de los hallazgos para formular el plan._x000a__x000a_El 21dic2020 hubo reunión con OAP, REAS, Financiera y Control Interno para revisar el borrador de la formulación del plan, el cual fue remitido el 21Dic2020 por Financiera y el 22Dic2020 por REAS._x000a__x000a_Se subirá el PM a SIVICOF el día 30Dic2020._x000a__x000a_La contraloria realiza solicitud 220-21361 donde pedia información para el proceso fiscal, a la cual se le dío respuesta el 23Dic2020 y el 24Dic2020._x000a_"/>
    <s v="Entrega a ente de control y copia en Control Interno"/>
    <n v="1.4E-2"/>
    <n v="0"/>
    <x v="0"/>
  </r>
  <r>
    <s v="No requiere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08-03T00:00:00"/>
    <d v="2020-08-12T00:00:00"/>
    <m/>
    <m/>
    <m/>
    <m/>
    <m/>
    <m/>
    <m/>
    <m/>
    <m/>
    <m/>
    <m/>
    <m/>
    <s v="Certificado de recepción de información de SIVICOF"/>
    <n v="1.5E-3"/>
    <d v="2020-08-12T00:00:00"/>
    <s v="Certificado generado por el aplicativo sivicof  de la cuenta dejulio de 2020 el cual fue enviado por correo electronico al Director General."/>
    <s v="El dia 12 de agosto de 2020 se cargaron los formatos y documentos electronicos de la cuenta mensual del mes de Julio de 2020 de la Caja de Vivienda Popular y se envio certificado generado por el aplicativo sivicof por correo electronico al Director General."/>
    <s v="Entrega a ente de control y copia en Control Interno"/>
    <n v="1.5E-3"/>
    <n v="0"/>
    <x v="7"/>
  </r>
  <r>
    <s v="No requiere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09-01T00:00:00"/>
    <d v="2020-09-09T00:00:00"/>
    <m/>
    <m/>
    <m/>
    <m/>
    <m/>
    <m/>
    <m/>
    <m/>
    <m/>
    <m/>
    <m/>
    <m/>
    <s v="Certificado de recepción de información de SIVICOF"/>
    <n v="1.5E-3"/>
    <d v="2020-09-09T00:00:00"/>
    <s v="El dia 2 y 9 de Septiembre se realizó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_x000a__x000a_Información en la ruta: \\10.216.160.201\control interno\2020\19.01 INF.  A  ENTID. DE CONTROL Y VIG\SIVICOF\CUENTA MENSUAL\08. AGOSTO"/>
    <s v="Durante el mes de septiembre los dias 2 y 9  se realizo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
    <s v="Entrega a ente de control y copia en Control Interno"/>
    <n v="1.5E-3"/>
    <n v="0"/>
    <x v="9"/>
  </r>
  <r>
    <s v="No requiere seguimiento"/>
    <s v="SE DEBE ELIMINAR"/>
    <s v="Relación con entes de control externos"/>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x v="6"/>
  </r>
  <r>
    <s v="No requiere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10-01T00:00:00"/>
    <d v="2020-10-09T00:00:00"/>
    <m/>
    <m/>
    <m/>
    <m/>
    <m/>
    <m/>
    <m/>
    <m/>
    <m/>
    <m/>
    <m/>
    <m/>
    <s v="Certificado de recepción de información de SIVICOF"/>
    <n v="1.5E-3"/>
    <d v="2020-10-30T00:00:00"/>
    <s v="Los dias 2 y 9 de octubre de 2020 se cargó la cuenta mensual del mes de septiembre de la entidad en el aplicativo SIVICOF.Ruta Ruta \\10.216.160.201\control interno\2020\19.01 INF.  A  ENTID. DE CONTROL Y VIG\SIVICOF\CUENTA MENSUAL\09. SEPTIEMBRE_2020 _x000a__x000a_-El dia 21 de octubre se cargo el plan de mejoramiento de las acciones correctivas de los hallazgos generados en la Auditoría codigo 244. Ruta \\10.216.160.201\control interno\2020\28.05 PM\EXTERNO\CONTRALORIA\08. Aud Desempeño PAD 2020 Cód 244\Sivicof _x000a__x000a_-El dia 30 de octubre se cargó la modificacion de acciones correctivas 3.3.5.2 del Plan de mejoramiento Codogo 35 en el Aplicativo Sivicof. Ruta \\10.216.160.201\control interno\2020\28.05 PM\EXTERNO\CONTRALORIA\02. Modificaciones\08 Reasentamientos III\Modificación"/>
    <s v="Los dias 2 y 9 de octubre de 2020 se cargó la cuenta mensual de la entidad en el aplicativo SIVICOF _x000a__x000a_-El dia 21 de octubre se cargo el plan de mejoramiento de las acciones correctivas de los hallazgos generados en la Auditoría codigo 244 _x000a__x000a_-El dia 30 de octubre se cargó la modificacion de acciones correctivas 3.3.5.2 del Plan de mejoramiento Codogo 35 en el Aplicativo Sivicof. "/>
    <s v="Entrega a ente de control y copia en Control Interno"/>
    <n v="1.5E-3"/>
    <n v="0"/>
    <x v="2"/>
  </r>
  <r>
    <s v="No requiere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11-03T00:00:00"/>
    <d v="2020-11-11T00:00:00"/>
    <m/>
    <m/>
    <m/>
    <m/>
    <m/>
    <m/>
    <m/>
    <m/>
    <m/>
    <m/>
    <m/>
    <m/>
    <s v="Certificado de recepción de información de SIVICOF"/>
    <n v="1.5E-3"/>
    <d v="2020-11-11T00:00:00"/>
    <s v="Ruta de evidencias del cargue de información de la cuenta mensual del mes de octubre \\10.216.160.201\control interno\2020\19.01 INF.  A  ENTID. DE CONTROL Y VIG\SIVICOF\CUENTA MENSUAL\10. OCTUBRE 2020"/>
    <s v="Los dias 4 y 11 de octubre de 2020 se cargó la cuenta mensual de la entidad en el aplicativo SIVICOF."/>
    <s v="Entrega a ente de control y copia en Control Interno"/>
    <n v="1.5E-3"/>
    <n v="0"/>
    <x v="5"/>
  </r>
  <r>
    <s v="No requiere seguimiento"/>
    <s v="QUEDA IGUAL"/>
    <s v="Relación con entes de control externos"/>
    <s v="Atención a la contraloría - auditoría de desempeño 2: Proyectos VIP - VIS: Arborizadora Baja, MZ 54-55; La Casona"/>
    <s v="Evaluación de la Gestión"/>
    <s v="Seguimiento y Evaluación"/>
    <s v="Ivonne Andrea Torres Cruz_x000a_Asesora de Control Interno"/>
    <s v="Carlos Vargas Hernández"/>
    <s v="Asesor de Control Interno"/>
    <d v="2020-08-05T00:00:00"/>
    <d v="2020-10-09T00:00:00"/>
    <m/>
    <m/>
    <m/>
    <m/>
    <m/>
    <m/>
    <m/>
    <m/>
    <m/>
    <m/>
    <m/>
    <m/>
    <s v="Correos electrónicos, actas de reunión, memorandos"/>
    <n v="1.4E-2"/>
    <d v="2020-10-21T00:00:00"/>
    <s v="*Solicitud por parte de la Contralorìa con radicado 2-2020-11578 del 24 Julio del 2020 - Proyectos VIP - VIS_x000a_Mediante Oficio 2020EE6392 del 4 de agosto de 2020-  Se da Respuesta a la solicitud  de la Contraloría._x000a_*Solicitud de información respecto al proyecto Colores de Bolonia por parte de la Contraloria mediante radicado 2-2020-12901 del 20 Agosto de 2020. _x000a_Respuesta al  radicado 2-2020-12901 mediante oficio radicado 2020EE7111 del dia 25 de agosto de 2020. _x000a_Alcance al Oficio radicado  2020EE7111 mediante 2020IE7374 radicado del 25 de agosto de 2020._x000a__x000a_*Respuesta a las Solicitudes de información por parte de la Contraloria sobr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Entrega del Informe preliminar de Auditoria codigo 244 el dia 25 de septiembre de 2020 mediante  Oficio 2-2020-25217 correo electronico de envio de repartición de observaciones a los responsables._x000a_Información en la ruta: \\10.216.160.201\control interno\2020\19.03 INF. AUDITORIAS C. I\19.03 EXTERNAS\03. DES_PROY_ VIP_ VIS COD_244_x000a_Entrega informe final auditoria codigo 244. Ruta \\10.216.160.201\control interno\2020\19.03 INF. AUDITORIAS C. I\19.03 EXTERNAS\03. DES_PROY_ VIP_ VIS COD_244\11. INFORME FINAL_x000a_Entrega y cargue del  Plan de mejoramiento al ente de control aplicativo Sivicof. Ruta \\10.216.160.201\control interno\2020\28.05 PM\EXTERNO\CONTRALORIA\08. Aud Desempeño PAD 2020 Cód 244\Sivicof"/>
    <s v="*El dia 24 de julio de 2020 la Contralorìa solicito informaciòn respecto a los proyectos VIP-VIS, mediante radicado 2-2020-11578, el dia 4 de agosto de 2020 se envio oficio de respuesta mediante radicado 2020EE6392._x000a__x000a_*El dia 20 de agosto de 2020 la Contraloria mediante radicado 2-2020-12901 solicito informacion respecto al proyecto Colores de Bolonia, el dia 25 de agosto de 2020 se dio respuesta por parte de la CVP mediante oficio radicado 2020EE7111, posteriormente el dia 25 de agosto de 2020 se dio alcance al Oficio radicado  2020EE7111 mediante 2020IE7374, respuestas enviadas por correo electronico al Gerente de la Auditoria el Dr. EDGAR ALFONSO RAMÍREZ HERNÁNDEZ_x000a__x000a_*Durante el mes de septiembre se dio tramite a las solicitudes realizadas por la Contralorias dando respuesta a los siguientes oficios d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_x000a_Entrega del Informe preliminar de Auditoria codigo 244 el dia 25 de septiembre de 2020 mediante  Oficio 2-2020-25217 correo electronico de envio de repartición de observaciones a los responsables._x000a__x000a_Entrega informe final auditoria codigo 244 el dia 8 de octubre de 2020_x000a_Entrega y cargue  del Plan de mejoramiento al ente de control aplicativo Sivicof el dia 21 de octubre de 2020"/>
    <s v="Entrega a ente de control y copia en Control Interno"/>
    <n v="1.4E-2"/>
    <n v="0"/>
    <x v="2"/>
  </r>
  <r>
    <s v="Diligenciar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12-01T00:00:00"/>
    <d v="2020-12-10T00:00:00"/>
    <m/>
    <m/>
    <m/>
    <m/>
    <m/>
    <m/>
    <m/>
    <m/>
    <m/>
    <m/>
    <m/>
    <m/>
    <s v="Certificado de recepción de información de SIVICOF"/>
    <n v="1.5E-3"/>
    <d v="2020-12-30T00:00:00"/>
    <s v="Las evidencias se encuentran en la ruta: \\10.216.160.201\control interno\2020\19.01 INF.  A  ENTID. DE CONTROL Y VIG\SIVICOF\CUENTA MENSUAL\11. NOVIEMBRE_2020"/>
    <s v="Se subió la cuenta mensual de Noviembre el 02Dic2020 de la deuda publica y el 10Dic2020 de todo el certificado del cargue de reporte._x000a__x000a_Adicionalmente se hizo retransmisión del documento CV-0115 correspondiente al mes de Agosto, puesto que la Subd Financiera había cometido un error._x000a__x000a_Se solicitó modificación de tres acciones del PM de la DUT el 22Dic2020, las cuales se subirán el 30Dic2020."/>
    <s v="Entrega a ente de control y copia en Control Interno"/>
    <n v="1.5E-3"/>
    <n v="0"/>
    <x v="0"/>
  </r>
  <r>
    <s v="Diligenciar seguimiento"/>
    <s v="QUEDA IGUAL"/>
    <s v="Seguimiento a Planes de Mejoramiento"/>
    <s v="Asesoría en la formulación de planes de mejoramiento internos y en la modificación de las acciones ya propuestas"/>
    <s v="Evaluación de la Gestión"/>
    <s v="Seguimiento y Evaluación"/>
    <s v="Ivonne Andrea Torres Cruz_x000a_Asesora de Control Interno"/>
    <s v="Marcela Urrea Jaramillo"/>
    <s v="Asesor de Control Interno"/>
    <d v="2020-01-02T00:00:00"/>
    <d v="2020-12-31T00:00:00"/>
    <m/>
    <m/>
    <m/>
    <m/>
    <m/>
    <m/>
    <m/>
    <m/>
    <m/>
    <m/>
    <m/>
    <m/>
    <s v="Planes de mejoramiento formulados o actualizados en matriz "/>
    <n v="0.01"/>
    <d v="2020-12-21T00:00:00"/>
    <s v="Las evidencias de esta actividad se encuentra en la ruta: \\10.216.160.201\control interno\2020\28.05 PM\INTERNO\05. REAS_x000a__x000a_Reg. Reunión Acomp. REAS_1_x000a_Reg. Reunión Revisión de planes de mejoramiento PQRS REAS_x000a__x000a_Plan de mejoramiento de Control Interno_x000a__x000a_Correo electrónico _x000a__x000a_Marcela Urrea Octubre:_x000a_1- Correos electrónicos del 01, 06, 07, 08, 09 y 15 de octubre de 2020. _x000a__x000a_Correo del responsable de la ACI confirmando consolidación de las matrices en el plan de mejoramiento de la Entidad (15-10-2020)._x000a__x000a_2- Correos electrónicos del 13 al 30 de octubre de 2020. _x000a__x000a_3- Correos electrónicos del 05 y 06 de noviembre de 2020. _x000a__x000a_4- Correos electrónicos del 05, 06, 18 y 21 y de noviembre de 2020. _x000a__x000a_"/>
    <s v="Se realizan dos (2) asesorías en la formulación de planes de mejoramiento internos de REAS el día 04/02/2020 y 06/02/2020._x000a__x000a_Seguimiento 30Sep2020: _x000a_Se formula Plan de mejoramiento de Control Interno con las dos (2) oportunidades de mejora identificadas para nuestro proceso en la Auditoría Interna 2020 al Sistema de Gestión de Calidad de La Caja De Vivienda Popular, enviado a la Oficina Asesora de Planeación a través de correo electrónico el 30 de septiembre 2020._x000a__x000a_Marcela Urrea Octubre:_x000a_1- Se realizó la revisión de la formulación del plan de mejoramiento y el análisis de causas con ocasión al &quot;Informe de seguimiento a las disposiciones sobre bienes muebles emanadas de la Resolución 2904 del 29 de junio de 2017 - Por medio de la cual se reorganiza el Comité Técnico de Inventarios de bienes muebles e inmuebles de la Caja de la Vivienda Popular” para la vigencia 2019&quot;._x000a__x000a_- Se solicitaron ajustes el 01-10-2020._x000a_- Se reitero dar respuesta a lo solicitado el 06-10-2020._x000a_- Se recibieron las matrices ajustadas el 07-10-2020._x000a_- Se dio conformidad al PM el 08-10-2020_x000a_- Se remitieron las matrices y el memorando 2020IE8376 al encargado de la consolidación del pm por parte de la ACI (09-10-2020)_x000a_- Se recibió correo del encargado de la consolidación por parte de la ACI confirmando el recibido de las matrices y el memorando (15-10-2020). _x000a__x000a_2-  Se realizó asesoría y acompañamiento al análisis de causas y la formulación de plan de mejoramiento del Informe de PQRSD del I semestre de la vigencia 2020 realizando las siguientes actividades: _x000a_- Remisión segmentada de la relación de las 101 PQRSD contestadas de manera inoportuna las cuales generaron la No Conformidad No 1 para los siguientes procesos: REAS, DMB, DMV, DUT, Jurídica y Subdirección Administrativa._x000a_- Se realizó la revisión inicial de los siete (07) planes de mejoramiento correspondientes a las tres (03) No Conformidades._x000a_- Se remitieron los correos electrónicos a los procesos solicitando los ajustes necesarios para que los análisis causales y las acciones de los planes de mejoramiento guardaran la coherencia con las No Conformidades evidenciadas en el informe._x000a_- Se revisaron los ajustes realizados por los procesos._x000a_- Se dio conformidad a los planes de mejoramiento de Reasentamientos, Dirección Jurídica, Subdirección Administrativa y DUT._x000a_- Se remitieron los planes de mejoramiento validados al responsable de la consolidación por parte de la ACI (REAS, DUT y Jurídica)._x000a__x000a_- Se remitieron los planes de mejoramiento del Informe de PQRSD al resposnable de la Consolidación por parte de la ACI (Vivienda, Barrios, DGC y Sub. Adtiva)._x000a__x000a_- Se realizó la recepción, revisión y solicitud de ajustes de los análisis causales y la formulación de los planes de mejoramiento del informe de Austeridad del tercer trimestre de la vigencia 2020. _x000a_Los planes fueron formulados por la Subdirección Financiera y Subdirección Administrativa. _x000a__x000a_Se realizaron las siguientes gestiones: _x000a__x000a_- Recepción de los análisis causales y formulación de plan de mejoramiento el 09 de diciembre de 2020._x000a_- Revisión y solicitud de ajustes a los dos procesos, el 10 de diciembre de 2020_x000a_- Se diò conformidad al PM de la Sub. Financiera, se recibieron las matrices y el memorando el 18Dic 2020 y se remitiò a Andrès Farias. _x000a_- Se recibieron los ajustes de la Sub. adtiva el 21Dic2020 y se solictò el memorando y la matrices finales. "/>
    <s v="Informe - Publicación (web,intranet y/o carpeta de calidad)"/>
    <n v="9.9999999999999985E-3"/>
    <n v="0"/>
    <x v="0"/>
  </r>
  <r>
    <s v="No requiere seguimiento"/>
    <s v="CUMPLIDA"/>
    <s v="Seguimiento a Planes de Mejoramiento"/>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x v="3"/>
  </r>
  <r>
    <s v="No requiere seguimiento"/>
    <s v="QUEDA IGUAL"/>
    <s v="Seguimiento a Planes de Mejoramiento"/>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x v="1"/>
  </r>
  <r>
    <s v="Diligenciar seguimiento"/>
    <s v="QUEDA IGUAL"/>
    <s v="Seguimiento a Planes de Mejoramiento"/>
    <s v="Seguimiento al Plan de Mejoramiento Interno "/>
    <s v="Todos los Procesos"/>
    <s v="Todos los Procesos"/>
    <s v="Ivonne Andrea Torres Cruz_x000a_Asesora de Control Interno"/>
    <s v="Andrés Farias Pinzón"/>
    <s v="Líderes de Cada Proceso"/>
    <d v="2020-11-03T00:00:00"/>
    <d v="2020-11-26T00:00:00"/>
    <m/>
    <m/>
    <m/>
    <m/>
    <m/>
    <m/>
    <m/>
    <m/>
    <m/>
    <m/>
    <m/>
    <m/>
    <s v="Matriz de seguimiento"/>
    <n v="1.9E-2"/>
    <d v="2020-12-09T00:00:00"/>
    <s v="La información se encuentra en la ruta: \\10.216.160.201\control interno\2020\28.05 PM\INTERNO\24. III_Seg_2020_x000a__x000a_- Memorando 2020IE9224  del 11Nov2020 Solicitud 3er Seguimiento PM 2020 (TIC-COM-FIN-DGC-DMB-REAS)_x000a__x000a_- Memorando 2020IE9225 del 11Nov2020 Solicitud 3er Seguimiento PM 2020 (PREV-DUT-ADM-OAP)_x000a__x000a_- Memorando 2020IE9226 del 11nov2020 Solicitud publicacion en carpeta de calidad matriz PM corte 31Oct2020_x000a__x000a_- Instructivo de Seguimiento al Plan de mejoramiento 208-CI-Ft-05_x000a__x000a_- Matriz para seguimiento Plan de mejoramiento interno - Corte 31 Oct 2020_x000a__x000a_- 208-CI-Ft-05 Consolidado PM 2020 Andres Farias (Tablas y graficas III seg 2020)_x000a__x000a_- Consolidación de evidencias entregadas por los procesos en la carpeta &quot;3er Seg entregado por los procesos&quot;._x000a__x000a_Informe del tercer seguimiento al Plan de Mejoramiento por Procesos con corte al 31 de octubre de 2020_x000a__x000a_-Memorando 202011200097953 del 02Dic2020 donde se hace entrega del Informe tercer seguimiento al Plan de Mejoramiento por Procesos con corte al 31 de octubre de 2020._x000a__x000a_*Informe de alcance al tercer seguimiento al Plan de Mejoramiento por Procesos con corte al 31 de octubre de 2020._x000a__x000a_*Memorando 202011200099393 del 07Dic2020 donde se hace alcance al memorando 202011200097953 del día 02Dic2020 – Alcance al Informe del tercer seguimiento al Plan de Mejoramiento por Procesos versión 2 con corte al 31 de octubre de 2020._x000a__x000a_*Se anexa el archivo 208-CI-Ft-05 Consolidado PM 2020 Andres Farias (Tablas y graficas III seg 2020)."/>
    <s v="Se realiza memorando 2020IE9224  del 11Nov2020 Solicitud 3er Seguimiento PM 2020 (TIC-COM-FIN-DGC-DMB-REAS), igualmente se realiza el memorando 2020IE9225 del 11Nov2020 Solicitud 3er Seguimiento PM 2020 (PREV-DUT-ADM-OAP)_x000a__x000a_Tambien se realiza el memorando 2020IE9226 del 11nov2020 Solicitud publicacion en carpeta de calidad matriz PM corte 31Oct2020, actualizando el Instructivo de Seguimiento al Plan de mejoramiento 208-CI-Ft-05, el cual se envia a publicar en carpeta de calidad con el mismo memorando._x000a__x000a_Se actualiza la Matriz para seguimiento Plan de mejoramiento interno - Corte 31 Oct 2020 con todos los planes de mejoramiento entregados a la fecha._x000a__x000a_Se realiza consolidación de evidencias entregadas por los procesos en la carpeta &quot;3er Seg entregado por los procesos&quot;._x000a__x000a_Se realiza seguimiento a las acciones establecidas en el plan de mejoramiento interno por procesos con corte al 31Oct2020, mediante la revisión de evidencias aportadas por los procesos, verificadno el cumplimiento de cada una de ellas y diligenciando la matriz &quot;208-CI-Ft-05 Consolidado PM 2020 Andres Farias (Tablas y graficas III seg 2020)&quot;, en la cual es donde se calculan los datos estadísticos y el resultado en general de las acciones del PM interno._x000a__x000a_Se realiza informe del tercer seguimiento al Plan de Mejoramiento por Procesos con corte al 31 de octubre de 2020. Publicado en la página web._x000a__x000a_Se realiza memorando 202011200097953 del 02Dic2020 donde se hace entrega del Informe tercer seguimiento al Plan de Mejoramiento por Procesos con corte al 31 de octubre de 2020._x000a__x000a_Se realiza informe de alcance al tercer seguimiento al Plan de Mejoramiento por Procesos con corte al 31 de octubre de 2020. Publicado en la página web._x000a__x000a_Se realiza memorando 202011200099393 del 07Dic2020 donde se hace alcance al memorando 202011200097953 del día 02Dic2020 – Alcance al Informe del tercer seguimiento al Plan de Mejoramiento por Procesos versión 2 con corte al 31 de octubre de 2020._x000a__x000a_Se consolidan planes de mejoramiento entregados a la asesoría de Control Interno en el periodo de1 01dic2020 al 20dic2020, diligenciando el archivo 208-CI-Ft-05 Consolidado PM 2020 Andres Farias (Tablas y graficas III seg 2020)."/>
    <s v="Informe - Publicación (web,intranet y/o carpeta de calidad)"/>
    <n v="1.8999999999999996E-2"/>
    <n v="0"/>
    <x v="5"/>
  </r>
  <r>
    <s v="No requiere seguimiento"/>
    <s v="CUMPLIDA"/>
    <s v="Seguimiento a Planes de Mejoramiento"/>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x v="3"/>
  </r>
  <r>
    <s v="No requiere seguimiento"/>
    <s v="QUEDA IGUAL"/>
    <s v="Seguimiento a Planes de Mejoramiento"/>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x v="11"/>
  </r>
  <r>
    <s v="No requiere seguimiento"/>
    <s v="QUEDA IGUAL"/>
    <s v="Seguimiento a Planes de Mejoramiento"/>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d v="2020-10-01T00:00:00"/>
    <s v="Se realizaron oficios 2020IE7538 del 02Sep2020 y 2020IE7579 del 04Sep2020 de cronograma para reuniones en las cuales se revisan evidencias y se realizan registros de reunión con los participantes, se alimento matriz de seguimiento y se elaboró informe final del estado de las acciones al Plan de Mejoramiento Contraloría el cual fue entregado a tráves de correo institucional el 25Sep2020 a cada uno de los directivos bajo radicado 2020IE8086 del 24 de septiembre de 2020. Evidencias en: \\10.216.160.201\control interno\2020\28.05 PM\EXTERNO\CONTRALORIA\04. II SEG 2020._x000a__x000a_Mediante correo electronico se solicitó publicación del informe en página web el 01Oct2020, en la ruta: https://www.cajaviviendapopular.gov.co/sites/default/files/Informe%20de%20Seguimiento.corte%20%2831_Ago_2020%29.pdf"/>
    <s v="Se entregó informe final y se alimentó matriz con seguimiento._x000a__x000a_Mediante correo electronico se solicitó publicación del informe en página web el 01Oct2020, en la ruta: https://www.cajaviviendapopular.gov.co/sites/default/files/Informe%20de%20Seguimiento.corte%20%2831_Ago_2020%29.pdf"/>
    <s v="Informe - Publicación (web,intranet y/o carpeta de calidad)"/>
    <n v="1.8999999999999996E-2"/>
    <n v="0"/>
    <x v="9"/>
  </r>
  <r>
    <s v="Diligenciar seguimiento"/>
    <s v="QUEDA IGUAL"/>
    <s v="Seguimiento a Planes de Mejoramiento"/>
    <s v="Seguimiento a Plan de Mejoramiento Externo"/>
    <s v="Todos los Procesos"/>
    <s v="Todos los Procesos"/>
    <s v="Ivonne Andrea Torres Cruz_x000a_Asesora de Control Interno"/>
    <s v="Jhoana Rodríguez Silva"/>
    <s v="Líderes de Cada Proceso"/>
    <d v="2020-11-03T00:00:00"/>
    <d v="2020-11-26T00:00:00"/>
    <m/>
    <m/>
    <m/>
    <m/>
    <m/>
    <m/>
    <m/>
    <m/>
    <m/>
    <m/>
    <m/>
    <m/>
    <s v="Matriz de seguimiento"/>
    <n v="1.7999999999999999E-2"/>
    <d v="2020-12-15T00:00:00"/>
    <s v="Se proyectó el memorando 202011200094623 - Tercer seguimiento al Plan de Mejoramiento suscrito con la Contraloría._x000a__x000a_*Se realizó la programación virtual por meet con cada dependencia y su respectivo enlace para realizar la revisión de las evidencias. _x000a__x000a_*Se proyectaron las actas 208-SADM-Ft-06 ACTA DE REUNION V4 Administrativa PMC, 208-SADM-Ft-06 ACTA DE REUNION V4 Barrios PMC, 208-SADM-Ft-06 ACTA DE REUNION V4 Corporativa PMC, 208-SADM-Ft-06 ACTA DE REUNION V4 DUT PMC, 208-SADM-Ft-06 ACTA DE REUNION V4 Juridica PMC, 208-SADM-Ft-06 ACTA DE REUNION V4 Planeación PMC, 208-SADM-Ft-06 ACTA DE REUNION V4 Reas PMC, 208-SADM-Ft-06 ACTA DE REUNION V4 Sub Finan PMC, 208-SADM-Ft-06 ACTA DE REUNION V4 Vivienda PMC con el fin de tenerlas listas para el día de cada reunión. _x000a__x000a_*Las evidencias fueron cargadas en la carpeta compartida en el servidor, denominada “Plan de mejoramiento en la entidad” por el enlace dispuesto por cada dependencia. Ruta:  \\10.216.160.201\Plan de mejoramiento en la entidad._x000a__x000a_\\10.216.160.201\control interno\2020\19.03 INF. AUDITORIAS C. I\19.03 EXTERNAS\04. DES. PAD 2020 -VIG 2019 - CÓD 70"/>
    <s v="Se realizó la proyección del memorando memorando 202011200094623 - Tercer seguimiento al Plan de Mejoramiento suscrito con la Contraloría, con el fin que las dependencias cargaran las evidencias en la carpeta compartida en el servidor, denominada “Plan de mejoramiento en la entidad” por el enlace dispuesto por cada dependencia. Ruta:  \\10.216.160.201\Plan de mejoramiento en la entidad, se proyectaron las actas de reunión de todas las dependencias con el fin de tenerlas listas el día de la reunión y se realizó la programación virtual por meet con cada dependencia y su respectivo enlace para realizar la revisión de las evidencias del 01Dic2020 al 04Dic2020, consta en actas de reunión._x000a__x000a_Se entrega informe final el 15Dic2020, el cual se encuentra publicado en la página web."/>
    <s v="Informe - Publicación (web,intranet y/o carpeta de calidad)"/>
    <n v="1.7999999999999995E-2"/>
    <n v="0"/>
    <x v="5"/>
  </r>
  <r>
    <s v="No requiere seguimiento"/>
    <s v="CUMPLIDA"/>
    <s v="Adicionales"/>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x v="4"/>
  </r>
  <r>
    <s v="No requiere seguimiento"/>
    <s v="CUMPLIDA"/>
    <s v="Seguimiento a Planes de Mejoramiento"/>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x v="4"/>
  </r>
  <r>
    <s v="No requiere seguimiento"/>
    <s v="CUMPLIDA"/>
    <s v="Enfoque hacia la Prevención"/>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x v="11"/>
  </r>
  <r>
    <s v="No requiere seguimiento"/>
    <s v="CUMPLIDA"/>
    <s v="Enfoque hacia la Prevención"/>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x v="8"/>
  </r>
  <r>
    <s v="No requiere seguimiento"/>
    <s v="QUEDA IGUAL"/>
    <s v="Enfoque hacia la Prevención"/>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8-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 - 1213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_x000a__x000a_-Memorando 2020IE7169 del día 13Ago2020 Solicitud contratación Economista Joan Gaitan Control Interno._x000a__x000a_-Acta de inicio de Joan Gaitan CTO 792-2020_x000a__x000a_*Un correo electrónico del dia 20Ago2020 donde se realiza la solicitud de afiliación a la ARL del contratista Joan Gaitan."/>
    <s v="Se realiza en el Sisco los siguientes documentos con respecto a la contratación de los 6 contratistas: Andrea Sierra, Marcela Urrea, Jhoana Rodriguez, Carlos Vargas, Joan Gaitan y Andres Farias: _x000a__x000a_-Siscos 971 - 993 - 995 - 998 - 999 - 1213_x000a_-Estudios previos_x000a_-Carta de ausencia de personal_x000a_-Selección de contratista_x000a_-Solicitud de ausencia_x000a_-Solicitud de elaboración de contrato_x000a__x000a_-Se realiza matriz de riesgos de cada contratista.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memorando 2020IE7169 del día 13Ago2020 Solicitud contratación Economista Joan Gaitan Control Interno.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El día 20Ago2020 se suscribe acta de inicio de Joan Gaitan CTO 792-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_x000a__x000a_*Se realiza solicitud de afiliación a la ARL del contratista Joan Gaitan mediante un (1) correo electrónico del día 20Ago2020._x000a__x000a_Se realiza acta de inicio de Joan Gaitan CTO 792-2020, suscrita el día 20Ago2020, la cual se sube a SECOP II y a la carpeta compartida en el DRIVE de nombre “7. CONTROL INTERNO”."/>
    <s v="Entrega, publicación o socialización de resultados"/>
    <n v="6.0000000000000001E-3"/>
    <n v="0"/>
    <x v="7"/>
  </r>
  <r>
    <s v="Diligenciar seguimiento"/>
    <s v="QUEDA IGUAL"/>
    <s v="Auditoría"/>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x v="0"/>
  </r>
  <r>
    <s v="Diligenciar seguimiento"/>
    <s v="QUEDA IGUAL"/>
    <s v="Auditoría"/>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12-15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x v="0"/>
  </r>
  <r>
    <s v="Diligenciar seguimiento"/>
    <s v="NUEVA QUE SE INCLUYE"/>
    <s v="Auditoría"/>
    <s v="Auditoría Especial de seguimiento a la contratación efectuada por la Caja de la Vivienda Popular en virtud de la declaración del estado de emergencia económica, social y ecológica por causa del covid-19"/>
    <s v="Adquisición de Bienes y Servicios"/>
    <s v="Apoyo"/>
    <s v="Ivonne Andrea Torres Cruz_x000a_Asesora de Control Interno"/>
    <s v="Andrea Sierra Ochoa"/>
    <s v="Director de Gestión Corporativa y CID"/>
    <d v="2020-08-03T00:00:00"/>
    <d v="2020-12-31T00:00:00"/>
    <m/>
    <m/>
    <m/>
    <m/>
    <m/>
    <m/>
    <m/>
    <m/>
    <m/>
    <m/>
    <m/>
    <m/>
    <s v="Informe"/>
    <n v="0.03"/>
    <d v="2020-12-21T00:00:00"/>
    <s v="la Informacion que ha generado y que se generará con ocasión de la presente actividad se encuentran en la siguiente ruta: \\10.216.160.201\control interno\2020\19.03 INF. AUDITORIAS C. I\19.03 INTERNAS\05. Emergencia Económica\Aud. Esp. Rec. y Proc.Contr"/>
    <s v="Durante el periodo objeto del presente seguimiento (agosto), remití para verificación de la Asesora de Control Interno como Auditoria Lider, el memorando de solicitud de información, dirigido a la Direccion de Gestion Corporativa y CID, asi como el correspondiente plan de Auditoria, y la pertienente carta de representacion, y de esta manera una vez se cuente con el visto bueno de la Asesora de Control Interno, se remitirán los documentos referidos a la Directora de Gestion Corporativa para si conocimiento._x000a__x000a_Durante el periodo objeto de seguimiento ( septiembre) se realizaron las siguientes actividades:_x000a__x000a_Se realizó la planeación para la ejecución de la Auditoría Especial a los procesos de contratación adelantados con ocasión de la declaración de emergencia económica en el marco de la atención de la pandemia COVID-19, remitiendo a la Asesora de Control Interno, los proyecto de Plan de Auditoría, Carta de Representación y Memorando de Comunicación de Apertura de Auditoría. 2 de septiembre de 2020._x000a__x000a_Asistir en calidad de auditora a la reunión de apertura Auditoría Especial a los procesos de contratación adelantados con ocasión de la declaración de emergencia económica en el marco de la atención de la pandemia COVID-19. 18 de septiembre de 2020._x000a__x000a_Solicitud a través de la Profesional Graciela Zabala, de la muestra de 61 expedientes contractuales a la Dirección de Gestión Corporativa, expedientes que serán el insumo principal de la evaluación de control Interno mediante la Auditoría a adelantar. 30 de septiembre de 2020._x000a__x000a__x000a_ANDREA SIERRA_x000a_Durante el periodo objeto de seguimiento (octubre ) me encuentro adelantando trabajo de campo revisando los siguientes expedientes contractuales:_x000a__x000a_332-2020_x000a_354-2020_x000a_355-2020_x000a_367-2020_x000a_426-2020_x000a_522-2020_x000a_524-2020_x000a_525-2020_x000a_532-2020_x000a_533-2020_x000a_534-2020_x000a_535-2020_x000a_536-2020_x000a_551-2020_x000a_552-2020_x000a_569-2020_x000a_570-2020_x000a_571-2020_x000a_572-2020_x000a_686-2020_x000a__x000a_Durante el período objeto de seguimiento (noviembre), se realizo mesa de trabajo con Joan Gaitan el dia 19 de noviembre, a fin de dar cierre al trabajo de campo de la auditoría y dar inicio a la proyección del informe preliminar de auditoría._x000a__x000a_26 de noviembre de 2020: Remision de proyecto de informe preliminar y memorando remisorio a la Asesora de Control Interno para su verificación y aprobación._x000a__x000a_27 de noviembre de 2020: Con memorando N° 202011200096673, se remitio el informe preliminar a la Direccion de Gestión Corporativa y CID_x000a__x000a_En el mes de diciembre se realizo:_x000a_Recibida la respuesta de la Dirección de Gestión Corporativa, y teniendo que el área no presentó controversia respecto de la oportunidad de mejora y las recomendaciones contenidas en el informe  preliminar auditoría especial seguimiento a la contratación, se realizó la proyección del memorando que remite el informe final al Director General, de igual manera se proyecto el memorando remitiendo el mismo informe al área líder del proceso auditado.         14 de diciembre de 2020_x000a__x000a_El dia 21 de diciembre, mediante correo electronico dirigido al web master, se le solicito la publicacion del informe final de la auditoria especial de contratos en la pagina web de la entidad, quedando pendiente la reunion de cierre la que se estima realizar la primera semana del mes de febrero, dicha situacion fue informada al director general ( memo 202011200103123) y la responsable de area objeto de auditoria ( 202011200103153)"/>
    <s v="Informe Final - Publicación (web,intranet y/o carpeta de calidad)"/>
    <n v="3.0000000000000006E-2"/>
    <n v="0"/>
    <x v="0"/>
  </r>
  <r>
    <s v="Diligenciar seguimiento"/>
    <s v="NUEVA QUE SE INCLUYE"/>
    <s v="Auditoría"/>
    <s v="Auditoría especial a la administración de expedientes y comunicaciones oficiales de la Caja de la Vivienda Popular en época de aislamiento obligatorio"/>
    <s v="Gestión del Talento Humano"/>
    <s v="Estratégico"/>
    <s v="Ivonne Andrea Torres Cruz_x000a_Asesora de Control Interno"/>
    <s v="Carlos Vargas Hernández"/>
    <s v="Subdirector Administrativo"/>
    <d v="2020-08-03T00:00:00"/>
    <d v="2020-12-31T00:00:00"/>
    <m/>
    <m/>
    <m/>
    <m/>
    <m/>
    <m/>
    <m/>
    <m/>
    <m/>
    <m/>
    <m/>
    <m/>
    <s v="Informe"/>
    <n v="0.03"/>
    <d v="2020-12-24T00:00:00"/>
    <s v="Ruta de evidencia del informe \\10.216.160.201\control interno\2020\19.03 INF. AUDITORIAS C. I\19.03 INTERNAS\06. Gestion Doc - Pandemia\5. Resultados de la auditorìa"/>
    <s v="El informe final se entregó el 18Nov2020._x000a__x000a_La reunión de cierre de la auditoría se realizó el día 10Dic2020, el mismo día se entrega la evaluación de la auditoría, la cual es entregada el 18Dic2020 por la Subdirectora Administrativa_x000a__x000a_Se envía alcance al informe final V2 el día 15Dic2020 ya que fue solicitado por la Directora de Gestión Corporativa._x000a__x000a_Se publicó el informe V2 el 24Dic2020"/>
    <s v="Informe Final - Publicación (web,intranet y/o carpeta de calidad)"/>
    <n v="3.0000000000000006E-2"/>
    <n v="0"/>
    <x v="0"/>
  </r>
  <r>
    <s v="Diligenciar seguimiento"/>
    <s v="NUEVA QUE SE INCLUYE"/>
    <s v="Auditoría"/>
    <s v="Auditoría Especial al protocolo de bioseguridad en virtud de la declaración del estado de emergencia económica, social y ecológica por causa del covid-19"/>
    <s v="Gestión Estratégica"/>
    <s v="Estratégico"/>
    <s v="Ivonne Andrea Torres Cruz_x000a_Asesora de Control Interno"/>
    <s v="Jhoana Rodríguez Silva"/>
    <s v="Jefe Oficina Asesora de Planeación "/>
    <d v="2020-08-03T00:00:00"/>
    <d v="2020-12-31T00:00:00"/>
    <m/>
    <m/>
    <m/>
    <m/>
    <m/>
    <m/>
    <m/>
    <m/>
    <m/>
    <m/>
    <m/>
    <m/>
    <s v="Informe"/>
    <n v="0.03"/>
    <d v="2020-12-31T00:00:00"/>
    <s v="Plan de autoría del proceso de Gestión del Talento Humano frente al tema del Protocolo de Bioseguridad. _x000a_Cartas de representación de Administrativa y Corporativa y CID _x000a_Solicitud de información por correo electrónico._x000a_2020IE8088 - Comunicación apertura auditoría especial Talento Humano._x000a_Reunión de apertura de la auditoría del proceso de Gestión del Talento Humano frente al tema del Protocolo de Bioseguridad._x000a_Recepción de información por parte del proceso de Gestión del Talento Humano la cual debe comenzar a ser objeto de análisis. _x000a_Listas de chequeo suministradas por el Ministerio de Salud a través de los anexos de la resolución 666 de 2020 y se realizó una inspección._x000a__x000a_Seguimiento 30Nov2020:_x000a__x000a_*Inspección en campo, con el fin de corroborar la aplicación del protocolo de bioseguridad del 4 de noviembre 2020._x000a__x000a_*Acta de reunión de la auditoría especial al proceso Gestión del Talento Humano del 4 de noviembre 2020. _x000a__x000a_*Informe de la inspección en campo._x000a__x000a_*Acta de reunión de la auditoría especial al proceso Gestión del Talento Humano del 12 de noviembre 2020. _x000a__x000a_*Acta de reunión continuación de la auditoría especial al proceso Gestión del Talento Humano del 20 de noviembre 2020. _x000a__x000a_*Listas de chequeo de la auditoría especial al proceso Gestión del Talento Humano con base en la legislación aplicable referente al protocolo de bioseguridad._x000a__x000a_*Realizar informe preliminar de la auditoría especial al proceso Gestión del Talento Humano referente al protocolo de bioseguridad."/>
    <s v="Se cuenta con memorando 2020IE8088 del 24 de septiembre 2020, en el cual se realiza la Comunicación de apertura para la auditoría especial Talento Humano y solicitud de información. _x000a__x000a_Se cuenta con cartas de representación de Administrativa y Corporativa y CID ._x000a__x000a_Se cuenta con 2020IE8151 como Respuesta al requerimiento 2020IE8088 Auditoria especial Talento, información para revisar._x000a__x000a_Seguimiento 30Nov2020:_x000a__x000a_El 4 de noviembre 2020 se realizó Inspección en campo en las instalaciones de la CVP, con el fin de corroborar la aplicación del protocolo de bioseguridad de la cual se generó un Acta de reunión y un Informe de la inspección._x000a__x000a_Se elaboraron las listas de chequeo de la auditoría especial al proceso Gestión del Talento Humano con base en la legislación aplicable referente al protocolo de bioseguridad._x000a__x000a_Se proyectaron dos reuniones con el fin de avanzar en la revisión de las listas de chequeo aplicables al proceso y en materia a la aplicación de las medidas de bioseguridad implementadas en la entidad, como resultado de estas reuniones se dejan como soportes las actas de reunión. _x000a__x000a_Se realizó el informe preliminar de la auditoría especial al proceso Gestión del Talento Humano referente al protocolo de bioseguridad, entregado el día 30Nov2020._x000a__x000a_Se realiza reunión el día 04Dic2020 para hablar con los responsables de los hallazgos encontrados, donde se emitió respuesta el 10Dic2020."/>
    <s v="Informe Final - Publicación (web,intranet y/o carpeta de calidad)"/>
    <n v="3.0000000000000006E-2"/>
    <n v="0"/>
    <x v="0"/>
  </r>
  <r>
    <s v="Diligenciar seguimiento"/>
    <s v="NUEVA QUE SE INCLUYE"/>
    <s v="Auditoría"/>
    <s v="Auditoría Especial a las notificaciones en el lapso comprendido del 15 de marzo hasta el 31 de agosto de 2020."/>
    <s v="Gestión Financiera"/>
    <s v="Apoyo"/>
    <s v="Ivonne Andrea Torres Cruz_x000a_Asesora de Control Interno"/>
    <s v="Andrea Sierra Ochoa"/>
    <s v="Subdirector Financiero"/>
    <d v="2020-08-03T00:00:00"/>
    <d v="2020-12-31T00:00:00"/>
    <m/>
    <m/>
    <m/>
    <m/>
    <m/>
    <m/>
    <m/>
    <m/>
    <m/>
    <m/>
    <m/>
    <m/>
    <s v="Informe"/>
    <n v="0.03"/>
    <d v="2020-12-18T00:00:00"/>
    <s v="Agenda de google del 20 de octubre de 2020._x000a_Documentos ubicados en la ruta de la carpeta interna: _x000a_\\10.216.160.201\control interno\2020\19.03 INF. AUDITORIAS C. I\19.03 INTERNAS\10. Servicio al Ciudadano\4. Eje. Aud"/>
    <s v="Se realizó reunión de apertura de manera virtual el 20 de octubre la cual fue comunicada con memorando 2020IE8609 del 19 de octubre de 2020._x000a_Se realizó solicitud de información a los procesos:_x000a_Gestión Estratégica con memorando 2020IE8587 y fue remitda la información con memorando 2020IE8846 del 26 de octubre de 2020._x000a_Servicio al Ciudadano con memorando 2020IE8588; fue remitida la información con memorando 2020IE8922 del 28 de octubre de 2020. _x000a_Gestión de Comunicaciones con memorando 2020IE8644, información que fué remitida con memorando 2020IE8611 del 27 de octubre de 2020._x000a_Se suscribieron las cartas de representación y se encuentran ubicadas en la carpeta compartida_x000a__x000a_Durante el período objeto de seguimiento (noviembre), se realizó mesa de trabajo con Carlos Andres Vargas el dia 27 de noviembre, a fin de dar cierre al trabajo de campo de la auditoría y dar inicio a la proyección del informe preliminar de auditoría._x000a__x000a_18 de diciembre. Remision a las areas responsables de adelantar el proceso de notificacion en la caja de la vivienda popular del informe preliminar de la auditoría especial para evaluar la capacidad de la entidad para continuar la operación bajo las nuevas condiciones que le impone la crisis en el marco de notificaciones y el correspondiente memorando de traslado."/>
    <s v="Informe Final - Publicación (web,intranet y/o carpeta de calidad)"/>
    <n v="3.0000000000000006E-2"/>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0">
    <pivotField showAll="0"/>
    <pivotField axis="axisRow" showAll="0">
      <items count="9">
        <item x="2"/>
        <item x="0"/>
        <item x="3"/>
        <item x="4"/>
        <item x="1"/>
        <item x="5"/>
        <item x="6"/>
        <item x="7"/>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s>
  <rowFields count="1">
    <field x="1"/>
  </rowFields>
  <rowItems count="9">
    <i>
      <x/>
    </i>
    <i>
      <x v="1"/>
    </i>
    <i>
      <x v="2"/>
    </i>
    <i>
      <x v="3"/>
    </i>
    <i>
      <x v="4"/>
    </i>
    <i>
      <x v="5"/>
    </i>
    <i>
      <x v="6"/>
    </i>
    <i>
      <x v="7"/>
    </i>
    <i t="grand">
      <x/>
    </i>
  </rowItems>
  <colFields count="1">
    <field x="-2"/>
  </colFields>
  <colItems count="2">
    <i>
      <x/>
    </i>
    <i i="1">
      <x v="1"/>
    </i>
  </colItems>
  <dataFields count="2">
    <dataField name="Suma de Ponderación" fld="23" baseField="0" baseItem="0"/>
    <dataField name="Suma de Aporte al Avance del  PAA" fld="28" baseField="0" baseItem="0" numFmtId="167"/>
  </dataFields>
  <formats count="20">
    <format dxfId="673">
      <pivotArea field="1" grandRow="1" outline="0" collapsedLevelsAreSubtotals="1" axis="axisRow" fieldPosition="0">
        <references count="1">
          <reference field="4294967294" count="1" selected="0">
            <x v="1"/>
          </reference>
        </references>
      </pivotArea>
    </format>
    <format dxfId="672">
      <pivotArea field="1" grandRow="1" outline="0" collapsedLevelsAreSubtotals="1" axis="axisRow" fieldPosition="0">
        <references count="1">
          <reference field="4294967294" count="1" selected="0">
            <x v="1"/>
          </reference>
        </references>
      </pivotArea>
    </format>
    <format dxfId="671">
      <pivotArea field="1" grandRow="1" outline="0" collapsedLevelsAreSubtotals="1" axis="axisRow" fieldPosition="0">
        <references count="1">
          <reference field="4294967294" count="1" selected="0">
            <x v="1"/>
          </reference>
        </references>
      </pivotArea>
    </format>
    <format dxfId="670">
      <pivotArea field="1" grandRow="1" outline="0" collapsedLevelsAreSubtotals="1" axis="axisRow" fieldPosition="0">
        <references count="1">
          <reference field="4294967294" count="1" selected="0">
            <x v="1"/>
          </reference>
        </references>
      </pivotArea>
    </format>
    <format dxfId="669">
      <pivotArea field="1" grandRow="1" outline="0" collapsedLevelsAreSubtotals="1" axis="axisRow" fieldPosition="0">
        <references count="1">
          <reference field="4294967294" count="1" selected="0">
            <x v="1"/>
          </reference>
        </references>
      </pivotArea>
    </format>
    <format dxfId="668">
      <pivotArea field="1" grandRow="1" outline="0" collapsedLevelsAreSubtotals="1" axis="axisRow" fieldPosition="0">
        <references count="1">
          <reference field="4294967294" count="1" selected="0">
            <x v="1"/>
          </reference>
        </references>
      </pivotArea>
    </format>
    <format dxfId="667">
      <pivotArea outline="0" collapsedLevelsAreSubtotals="1" fieldPosition="0">
        <references count="1">
          <reference field="4294967294" count="1" selected="0">
            <x v="1"/>
          </reference>
        </references>
      </pivotArea>
    </format>
    <format dxfId="666">
      <pivotArea outline="0" collapsedLevelsAreSubtotals="1" fieldPosition="0">
        <references count="1">
          <reference field="4294967294" count="1" selected="0">
            <x v="1"/>
          </reference>
        </references>
      </pivotArea>
    </format>
    <format dxfId="665">
      <pivotArea outline="0" collapsedLevelsAreSubtotals="1" fieldPosition="0">
        <references count="1">
          <reference field="4294967294" count="1" selected="0">
            <x v="1"/>
          </reference>
        </references>
      </pivotArea>
    </format>
    <format dxfId="664">
      <pivotArea outline="0" collapsedLevelsAreSubtotals="1" fieldPosition="0">
        <references count="1">
          <reference field="4294967294" count="1" selected="0">
            <x v="1"/>
          </reference>
        </references>
      </pivotArea>
    </format>
    <format dxfId="663">
      <pivotArea outline="0" collapsedLevelsAreSubtotals="1" fieldPosition="0">
        <references count="1">
          <reference field="4294967294" count="1" selected="0">
            <x v="1"/>
          </reference>
        </references>
      </pivotArea>
    </format>
    <format dxfId="662">
      <pivotArea outline="0" collapsedLevelsAreSubtotals="1" fieldPosition="0">
        <references count="1">
          <reference field="4294967294" count="1" selected="0">
            <x v="1"/>
          </reference>
        </references>
      </pivotArea>
    </format>
    <format dxfId="661">
      <pivotArea field="1" grandRow="1" outline="0" collapsedLevelsAreSubtotals="1" axis="axisRow" fieldPosition="0">
        <references count="1">
          <reference field="4294967294" count="1" selected="0">
            <x v="1"/>
          </reference>
        </references>
      </pivotArea>
    </format>
    <format dxfId="660">
      <pivotArea dataOnly="0" labelOnly="1" outline="0" fieldPosition="0">
        <references count="1">
          <reference field="4294967294" count="1">
            <x v="1"/>
          </reference>
        </references>
      </pivotArea>
    </format>
    <format dxfId="659">
      <pivotArea dataOnly="0" labelOnly="1" outline="0" fieldPosition="0">
        <references count="1">
          <reference field="4294967294" count="1">
            <x v="1"/>
          </reference>
        </references>
      </pivotArea>
    </format>
    <format dxfId="658">
      <pivotArea dataOnly="0" labelOnly="1" outline="0" fieldPosition="0">
        <references count="1">
          <reference field="4294967294" count="1">
            <x v="1"/>
          </reference>
        </references>
      </pivotArea>
    </format>
    <format dxfId="657">
      <pivotArea field="1" type="button" dataOnly="0" labelOnly="1" outline="0" axis="axisRow" fieldPosition="0"/>
    </format>
    <format dxfId="656">
      <pivotArea dataOnly="0" labelOnly="1" outline="0" fieldPosition="0">
        <references count="1">
          <reference field="4294967294" count="2">
            <x v="0"/>
            <x v="1"/>
          </reference>
        </references>
      </pivotArea>
    </format>
    <format dxfId="655">
      <pivotArea field="1" type="button" dataOnly="0" labelOnly="1" outline="0" axis="axisRow" fieldPosition="0"/>
    </format>
    <format dxfId="65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6:G96" firstHeaderRow="1" firstDataRow="2" firstDataCol="1"/>
  <pivotFields count="31">
    <pivotField axis="axisCol" showAll="0">
      <items count="6">
        <item x="2"/>
        <item x="1"/>
        <item x="0"/>
        <item x="3"/>
        <item x="4"/>
        <item t="default"/>
      </items>
    </pivotField>
    <pivotField dataField="1" showAll="0">
      <items count="5">
        <item x="2"/>
        <item x="3"/>
        <item x="0"/>
        <item x="1"/>
        <item t="default"/>
      </items>
    </pivotField>
    <pivotField axis="axisRow" showAll="0">
      <items count="9">
        <item x="2"/>
        <item x="0"/>
        <item x="3"/>
        <item x="4"/>
        <item x="1"/>
        <item x="5"/>
        <item x="6"/>
        <item x="7"/>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s>
  <rowFields count="1">
    <field x="2"/>
  </rowFields>
  <rowItems count="9">
    <i>
      <x/>
    </i>
    <i>
      <x v="1"/>
    </i>
    <i>
      <x v="2"/>
    </i>
    <i>
      <x v="3"/>
    </i>
    <i>
      <x v="4"/>
    </i>
    <i>
      <x v="5"/>
    </i>
    <i>
      <x v="6"/>
    </i>
    <i>
      <x v="7"/>
    </i>
    <i t="grand">
      <x/>
    </i>
  </rowItems>
  <colFields count="1">
    <field x="0"/>
  </colFields>
  <colItems count="6">
    <i>
      <x/>
    </i>
    <i>
      <x v="1"/>
    </i>
    <i>
      <x v="2"/>
    </i>
    <i>
      <x v="3"/>
    </i>
    <i>
      <x v="4"/>
    </i>
    <i t="grand">
      <x/>
    </i>
  </colItems>
  <dataFields count="1">
    <dataField name="Cuenta de ESTADO REVISIÓN" fld="1" subtotal="count" baseField="0" baseItem="0"/>
  </dataFields>
  <formats count="2">
    <format dxfId="675">
      <pivotArea field="2" type="button" dataOnly="0" labelOnly="1" outline="0" axis="axisRow" fieldPosition="0"/>
    </format>
    <format dxfId="674">
      <pivotArea field="2"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es">
  <location ref="A55:C68" firstHeaderRow="0" firstDataRow="1" firstDataCol="1"/>
  <pivotFields count="32">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axis="axisRow" showAll="0">
      <items count="13">
        <item x="3"/>
        <item x="6"/>
        <item x="10"/>
        <item x="4"/>
        <item x="11"/>
        <item x="8"/>
        <item x="1"/>
        <item x="7"/>
        <item x="9"/>
        <item x="2"/>
        <item x="5"/>
        <item x="0"/>
        <item t="default"/>
      </items>
    </pivotField>
  </pivotFields>
  <rowFields count="1">
    <field x="31"/>
  </rowFields>
  <rowItems count="13">
    <i>
      <x/>
    </i>
    <i>
      <x v="1"/>
    </i>
    <i>
      <x v="2"/>
    </i>
    <i>
      <x v="3"/>
    </i>
    <i>
      <x v="4"/>
    </i>
    <i>
      <x v="5"/>
    </i>
    <i>
      <x v="6"/>
    </i>
    <i>
      <x v="7"/>
    </i>
    <i>
      <x v="8"/>
    </i>
    <i>
      <x v="9"/>
    </i>
    <i>
      <x v="10"/>
    </i>
    <i>
      <x v="11"/>
    </i>
    <i t="grand">
      <x/>
    </i>
  </rowItems>
  <colFields count="1">
    <field x="-2"/>
  </colFields>
  <colItems count="2">
    <i>
      <x/>
    </i>
    <i i="1">
      <x v="1"/>
    </i>
  </colItems>
  <dataFields count="2">
    <dataField name="Suma de Ponderación" fld="24" baseField="30" baseItem="0" numFmtId="10"/>
    <dataField name="Suma de Aporte al Avance del  PAA" fld="29" baseField="30" baseItem="1" numFmtId="10"/>
  </dataFields>
  <formats count="26">
    <format dxfId="701">
      <pivotArea field="31" type="button" dataOnly="0" labelOnly="1" outline="0" axis="axisRow" fieldPosition="0"/>
    </format>
    <format dxfId="700">
      <pivotArea dataOnly="0" labelOnly="1" outline="0" axis="axisValues" fieldPosition="0"/>
    </format>
    <format dxfId="699">
      <pivotArea dataOnly="0" labelOnly="1" outline="0" axis="axisValues" fieldPosition="0"/>
    </format>
    <format dxfId="698">
      <pivotArea field="31" type="button" dataOnly="0" labelOnly="1" outline="0" axis="axisRow" fieldPosition="0"/>
    </format>
    <format dxfId="697">
      <pivotArea dataOnly="0" labelOnly="1" outline="0" axis="axisValues" fieldPosition="0"/>
    </format>
    <format dxfId="696">
      <pivotArea dataOnly="0" labelOnly="1" outline="0" axis="axisValues" fieldPosition="0"/>
    </format>
    <format dxfId="695">
      <pivotArea field="31" type="button" dataOnly="0" labelOnly="1" outline="0" axis="axisRow" fieldPosition="0"/>
    </format>
    <format dxfId="694">
      <pivotArea dataOnly="0" labelOnly="1" outline="0" axis="axisValues" fieldPosition="0"/>
    </format>
    <format dxfId="693">
      <pivotArea dataOnly="0" labelOnly="1" outline="0" axis="axisValues" fieldPosition="0"/>
    </format>
    <format dxfId="692">
      <pivotArea outline="0" fieldPosition="0">
        <references count="1">
          <reference field="4294967294" count="1">
            <x v="1"/>
          </reference>
        </references>
      </pivotArea>
    </format>
    <format dxfId="691">
      <pivotArea field="31" type="button" dataOnly="0" labelOnly="1" outline="0" axis="axisRow" fieldPosition="0"/>
    </format>
    <format dxfId="690">
      <pivotArea dataOnly="0" labelOnly="1" outline="0" fieldPosition="0">
        <references count="1">
          <reference field="4294967294" count="2">
            <x v="0"/>
            <x v="1"/>
          </reference>
        </references>
      </pivotArea>
    </format>
    <format dxfId="689">
      <pivotArea field="31" type="button" dataOnly="0" labelOnly="1" outline="0" axis="axisRow" fieldPosition="0"/>
    </format>
    <format dxfId="688">
      <pivotArea dataOnly="0" labelOnly="1" outline="0" fieldPosition="0">
        <references count="1">
          <reference field="4294967294" count="2">
            <x v="0"/>
            <x v="1"/>
          </reference>
        </references>
      </pivotArea>
    </format>
    <format dxfId="687">
      <pivotArea field="31" type="button" dataOnly="0" labelOnly="1" outline="0" axis="axisRow" fieldPosition="0"/>
    </format>
    <format dxfId="686">
      <pivotArea dataOnly="0" labelOnly="1" outline="0" fieldPosition="0">
        <references count="1">
          <reference field="4294967294" count="2">
            <x v="0"/>
            <x v="1"/>
          </reference>
        </references>
      </pivotArea>
    </format>
    <format dxfId="685">
      <pivotArea field="31" type="button" dataOnly="0" labelOnly="1" outline="0" axis="axisRow" fieldPosition="0"/>
    </format>
    <format dxfId="684">
      <pivotArea dataOnly="0" labelOnly="1" outline="0" fieldPosition="0">
        <references count="1">
          <reference field="4294967294" count="2">
            <x v="0"/>
            <x v="1"/>
          </reference>
        </references>
      </pivotArea>
    </format>
    <format dxfId="683">
      <pivotArea field="31" type="button" dataOnly="0" labelOnly="1" outline="0" axis="axisRow" fieldPosition="0"/>
    </format>
    <format dxfId="682">
      <pivotArea dataOnly="0" labelOnly="1" outline="0" fieldPosition="0">
        <references count="1">
          <reference field="4294967294" count="2">
            <x v="0"/>
            <x v="1"/>
          </reference>
        </references>
      </pivotArea>
    </format>
    <format dxfId="681">
      <pivotArea field="31" type="button" dataOnly="0" labelOnly="1" outline="0" axis="axisRow" fieldPosition="0"/>
    </format>
    <format dxfId="680">
      <pivotArea dataOnly="0" labelOnly="1" outline="0" fieldPosition="0">
        <references count="1">
          <reference field="4294967294" count="2">
            <x v="0"/>
            <x v="1"/>
          </reference>
        </references>
      </pivotArea>
    </format>
    <format dxfId="679">
      <pivotArea outline="0" collapsedLevelsAreSubtotals="1" fieldPosition="0">
        <references count="1">
          <reference field="4294967294" count="1" selected="0">
            <x v="0"/>
          </reference>
        </references>
      </pivotArea>
    </format>
    <format dxfId="678">
      <pivotArea dataOnly="0" labelOnly="1" outline="0" fieldPosition="0">
        <references count="1">
          <reference field="4294967294" count="1">
            <x v="0"/>
          </reference>
        </references>
      </pivotArea>
    </format>
    <format dxfId="677">
      <pivotArea outline="0" collapsedLevelsAreSubtotals="1" fieldPosition="0">
        <references count="1">
          <reference field="4294967294" count="1" selected="0">
            <x v="1"/>
          </reference>
        </references>
      </pivotArea>
    </format>
    <format dxfId="676">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Users\00.%20APOYO\12.%20Normogram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136"/>
  <sheetViews>
    <sheetView zoomScaleNormal="100" workbookViewId="0">
      <selection activeCell="D38" sqref="D38"/>
    </sheetView>
  </sheetViews>
  <sheetFormatPr baseColWidth="10" defaultRowHeight="15" x14ac:dyDescent="0.25"/>
  <cols>
    <col min="1" max="1" width="27.28515625" customWidth="1"/>
    <col min="2" max="2" width="20.28515625" bestFit="1" customWidth="1"/>
    <col min="3" max="3" width="11.5703125" bestFit="1" customWidth="1"/>
    <col min="4" max="6" width="12.140625" customWidth="1"/>
    <col min="7" max="7" width="12.5703125" bestFit="1" customWidth="1"/>
  </cols>
  <sheetData>
    <row r="3" spans="1:9" x14ac:dyDescent="0.25">
      <c r="B3" s="47" t="s">
        <v>216</v>
      </c>
    </row>
    <row r="4" spans="1:9" s="119" customFormat="1" ht="60" x14ac:dyDescent="0.25">
      <c r="A4" s="133" t="s">
        <v>372</v>
      </c>
      <c r="B4" s="224" t="s">
        <v>210</v>
      </c>
      <c r="C4" s="132" t="s">
        <v>209</v>
      </c>
      <c r="D4"/>
      <c r="E4"/>
      <c r="F4"/>
      <c r="G4"/>
      <c r="H4"/>
      <c r="I4"/>
    </row>
    <row r="5" spans="1:9" x14ac:dyDescent="0.25">
      <c r="A5" s="48" t="s">
        <v>53</v>
      </c>
      <c r="B5" s="50">
        <v>4.5000000000000005E-2</v>
      </c>
      <c r="C5" s="79">
        <v>4.1024999999999999E-2</v>
      </c>
    </row>
    <row r="6" spans="1:9" x14ac:dyDescent="0.25">
      <c r="A6" s="48" t="s">
        <v>51</v>
      </c>
      <c r="B6" s="50">
        <v>0.2</v>
      </c>
      <c r="C6" s="79">
        <v>0.12079999999999999</v>
      </c>
    </row>
    <row r="7" spans="1:9" x14ac:dyDescent="0.25">
      <c r="A7" s="48" t="s">
        <v>45</v>
      </c>
      <c r="B7" s="50">
        <v>0.12000000000000004</v>
      </c>
      <c r="C7" s="79">
        <v>0.11100000000000003</v>
      </c>
    </row>
    <row r="8" spans="1:9" x14ac:dyDescent="0.25">
      <c r="A8" s="48" t="s">
        <v>52</v>
      </c>
      <c r="B8" s="50">
        <v>0.13</v>
      </c>
      <c r="C8" s="79">
        <v>0.12999999999999998</v>
      </c>
    </row>
    <row r="9" spans="1:9" x14ac:dyDescent="0.25">
      <c r="A9" s="48" t="s">
        <v>44</v>
      </c>
      <c r="B9" s="50">
        <v>0.11500000000000005</v>
      </c>
      <c r="C9" s="79">
        <v>0.10230000000000002</v>
      </c>
    </row>
    <row r="10" spans="1:9" x14ac:dyDescent="0.25">
      <c r="A10" s="48" t="s">
        <v>43</v>
      </c>
      <c r="B10" s="50">
        <v>0.14000000000000001</v>
      </c>
      <c r="C10" s="79">
        <v>0.11612</v>
      </c>
    </row>
    <row r="11" spans="1:9" x14ac:dyDescent="0.25">
      <c r="A11" s="48" t="s">
        <v>46</v>
      </c>
      <c r="B11" s="50">
        <v>9.0000000000000024E-2</v>
      </c>
      <c r="C11" s="79">
        <v>8.0000000000000016E-2</v>
      </c>
    </row>
    <row r="12" spans="1:9" x14ac:dyDescent="0.25">
      <c r="A12" s="48" t="s">
        <v>47</v>
      </c>
      <c r="B12" s="50">
        <v>0.16</v>
      </c>
      <c r="C12" s="79">
        <v>0.11969999999999995</v>
      </c>
    </row>
    <row r="13" spans="1:9" x14ac:dyDescent="0.25">
      <c r="A13" s="48" t="s">
        <v>208</v>
      </c>
      <c r="B13" s="50">
        <v>1</v>
      </c>
      <c r="C13" s="114">
        <v>0.82094500000000004</v>
      </c>
    </row>
    <row r="20" spans="1:8" x14ac:dyDescent="0.25">
      <c r="A20" s="60" t="s">
        <v>217</v>
      </c>
      <c r="B20" s="60" t="s">
        <v>210</v>
      </c>
      <c r="C20" s="60" t="s">
        <v>209</v>
      </c>
    </row>
    <row r="21" spans="1:8" x14ac:dyDescent="0.25">
      <c r="A21" s="124" t="s">
        <v>53</v>
      </c>
      <c r="B21" s="82">
        <v>4.5000000000000005E-2</v>
      </c>
      <c r="C21" s="82">
        <v>2.7525000000000001E-2</v>
      </c>
      <c r="D21" s="83">
        <f t="shared" ref="D21:D29" si="0">+B21-C21</f>
        <v>1.7475000000000004E-2</v>
      </c>
      <c r="E21" s="82"/>
      <c r="F21" s="51"/>
    </row>
    <row r="22" spans="1:8" x14ac:dyDescent="0.25">
      <c r="A22" s="124" t="s">
        <v>51</v>
      </c>
      <c r="B22" s="82">
        <v>0.2</v>
      </c>
      <c r="C22" s="82">
        <v>6.5600000000000019E-2</v>
      </c>
      <c r="D22" s="83">
        <f t="shared" si="0"/>
        <v>0.13439999999999999</v>
      </c>
      <c r="E22" s="82"/>
      <c r="F22" s="51"/>
    </row>
    <row r="23" spans="1:8" x14ac:dyDescent="0.25">
      <c r="A23" s="124" t="s">
        <v>45</v>
      </c>
      <c r="B23" s="82">
        <v>0.12000000000000004</v>
      </c>
      <c r="C23" s="82">
        <v>0.10050000000000003</v>
      </c>
      <c r="D23" s="83">
        <f t="shared" si="0"/>
        <v>1.9500000000000003E-2</v>
      </c>
      <c r="E23" s="82"/>
      <c r="F23" s="51"/>
    </row>
    <row r="24" spans="1:8" x14ac:dyDescent="0.25">
      <c r="A24" s="124" t="s">
        <v>52</v>
      </c>
      <c r="B24" s="82">
        <v>0.13</v>
      </c>
      <c r="C24" s="82">
        <v>8.4899999999999989E-2</v>
      </c>
      <c r="D24" s="83">
        <f t="shared" si="0"/>
        <v>4.5100000000000015E-2</v>
      </c>
      <c r="E24" s="82"/>
      <c r="F24" s="51"/>
    </row>
    <row r="25" spans="1:8" x14ac:dyDescent="0.25">
      <c r="A25" s="124" t="s">
        <v>44</v>
      </c>
      <c r="B25" s="82">
        <v>0.11500000000000005</v>
      </c>
      <c r="C25" s="82">
        <v>8.8700000000000001E-2</v>
      </c>
      <c r="D25" s="83">
        <f t="shared" si="0"/>
        <v>2.6300000000000046E-2</v>
      </c>
      <c r="E25" s="82"/>
      <c r="F25" s="129"/>
    </row>
    <row r="26" spans="1:8" x14ac:dyDescent="0.25">
      <c r="A26" s="124" t="s">
        <v>43</v>
      </c>
      <c r="B26" s="82">
        <v>0.14000000000000001</v>
      </c>
      <c r="C26" s="82">
        <v>9.3835000000000016E-2</v>
      </c>
      <c r="D26" s="83">
        <f t="shared" si="0"/>
        <v>4.6164999999999998E-2</v>
      </c>
      <c r="E26" s="82"/>
      <c r="F26" s="51"/>
    </row>
    <row r="27" spans="1:8" x14ac:dyDescent="0.25">
      <c r="A27" s="124" t="s">
        <v>46</v>
      </c>
      <c r="B27" s="82">
        <v>9.0000000000000024E-2</v>
      </c>
      <c r="C27" s="82">
        <v>6.3000000000000014E-2</v>
      </c>
      <c r="D27" s="83">
        <f t="shared" si="0"/>
        <v>2.700000000000001E-2</v>
      </c>
      <c r="E27" s="82"/>
      <c r="F27" s="51"/>
    </row>
    <row r="28" spans="1:8" x14ac:dyDescent="0.25">
      <c r="A28" s="124" t="s">
        <v>47</v>
      </c>
      <c r="B28" s="82">
        <v>0.16</v>
      </c>
      <c r="C28" s="82">
        <v>0.10069999999999996</v>
      </c>
      <c r="D28" s="83">
        <f t="shared" si="0"/>
        <v>5.9300000000000047E-2</v>
      </c>
      <c r="E28" s="82"/>
      <c r="F28" s="51"/>
    </row>
    <row r="29" spans="1:8" x14ac:dyDescent="0.25">
      <c r="A29" s="49" t="s">
        <v>208</v>
      </c>
      <c r="B29" s="52">
        <f>SUM(B21:B28)</f>
        <v>1</v>
      </c>
      <c r="C29" s="52">
        <f>SUM(C21:C28)</f>
        <v>0.62475999999999998</v>
      </c>
      <c r="D29" s="83">
        <f t="shared" si="0"/>
        <v>0.37524000000000002</v>
      </c>
      <c r="E29" s="82"/>
      <c r="F29" s="127"/>
    </row>
    <row r="31" spans="1:8" x14ac:dyDescent="0.25">
      <c r="A31" s="241" t="s">
        <v>218</v>
      </c>
      <c r="B31" s="241" t="s">
        <v>298</v>
      </c>
      <c r="C31" s="61" t="s">
        <v>219</v>
      </c>
      <c r="D31" s="123"/>
      <c r="E31" s="123"/>
      <c r="F31" s="128"/>
      <c r="G31" s="206"/>
      <c r="H31" s="143"/>
    </row>
    <row r="32" spans="1:8" x14ac:dyDescent="0.25">
      <c r="A32" s="242"/>
      <c r="B32" s="242"/>
      <c r="C32" s="62">
        <v>43921</v>
      </c>
      <c r="D32" s="62">
        <v>43951</v>
      </c>
      <c r="E32" s="62">
        <v>43982</v>
      </c>
      <c r="F32" s="62">
        <v>44012</v>
      </c>
      <c r="G32" s="62">
        <v>44043</v>
      </c>
      <c r="H32" s="62">
        <v>44062</v>
      </c>
    </row>
    <row r="33" spans="1:10" ht="30" x14ac:dyDescent="0.25">
      <c r="A33" s="8" t="s">
        <v>224</v>
      </c>
      <c r="B33" s="51">
        <f>+B25+B28</f>
        <v>0.27500000000000002</v>
      </c>
      <c r="C33" s="51">
        <v>9.0549999999999992E-2</v>
      </c>
      <c r="D33" s="127">
        <v>0.11817999999999998</v>
      </c>
      <c r="E33" s="51">
        <v>0.14856</v>
      </c>
      <c r="F33" s="127">
        <v>0.16955999999999999</v>
      </c>
      <c r="G33" s="127">
        <v>0.18659999999999996</v>
      </c>
      <c r="H33" s="83">
        <f>+C25+C28</f>
        <v>0.18939999999999996</v>
      </c>
    </row>
    <row r="34" spans="1:10" x14ac:dyDescent="0.25">
      <c r="A34" t="s">
        <v>220</v>
      </c>
      <c r="B34" s="51">
        <f>+B22</f>
        <v>0.2</v>
      </c>
      <c r="C34" s="51">
        <v>2.7050000000000001E-2</v>
      </c>
      <c r="D34" s="127">
        <v>4.3200000000000016E-2</v>
      </c>
      <c r="E34" s="51">
        <v>4.6900000000000011E-2</v>
      </c>
      <c r="F34" s="83">
        <v>5.0600000000000006E-2</v>
      </c>
      <c r="G34" s="83">
        <v>5.6000000000000015E-2</v>
      </c>
      <c r="H34" s="83">
        <f>+C22</f>
        <v>6.5600000000000019E-2</v>
      </c>
    </row>
    <row r="35" spans="1:10" x14ac:dyDescent="0.25">
      <c r="A35" t="s">
        <v>46</v>
      </c>
      <c r="B35" s="51">
        <f>+B27</f>
        <v>9.0000000000000024E-2</v>
      </c>
      <c r="C35" s="51">
        <v>2.1000000000000005E-2</v>
      </c>
      <c r="D35" s="127">
        <v>2.3000000000000007E-2</v>
      </c>
      <c r="E35" s="51">
        <v>3.3000000000000002E-2</v>
      </c>
      <c r="F35" s="83">
        <v>4.5400000000000003E-2</v>
      </c>
      <c r="G35" s="83">
        <v>5.1100000000000013E-2</v>
      </c>
      <c r="H35" s="83">
        <f>+C27</f>
        <v>6.3000000000000014E-2</v>
      </c>
    </row>
    <row r="36" spans="1:10" x14ac:dyDescent="0.25">
      <c r="A36" t="s">
        <v>52</v>
      </c>
      <c r="B36" s="51">
        <f>+B24</f>
        <v>0.13</v>
      </c>
      <c r="C36" s="51">
        <v>3.9999999999999994E-2</v>
      </c>
      <c r="D36" s="127">
        <v>4.1499999999999995E-2</v>
      </c>
      <c r="E36" s="51">
        <v>7.8499999999999986E-2</v>
      </c>
      <c r="F36" s="83">
        <v>8.3099999999999993E-2</v>
      </c>
      <c r="G36" s="83">
        <v>8.3099999999999993E-2</v>
      </c>
      <c r="H36" s="83">
        <f>+C24</f>
        <v>8.4899999999999989E-2</v>
      </c>
    </row>
    <row r="37" spans="1:10" x14ac:dyDescent="0.25">
      <c r="A37" t="s">
        <v>221</v>
      </c>
      <c r="B37" s="51">
        <f>+B23</f>
        <v>0.12000000000000004</v>
      </c>
      <c r="C37" s="51">
        <v>5.3800000000000001E-2</v>
      </c>
      <c r="D37" s="127">
        <v>5.6099999999999997E-2</v>
      </c>
      <c r="E37" s="51">
        <v>6.5299999999999997E-2</v>
      </c>
      <c r="F37" s="83">
        <v>6.83E-2</v>
      </c>
      <c r="G37" s="83">
        <v>7.8000000000000014E-2</v>
      </c>
      <c r="H37" s="83">
        <f>+C23</f>
        <v>0.10050000000000003</v>
      </c>
    </row>
    <row r="38" spans="1:10" x14ac:dyDescent="0.25">
      <c r="A38" t="s">
        <v>43</v>
      </c>
      <c r="B38" s="51">
        <f>+B26</f>
        <v>0.14000000000000001</v>
      </c>
      <c r="C38" s="51">
        <v>2.4930000000000004E-2</v>
      </c>
      <c r="D38" s="127">
        <v>3.6690000000000007E-2</v>
      </c>
      <c r="E38" s="51">
        <v>4.3290000000000009E-2</v>
      </c>
      <c r="F38" s="83">
        <v>6.1270000000000005E-2</v>
      </c>
      <c r="G38" s="83">
        <v>8.166000000000001E-2</v>
      </c>
      <c r="H38" s="83">
        <f>+C26</f>
        <v>9.3835000000000016E-2</v>
      </c>
    </row>
    <row r="39" spans="1:10" x14ac:dyDescent="0.25">
      <c r="A39" t="s">
        <v>222</v>
      </c>
      <c r="B39" s="51">
        <f>+B21</f>
        <v>4.5000000000000005E-2</v>
      </c>
      <c r="C39" s="51">
        <v>1.9105E-2</v>
      </c>
      <c r="D39" s="127">
        <v>1.7365000000000002E-2</v>
      </c>
      <c r="E39" s="51">
        <v>1.7170000000000001E-2</v>
      </c>
      <c r="F39" s="83">
        <v>2.0565000000000003E-2</v>
      </c>
      <c r="G39" s="83">
        <v>2.6575000000000001E-2</v>
      </c>
      <c r="H39" s="83">
        <f>+C21</f>
        <v>2.7525000000000001E-2</v>
      </c>
    </row>
    <row r="40" spans="1:10" x14ac:dyDescent="0.25">
      <c r="A40" s="63" t="s">
        <v>223</v>
      </c>
      <c r="B40" s="64">
        <f t="shared" ref="B40" si="1">SUM(B33:B39)</f>
        <v>1</v>
      </c>
      <c r="C40" s="64">
        <f t="shared" ref="C40:G40" si="2">SUM(C33:C39)</f>
        <v>0.27643499999999999</v>
      </c>
      <c r="D40" s="64">
        <f t="shared" si="2"/>
        <v>0.33603499999999997</v>
      </c>
      <c r="E40" s="64">
        <f t="shared" si="2"/>
        <v>0.43272000000000005</v>
      </c>
      <c r="F40" s="64">
        <f t="shared" si="2"/>
        <v>0.49879499999999999</v>
      </c>
      <c r="G40" s="64">
        <f t="shared" si="2"/>
        <v>0.56303500000000006</v>
      </c>
      <c r="H40" s="64">
        <f>SUM(H33:H39)</f>
        <v>0.62476000000000009</v>
      </c>
    </row>
    <row r="41" spans="1:10" x14ac:dyDescent="0.25">
      <c r="B41" s="51">
        <f t="shared" ref="B41" si="3">SUM(B33:B39)</f>
        <v>1</v>
      </c>
      <c r="C41" s="127">
        <f t="shared" ref="C41:G41" si="4">SUM(C33:C39)</f>
        <v>0.27643499999999999</v>
      </c>
      <c r="D41" s="127">
        <f t="shared" si="4"/>
        <v>0.33603499999999997</v>
      </c>
      <c r="E41" s="127">
        <f t="shared" si="4"/>
        <v>0.43272000000000005</v>
      </c>
      <c r="F41" s="127">
        <f t="shared" si="4"/>
        <v>0.49879499999999999</v>
      </c>
      <c r="G41" s="127">
        <f t="shared" si="4"/>
        <v>0.56303500000000006</v>
      </c>
      <c r="H41" s="131">
        <f>SUM(H33:H39)</f>
        <v>0.62476000000000009</v>
      </c>
      <c r="I41" s="130"/>
      <c r="J41" s="130"/>
    </row>
    <row r="43" spans="1:10" x14ac:dyDescent="0.25">
      <c r="A43" s="243" t="s">
        <v>329</v>
      </c>
      <c r="B43" s="244"/>
      <c r="C43" s="244"/>
      <c r="D43" s="244"/>
      <c r="E43" s="244"/>
      <c r="F43" s="244"/>
      <c r="G43" s="244"/>
      <c r="H43" s="244"/>
    </row>
    <row r="44" spans="1:10" x14ac:dyDescent="0.25">
      <c r="A44" s="125" t="s">
        <v>384</v>
      </c>
      <c r="B44" s="125" t="s">
        <v>385</v>
      </c>
      <c r="C44" s="125" t="s">
        <v>386</v>
      </c>
      <c r="D44" s="125" t="s">
        <v>387</v>
      </c>
      <c r="E44" s="125" t="s">
        <v>388</v>
      </c>
      <c r="F44" s="125" t="s">
        <v>395</v>
      </c>
      <c r="G44" s="125" t="s">
        <v>637</v>
      </c>
      <c r="H44" s="125" t="s">
        <v>638</v>
      </c>
    </row>
    <row r="45" spans="1:10" x14ac:dyDescent="0.25">
      <c r="A45" s="126">
        <v>0.95269999999999999</v>
      </c>
      <c r="B45" s="126">
        <v>0.99060000000000004</v>
      </c>
      <c r="C45" s="126">
        <v>0.92879999999999996</v>
      </c>
      <c r="D45" s="126">
        <v>0.90620000000000001</v>
      </c>
      <c r="E45" s="126">
        <v>0.88829999999999998</v>
      </c>
      <c r="F45" s="126">
        <v>0.88749999999999996</v>
      </c>
      <c r="G45" s="126">
        <v>0.91479999999999995</v>
      </c>
      <c r="H45" s="126">
        <v>0.91439999999999999</v>
      </c>
    </row>
    <row r="54" spans="1:7" ht="58.5" customHeight="1" x14ac:dyDescent="0.25">
      <c r="A54" s="240" t="s">
        <v>780</v>
      </c>
      <c r="B54" s="240"/>
      <c r="C54" s="240"/>
      <c r="D54" s="240"/>
    </row>
    <row r="55" spans="1:7" ht="90" x14ac:dyDescent="0.25">
      <c r="A55" s="134" t="s">
        <v>404</v>
      </c>
      <c r="B55" s="135" t="s">
        <v>210</v>
      </c>
      <c r="C55" s="137" t="s">
        <v>209</v>
      </c>
      <c r="D55" s="132" t="s">
        <v>396</v>
      </c>
      <c r="E55" s="132" t="s">
        <v>401</v>
      </c>
      <c r="F55" s="132" t="s">
        <v>402</v>
      </c>
      <c r="G55" s="132" t="s">
        <v>403</v>
      </c>
    </row>
    <row r="56" spans="1:7" x14ac:dyDescent="0.25">
      <c r="A56" s="48">
        <v>1</v>
      </c>
      <c r="B56" s="136">
        <v>0.13150000000000003</v>
      </c>
      <c r="C56" s="138">
        <v>0.13150000000000001</v>
      </c>
      <c r="D56" s="239" t="s">
        <v>397</v>
      </c>
      <c r="E56" s="239">
        <f>B56+B57+B58</f>
        <v>0.22525000000000003</v>
      </c>
      <c r="F56" s="239">
        <f>C56+C57+C58</f>
        <v>0.22525000000000001</v>
      </c>
      <c r="G56" s="239">
        <f>F56/E56</f>
        <v>0.99999999999999989</v>
      </c>
    </row>
    <row r="57" spans="1:7" x14ac:dyDescent="0.25">
      <c r="A57" s="48">
        <v>2</v>
      </c>
      <c r="B57" s="136">
        <v>5.8249999999999996E-2</v>
      </c>
      <c r="C57" s="138">
        <v>5.8249999999999996E-2</v>
      </c>
      <c r="D57" s="239"/>
      <c r="E57" s="239"/>
      <c r="F57" s="239"/>
      <c r="G57" s="245"/>
    </row>
    <row r="58" spans="1:7" x14ac:dyDescent="0.25">
      <c r="A58" s="48">
        <v>3</v>
      </c>
      <c r="B58" s="136">
        <v>3.5499999999999997E-2</v>
      </c>
      <c r="C58" s="138">
        <v>3.5499999999999997E-2</v>
      </c>
      <c r="D58" s="239"/>
      <c r="E58" s="239"/>
      <c r="F58" s="239"/>
      <c r="G58" s="245"/>
    </row>
    <row r="59" spans="1:7" x14ac:dyDescent="0.25">
      <c r="A59" s="48">
        <v>4</v>
      </c>
      <c r="B59" s="136">
        <v>9.35E-2</v>
      </c>
      <c r="C59" s="138">
        <v>9.35E-2</v>
      </c>
      <c r="D59" s="239" t="s">
        <v>398</v>
      </c>
      <c r="E59" s="239">
        <f>E56+B59+B60+B61</f>
        <v>0.43275000000000008</v>
      </c>
      <c r="F59" s="239">
        <f>F56+C59+C60+C61</f>
        <v>0.43275000000000002</v>
      </c>
      <c r="G59" s="239">
        <f t="shared" ref="G59" si="5">F59/E59</f>
        <v>0.99999999999999989</v>
      </c>
    </row>
    <row r="60" spans="1:7" x14ac:dyDescent="0.25">
      <c r="A60" s="48">
        <v>5</v>
      </c>
      <c r="B60" s="136">
        <v>9.2500000000000013E-2</v>
      </c>
      <c r="C60" s="138">
        <v>9.2499999999999999E-2</v>
      </c>
      <c r="D60" s="239"/>
      <c r="E60" s="239"/>
      <c r="F60" s="239"/>
      <c r="G60" s="245"/>
    </row>
    <row r="61" spans="1:7" x14ac:dyDescent="0.25">
      <c r="A61" s="48">
        <v>6</v>
      </c>
      <c r="B61" s="136">
        <v>2.1499999999999998E-2</v>
      </c>
      <c r="C61" s="138">
        <v>2.1499999999999998E-2</v>
      </c>
      <c r="D61" s="239"/>
      <c r="E61" s="239"/>
      <c r="F61" s="239"/>
      <c r="G61" s="245"/>
    </row>
    <row r="62" spans="1:7" x14ac:dyDescent="0.25">
      <c r="A62" s="48">
        <v>7</v>
      </c>
      <c r="B62" s="136">
        <v>4.0500000000000001E-2</v>
      </c>
      <c r="C62" s="138">
        <v>4.0499999999999994E-2</v>
      </c>
      <c r="D62" s="239" t="s">
        <v>399</v>
      </c>
      <c r="E62" s="239">
        <f>E59+B62+B63+B64</f>
        <v>0.56725000000000003</v>
      </c>
      <c r="F62" s="239">
        <f>F59+C62+C63+C64</f>
        <v>0.56725000000000003</v>
      </c>
      <c r="G62" s="239">
        <f t="shared" ref="G62" si="6">F62/E62</f>
        <v>1</v>
      </c>
    </row>
    <row r="63" spans="1:7" x14ac:dyDescent="0.25">
      <c r="A63" s="48">
        <v>8</v>
      </c>
      <c r="B63" s="136">
        <v>4.7500000000000001E-2</v>
      </c>
      <c r="C63" s="138">
        <v>4.7500000000000001E-2</v>
      </c>
      <c r="D63" s="239"/>
      <c r="E63" s="239"/>
      <c r="F63" s="239"/>
      <c r="G63" s="245"/>
    </row>
    <row r="64" spans="1:7" x14ac:dyDescent="0.25">
      <c r="A64" s="48">
        <v>9</v>
      </c>
      <c r="B64" s="136">
        <v>4.65E-2</v>
      </c>
      <c r="C64" s="138">
        <v>4.65E-2</v>
      </c>
      <c r="D64" s="239"/>
      <c r="E64" s="239"/>
      <c r="F64" s="239"/>
      <c r="G64" s="245"/>
    </row>
    <row r="65" spans="1:7" x14ac:dyDescent="0.25">
      <c r="A65" s="48">
        <v>10</v>
      </c>
      <c r="B65" s="136">
        <v>6.7500000000000004E-2</v>
      </c>
      <c r="C65" s="138">
        <v>6.7500000000000004E-2</v>
      </c>
      <c r="D65" s="239" t="s">
        <v>400</v>
      </c>
      <c r="E65" s="239">
        <f>E62+B65+B66+B67</f>
        <v>1</v>
      </c>
      <c r="F65" s="239">
        <f>F62+C65+C66+C67</f>
        <v>0.99535000000000007</v>
      </c>
      <c r="G65" s="239">
        <f t="shared" ref="G65" si="7">F65/E65</f>
        <v>0.99535000000000007</v>
      </c>
    </row>
    <row r="66" spans="1:7" x14ac:dyDescent="0.25">
      <c r="A66" s="48">
        <v>11</v>
      </c>
      <c r="B66" s="136">
        <v>9.6000000000000002E-2</v>
      </c>
      <c r="C66" s="138">
        <v>9.569999999999998E-2</v>
      </c>
      <c r="D66" s="239"/>
      <c r="E66" s="239"/>
      <c r="F66" s="239"/>
      <c r="G66" s="239"/>
    </row>
    <row r="67" spans="1:7" x14ac:dyDescent="0.25">
      <c r="A67" s="48">
        <v>12</v>
      </c>
      <c r="B67" s="136">
        <v>0.26924999999999999</v>
      </c>
      <c r="C67" s="138">
        <v>0.26490000000000002</v>
      </c>
      <c r="D67" s="239"/>
      <c r="E67" s="239"/>
      <c r="F67" s="239"/>
      <c r="G67" s="239"/>
    </row>
    <row r="68" spans="1:7" x14ac:dyDescent="0.25">
      <c r="A68" s="48" t="s">
        <v>208</v>
      </c>
      <c r="B68" s="136">
        <v>1</v>
      </c>
      <c r="C68" s="138">
        <v>0.99535000000000007</v>
      </c>
    </row>
    <row r="72" spans="1:7" ht="30" x14ac:dyDescent="0.25">
      <c r="A72" s="172" t="s">
        <v>562</v>
      </c>
      <c r="B72" s="179" t="s">
        <v>552</v>
      </c>
      <c r="C72" s="177" t="s">
        <v>430</v>
      </c>
      <c r="D72" s="178" t="s">
        <v>554</v>
      </c>
      <c r="E72" s="180" t="s">
        <v>553</v>
      </c>
      <c r="F72" s="172" t="s">
        <v>208</v>
      </c>
    </row>
    <row r="73" spans="1:7" ht="30" x14ac:dyDescent="0.25">
      <c r="A73" s="173" t="s">
        <v>561</v>
      </c>
      <c r="B73" s="174"/>
      <c r="C73" s="174">
        <v>22</v>
      </c>
      <c r="D73" s="174">
        <v>21</v>
      </c>
      <c r="E73" s="174"/>
      <c r="F73" s="174">
        <f t="shared" ref="F73:F79" si="8">SUM(B73:E73)</f>
        <v>43</v>
      </c>
    </row>
    <row r="74" spans="1:7" x14ac:dyDescent="0.25">
      <c r="A74" s="173" t="s">
        <v>555</v>
      </c>
      <c r="B74" s="175">
        <v>15</v>
      </c>
      <c r="C74" s="175">
        <v>2</v>
      </c>
      <c r="D74" s="175">
        <v>9</v>
      </c>
      <c r="E74" s="175">
        <v>4</v>
      </c>
      <c r="F74" s="174">
        <f t="shared" si="8"/>
        <v>30</v>
      </c>
    </row>
    <row r="75" spans="1:7" ht="30" x14ac:dyDescent="0.25">
      <c r="A75" s="173" t="s">
        <v>556</v>
      </c>
      <c r="B75" s="175">
        <v>1</v>
      </c>
      <c r="C75" s="175">
        <v>10</v>
      </c>
      <c r="D75" s="175">
        <v>10</v>
      </c>
      <c r="E75" s="175"/>
      <c r="F75" s="174">
        <f t="shared" si="8"/>
        <v>21</v>
      </c>
    </row>
    <row r="76" spans="1:7" ht="30" x14ac:dyDescent="0.25">
      <c r="A76" s="173" t="s">
        <v>557</v>
      </c>
      <c r="B76" s="175">
        <v>1</v>
      </c>
      <c r="C76" s="175">
        <v>6</v>
      </c>
      <c r="D76" s="175">
        <v>3</v>
      </c>
      <c r="E76" s="175"/>
      <c r="F76" s="174">
        <f t="shared" si="8"/>
        <v>10</v>
      </c>
    </row>
    <row r="77" spans="1:7" x14ac:dyDescent="0.25">
      <c r="A77" s="173" t="s">
        <v>558</v>
      </c>
      <c r="B77" s="175">
        <v>2</v>
      </c>
      <c r="C77" s="175">
        <v>20</v>
      </c>
      <c r="D77" s="175">
        <v>14</v>
      </c>
      <c r="E77" s="175"/>
      <c r="F77" s="174">
        <f t="shared" si="8"/>
        <v>36</v>
      </c>
    </row>
    <row r="78" spans="1:7" x14ac:dyDescent="0.25">
      <c r="A78" s="173" t="s">
        <v>559</v>
      </c>
      <c r="B78" s="175">
        <v>6</v>
      </c>
      <c r="C78" s="175">
        <v>4</v>
      </c>
      <c r="D78" s="175">
        <v>15</v>
      </c>
      <c r="E78" s="175"/>
      <c r="F78" s="174">
        <f t="shared" si="8"/>
        <v>25</v>
      </c>
    </row>
    <row r="79" spans="1:7" x14ac:dyDescent="0.25">
      <c r="A79" s="173" t="s">
        <v>560</v>
      </c>
      <c r="B79" s="175">
        <v>2</v>
      </c>
      <c r="C79" s="175">
        <v>3</v>
      </c>
      <c r="D79" s="175">
        <v>8</v>
      </c>
      <c r="E79" s="175"/>
      <c r="F79" s="174">
        <f t="shared" si="8"/>
        <v>13</v>
      </c>
    </row>
    <row r="80" spans="1:7" x14ac:dyDescent="0.25">
      <c r="A80" s="172" t="s">
        <v>208</v>
      </c>
      <c r="B80" s="179">
        <f>SUM(B73:B79)</f>
        <v>27</v>
      </c>
      <c r="C80" s="177">
        <f t="shared" ref="C80:E80" si="9">SUM(C73:C79)</f>
        <v>67</v>
      </c>
      <c r="D80" s="178">
        <f>SUM(D73:D79)</f>
        <v>80</v>
      </c>
      <c r="E80" s="180">
        <f t="shared" si="9"/>
        <v>4</v>
      </c>
      <c r="F80" s="176">
        <f>SUM(F73:F79)</f>
        <v>178</v>
      </c>
    </row>
    <row r="82" spans="1:7" ht="42" x14ac:dyDescent="0.25">
      <c r="A82" s="181" t="s">
        <v>563</v>
      </c>
      <c r="B82" s="183">
        <v>0</v>
      </c>
      <c r="C82" s="182">
        <v>0.36730000000000002</v>
      </c>
      <c r="D82" s="182">
        <v>0.1958</v>
      </c>
      <c r="E82" s="183">
        <v>0</v>
      </c>
      <c r="F82" s="182">
        <f>SUM(B82:E82)</f>
        <v>0.56310000000000004</v>
      </c>
    </row>
    <row r="86" spans="1:7" x14ac:dyDescent="0.25">
      <c r="A86" s="47" t="s">
        <v>645</v>
      </c>
      <c r="B86" s="47" t="s">
        <v>644</v>
      </c>
    </row>
    <row r="87" spans="1:7" x14ac:dyDescent="0.25">
      <c r="A87" s="133" t="s">
        <v>372</v>
      </c>
      <c r="B87" t="s">
        <v>640</v>
      </c>
      <c r="C87" t="s">
        <v>639</v>
      </c>
      <c r="D87" t="s">
        <v>642</v>
      </c>
      <c r="E87" t="s">
        <v>643</v>
      </c>
      <c r="F87" t="s">
        <v>641</v>
      </c>
      <c r="G87" t="s">
        <v>208</v>
      </c>
    </row>
    <row r="88" spans="1:7" x14ac:dyDescent="0.25">
      <c r="A88" s="48" t="s">
        <v>53</v>
      </c>
      <c r="B88" s="50">
        <v>3</v>
      </c>
      <c r="C88" s="50">
        <v>2</v>
      </c>
      <c r="D88" s="50">
        <v>7</v>
      </c>
      <c r="E88" s="50">
        <v>1</v>
      </c>
      <c r="F88" s="50"/>
      <c r="G88" s="50">
        <v>13</v>
      </c>
    </row>
    <row r="89" spans="1:7" x14ac:dyDescent="0.25">
      <c r="A89" s="48" t="s">
        <v>51</v>
      </c>
      <c r="B89" s="50">
        <v>3</v>
      </c>
      <c r="C89" s="50">
        <v>15</v>
      </c>
      <c r="D89" s="50">
        <v>11</v>
      </c>
      <c r="E89" s="50"/>
      <c r="F89" s="50">
        <v>1</v>
      </c>
      <c r="G89" s="50">
        <v>30</v>
      </c>
    </row>
    <row r="90" spans="1:7" x14ac:dyDescent="0.25">
      <c r="A90" s="48" t="s">
        <v>45</v>
      </c>
      <c r="B90" s="50">
        <v>24</v>
      </c>
      <c r="C90" s="50">
        <v>2</v>
      </c>
      <c r="D90" s="50"/>
      <c r="E90" s="50">
        <v>8</v>
      </c>
      <c r="F90" s="50">
        <v>2</v>
      </c>
      <c r="G90" s="50">
        <v>36</v>
      </c>
    </row>
    <row r="91" spans="1:7" x14ac:dyDescent="0.25">
      <c r="A91" s="48" t="s">
        <v>52</v>
      </c>
      <c r="B91" s="50">
        <v>6</v>
      </c>
      <c r="C91" s="50">
        <v>1</v>
      </c>
      <c r="D91" s="50"/>
      <c r="E91" s="50">
        <v>2</v>
      </c>
      <c r="F91" s="50">
        <v>1</v>
      </c>
      <c r="G91" s="50">
        <v>10</v>
      </c>
    </row>
    <row r="92" spans="1:7" x14ac:dyDescent="0.25">
      <c r="A92" s="48" t="s">
        <v>44</v>
      </c>
      <c r="B92" s="50">
        <v>24</v>
      </c>
      <c r="C92" s="50"/>
      <c r="D92" s="50"/>
      <c r="E92" s="50">
        <v>8</v>
      </c>
      <c r="F92" s="50">
        <v>2</v>
      </c>
      <c r="G92" s="50">
        <v>34</v>
      </c>
    </row>
    <row r="93" spans="1:7" x14ac:dyDescent="0.25">
      <c r="A93" s="48" t="s">
        <v>43</v>
      </c>
      <c r="B93" s="50">
        <v>7</v>
      </c>
      <c r="C93" s="50">
        <v>6</v>
      </c>
      <c r="D93" s="50">
        <v>6</v>
      </c>
      <c r="E93" s="50">
        <v>4</v>
      </c>
      <c r="F93" s="50">
        <v>2</v>
      </c>
      <c r="G93" s="50">
        <v>25</v>
      </c>
    </row>
    <row r="94" spans="1:7" x14ac:dyDescent="0.25">
      <c r="A94" s="48" t="s">
        <v>46</v>
      </c>
      <c r="B94" s="50">
        <v>14</v>
      </c>
      <c r="C94" s="50">
        <v>1</v>
      </c>
      <c r="D94" s="50">
        <v>1</v>
      </c>
      <c r="E94" s="50">
        <v>5</v>
      </c>
      <c r="F94" s="50"/>
      <c r="G94" s="50">
        <v>21</v>
      </c>
    </row>
    <row r="95" spans="1:7" x14ac:dyDescent="0.25">
      <c r="A95" s="48" t="s">
        <v>47</v>
      </c>
      <c r="B95" s="50">
        <v>5</v>
      </c>
      <c r="C95" s="50"/>
      <c r="D95" s="50">
        <v>1</v>
      </c>
      <c r="E95" s="50">
        <v>3</v>
      </c>
      <c r="F95" s="50"/>
      <c r="G95" s="50">
        <v>9</v>
      </c>
    </row>
    <row r="96" spans="1:7" x14ac:dyDescent="0.25">
      <c r="A96" s="48" t="s">
        <v>208</v>
      </c>
      <c r="B96" s="50">
        <v>86</v>
      </c>
      <c r="C96" s="50">
        <v>27</v>
      </c>
      <c r="D96" s="50">
        <v>26</v>
      </c>
      <c r="E96" s="50">
        <v>31</v>
      </c>
      <c r="F96" s="50">
        <v>8</v>
      </c>
      <c r="G96" s="50">
        <v>178</v>
      </c>
    </row>
    <row r="99" spans="1:7" ht="30" x14ac:dyDescent="0.25">
      <c r="A99" s="172" t="s">
        <v>562</v>
      </c>
      <c r="B99" s="177" t="s">
        <v>640</v>
      </c>
      <c r="C99" s="178" t="s">
        <v>642</v>
      </c>
      <c r="D99" s="208" t="s">
        <v>641</v>
      </c>
      <c r="E99" s="172" t="s">
        <v>646</v>
      </c>
    </row>
    <row r="100" spans="1:7" x14ac:dyDescent="0.25">
      <c r="A100" s="209" t="s">
        <v>45</v>
      </c>
      <c r="B100" s="175">
        <v>24</v>
      </c>
      <c r="C100" s="175"/>
      <c r="D100" s="175">
        <v>2</v>
      </c>
      <c r="E100" s="175">
        <f t="shared" ref="E100:E108" si="10">SUM(B100:D100)</f>
        <v>26</v>
      </c>
    </row>
    <row r="101" spans="1:7" x14ac:dyDescent="0.25">
      <c r="A101" s="209" t="s">
        <v>44</v>
      </c>
      <c r="B101" s="175">
        <v>24</v>
      </c>
      <c r="C101" s="175"/>
      <c r="D101" s="175">
        <v>2</v>
      </c>
      <c r="E101" s="175">
        <f t="shared" si="10"/>
        <v>26</v>
      </c>
    </row>
    <row r="102" spans="1:7" ht="30" x14ac:dyDescent="0.25">
      <c r="A102" s="209" t="s">
        <v>46</v>
      </c>
      <c r="B102" s="175">
        <v>14</v>
      </c>
      <c r="C102" s="175">
        <v>1</v>
      </c>
      <c r="D102" s="175"/>
      <c r="E102" s="175">
        <f t="shared" si="10"/>
        <v>15</v>
      </c>
    </row>
    <row r="103" spans="1:7" x14ac:dyDescent="0.25">
      <c r="A103" s="209" t="s">
        <v>43</v>
      </c>
      <c r="B103" s="175">
        <v>7</v>
      </c>
      <c r="C103" s="175">
        <v>6</v>
      </c>
      <c r="D103" s="175">
        <v>2</v>
      </c>
      <c r="E103" s="175">
        <f t="shared" si="10"/>
        <v>15</v>
      </c>
    </row>
    <row r="104" spans="1:7" x14ac:dyDescent="0.25">
      <c r="A104" s="209" t="s">
        <v>51</v>
      </c>
      <c r="B104" s="175">
        <v>3</v>
      </c>
      <c r="C104" s="175">
        <v>11</v>
      </c>
      <c r="D104" s="175">
        <v>1</v>
      </c>
      <c r="E104" s="175">
        <f t="shared" si="10"/>
        <v>15</v>
      </c>
    </row>
    <row r="105" spans="1:7" x14ac:dyDescent="0.25">
      <c r="A105" s="209" t="s">
        <v>53</v>
      </c>
      <c r="B105" s="175">
        <v>3</v>
      </c>
      <c r="C105" s="175">
        <v>7</v>
      </c>
      <c r="D105" s="175"/>
      <c r="E105" s="175">
        <f t="shared" si="10"/>
        <v>10</v>
      </c>
    </row>
    <row r="106" spans="1:7" ht="30" x14ac:dyDescent="0.25">
      <c r="A106" s="209" t="s">
        <v>52</v>
      </c>
      <c r="B106" s="175">
        <v>6</v>
      </c>
      <c r="C106" s="175"/>
      <c r="D106" s="175">
        <v>1</v>
      </c>
      <c r="E106" s="175">
        <f t="shared" si="10"/>
        <v>7</v>
      </c>
    </row>
    <row r="107" spans="1:7" ht="30" x14ac:dyDescent="0.25">
      <c r="A107" s="209" t="s">
        <v>47</v>
      </c>
      <c r="B107" s="175">
        <v>5</v>
      </c>
      <c r="C107" s="175">
        <v>1</v>
      </c>
      <c r="D107" s="175"/>
      <c r="E107" s="175">
        <f t="shared" si="10"/>
        <v>6</v>
      </c>
    </row>
    <row r="108" spans="1:7" x14ac:dyDescent="0.25">
      <c r="A108" s="172" t="s">
        <v>208</v>
      </c>
      <c r="B108" s="177">
        <v>86</v>
      </c>
      <c r="C108" s="178">
        <v>26</v>
      </c>
      <c r="D108" s="208">
        <v>8</v>
      </c>
      <c r="E108" s="172">
        <f t="shared" si="10"/>
        <v>120</v>
      </c>
    </row>
    <row r="109" spans="1:7" x14ac:dyDescent="0.25">
      <c r="B109" s="213">
        <f>+B108/$E$108</f>
        <v>0.71666666666666667</v>
      </c>
      <c r="C109" s="213">
        <f t="shared" ref="C109:E109" si="11">+C108/$E$108</f>
        <v>0.21666666666666667</v>
      </c>
      <c r="D109" s="213">
        <f t="shared" si="11"/>
        <v>6.6666666666666666E-2</v>
      </c>
      <c r="E109" s="213">
        <f t="shared" si="11"/>
        <v>1</v>
      </c>
      <c r="F109" s="207"/>
      <c r="G109" s="207"/>
    </row>
    <row r="110" spans="1:7" x14ac:dyDescent="0.25">
      <c r="B110" s="207"/>
      <c r="C110" s="207"/>
      <c r="D110" s="207"/>
      <c r="G110" s="207"/>
    </row>
    <row r="111" spans="1:7" x14ac:dyDescent="0.25">
      <c r="A111" s="228" t="s">
        <v>717</v>
      </c>
    </row>
    <row r="112" spans="1:7" ht="30" x14ac:dyDescent="0.25">
      <c r="A112" s="229" t="s">
        <v>562</v>
      </c>
      <c r="B112" s="177" t="s">
        <v>640</v>
      </c>
      <c r="C112" s="178" t="s">
        <v>642</v>
      </c>
      <c r="D112" s="208" t="s">
        <v>641</v>
      </c>
      <c r="E112" s="229" t="s">
        <v>646</v>
      </c>
    </row>
    <row r="113" spans="1:5" x14ac:dyDescent="0.25">
      <c r="A113" s="209" t="s">
        <v>45</v>
      </c>
      <c r="B113" s="175">
        <v>27</v>
      </c>
      <c r="C113" s="175">
        <v>1</v>
      </c>
      <c r="D113" s="175">
        <v>0</v>
      </c>
      <c r="E113" s="175">
        <f t="shared" ref="E113:E120" si="12">SUM(B113:D113)</f>
        <v>28</v>
      </c>
    </row>
    <row r="114" spans="1:5" x14ac:dyDescent="0.25">
      <c r="A114" s="209" t="s">
        <v>44</v>
      </c>
      <c r="B114" s="175">
        <v>27</v>
      </c>
      <c r="C114" s="175">
        <v>4</v>
      </c>
      <c r="D114" s="175">
        <v>1</v>
      </c>
      <c r="E114" s="175">
        <f t="shared" si="12"/>
        <v>32</v>
      </c>
    </row>
    <row r="115" spans="1:5" ht="30" x14ac:dyDescent="0.25">
      <c r="A115" s="209" t="s">
        <v>46</v>
      </c>
      <c r="B115" s="175">
        <v>17</v>
      </c>
      <c r="C115" s="175">
        <v>1</v>
      </c>
      <c r="D115" s="175">
        <v>0</v>
      </c>
      <c r="E115" s="175">
        <f t="shared" si="12"/>
        <v>18</v>
      </c>
    </row>
    <row r="116" spans="1:5" x14ac:dyDescent="0.25">
      <c r="A116" s="209" t="s">
        <v>43</v>
      </c>
      <c r="B116" s="175">
        <v>10</v>
      </c>
      <c r="C116" s="175">
        <v>5</v>
      </c>
      <c r="D116" s="175">
        <v>2</v>
      </c>
      <c r="E116" s="175">
        <f t="shared" si="12"/>
        <v>17</v>
      </c>
    </row>
    <row r="117" spans="1:5" x14ac:dyDescent="0.25">
      <c r="A117" s="209" t="s">
        <v>51</v>
      </c>
      <c r="B117" s="175">
        <v>5</v>
      </c>
      <c r="C117" s="175">
        <v>10</v>
      </c>
      <c r="D117" s="175">
        <v>0</v>
      </c>
      <c r="E117" s="175">
        <f t="shared" si="12"/>
        <v>15</v>
      </c>
    </row>
    <row r="118" spans="1:5" x14ac:dyDescent="0.25">
      <c r="A118" s="209" t="s">
        <v>53</v>
      </c>
      <c r="B118" s="175">
        <v>4</v>
      </c>
      <c r="C118" s="175">
        <v>6</v>
      </c>
      <c r="D118" s="175">
        <v>0</v>
      </c>
      <c r="E118" s="175">
        <f t="shared" si="12"/>
        <v>10</v>
      </c>
    </row>
    <row r="119" spans="1:5" ht="30" x14ac:dyDescent="0.25">
      <c r="A119" s="209" t="s">
        <v>52</v>
      </c>
      <c r="B119" s="175">
        <v>9</v>
      </c>
      <c r="C119" s="175">
        <v>0</v>
      </c>
      <c r="D119" s="175">
        <v>0</v>
      </c>
      <c r="E119" s="175">
        <f t="shared" si="12"/>
        <v>9</v>
      </c>
    </row>
    <row r="120" spans="1:5" ht="30" x14ac:dyDescent="0.25">
      <c r="A120" s="209" t="s">
        <v>47</v>
      </c>
      <c r="B120" s="175">
        <v>6</v>
      </c>
      <c r="C120" s="175">
        <v>1</v>
      </c>
      <c r="D120" s="175">
        <v>0</v>
      </c>
      <c r="E120" s="175">
        <f t="shared" si="12"/>
        <v>7</v>
      </c>
    </row>
    <row r="121" spans="1:5" x14ac:dyDescent="0.25">
      <c r="A121" s="229" t="s">
        <v>208</v>
      </c>
      <c r="B121" s="177">
        <f>SUM(B113:B120)</f>
        <v>105</v>
      </c>
      <c r="C121" s="178">
        <f t="shared" ref="C121:E121" si="13">SUM(C113:C120)</f>
        <v>28</v>
      </c>
      <c r="D121" s="208">
        <f t="shared" si="13"/>
        <v>3</v>
      </c>
      <c r="E121" s="229">
        <f t="shared" si="13"/>
        <v>136</v>
      </c>
    </row>
    <row r="122" spans="1:5" x14ac:dyDescent="0.25">
      <c r="B122" s="213">
        <f>+B121/$E$121</f>
        <v>0.7720588235294118</v>
      </c>
      <c r="C122" s="213">
        <f>+C121/$E$121</f>
        <v>0.20588235294117646</v>
      </c>
      <c r="D122" s="213">
        <f>+D121/$E$121</f>
        <v>2.2058823529411766E-2</v>
      </c>
      <c r="E122" s="213">
        <f>+E121/$E$121</f>
        <v>1</v>
      </c>
    </row>
    <row r="125" spans="1:5" x14ac:dyDescent="0.25">
      <c r="A125" s="228" t="s">
        <v>736</v>
      </c>
    </row>
    <row r="126" spans="1:5" ht="30" x14ac:dyDescent="0.25">
      <c r="A126" s="229" t="s">
        <v>562</v>
      </c>
      <c r="B126" s="177" t="s">
        <v>640</v>
      </c>
      <c r="C126" s="178" t="s">
        <v>642</v>
      </c>
      <c r="D126" s="208" t="s">
        <v>641</v>
      </c>
      <c r="E126" s="229" t="s">
        <v>646</v>
      </c>
    </row>
    <row r="127" spans="1:5" x14ac:dyDescent="0.25">
      <c r="A127" s="209" t="s">
        <v>45</v>
      </c>
      <c r="B127" s="175">
        <v>29</v>
      </c>
      <c r="C127" s="175">
        <v>0</v>
      </c>
      <c r="D127" s="175">
        <v>0</v>
      </c>
      <c r="E127" s="175">
        <f t="shared" ref="E127:E134" si="14">SUM(B127:D127)</f>
        <v>29</v>
      </c>
    </row>
    <row r="128" spans="1:5" x14ac:dyDescent="0.25">
      <c r="A128" s="209" t="s">
        <v>44</v>
      </c>
      <c r="B128" s="175">
        <v>30</v>
      </c>
      <c r="C128" s="175">
        <v>2</v>
      </c>
      <c r="D128" s="175">
        <v>1</v>
      </c>
      <c r="E128" s="175">
        <f t="shared" si="14"/>
        <v>33</v>
      </c>
    </row>
    <row r="129" spans="1:5" ht="30" x14ac:dyDescent="0.25">
      <c r="A129" s="209" t="s">
        <v>46</v>
      </c>
      <c r="B129" s="175">
        <v>18</v>
      </c>
      <c r="C129" s="175">
        <v>1</v>
      </c>
      <c r="D129" s="175">
        <v>0</v>
      </c>
      <c r="E129" s="175">
        <f t="shared" si="14"/>
        <v>19</v>
      </c>
    </row>
    <row r="130" spans="1:5" x14ac:dyDescent="0.25">
      <c r="A130" s="209" t="s">
        <v>43</v>
      </c>
      <c r="B130" s="175">
        <v>11</v>
      </c>
      <c r="C130" s="175">
        <v>7</v>
      </c>
      <c r="D130" s="175">
        <v>0</v>
      </c>
      <c r="E130" s="175">
        <f t="shared" si="14"/>
        <v>18</v>
      </c>
    </row>
    <row r="131" spans="1:5" x14ac:dyDescent="0.25">
      <c r="A131" s="209" t="s">
        <v>51</v>
      </c>
      <c r="B131" s="175">
        <v>5</v>
      </c>
      <c r="C131" s="175">
        <v>10</v>
      </c>
      <c r="D131" s="175">
        <v>0</v>
      </c>
      <c r="E131" s="175">
        <f t="shared" si="14"/>
        <v>15</v>
      </c>
    </row>
    <row r="132" spans="1:5" x14ac:dyDescent="0.25">
      <c r="A132" s="209" t="s">
        <v>53</v>
      </c>
      <c r="B132" s="175">
        <v>4</v>
      </c>
      <c r="C132" s="175">
        <v>7</v>
      </c>
      <c r="D132" s="175">
        <v>0</v>
      </c>
      <c r="E132" s="175">
        <f t="shared" si="14"/>
        <v>11</v>
      </c>
    </row>
    <row r="133" spans="1:5" ht="30" x14ac:dyDescent="0.25">
      <c r="A133" s="209" t="s">
        <v>52</v>
      </c>
      <c r="B133" s="175">
        <v>9</v>
      </c>
      <c r="C133" s="175">
        <v>0</v>
      </c>
      <c r="D133" s="175">
        <v>0</v>
      </c>
      <c r="E133" s="175">
        <f t="shared" si="14"/>
        <v>9</v>
      </c>
    </row>
    <row r="134" spans="1:5" ht="30" x14ac:dyDescent="0.25">
      <c r="A134" s="209" t="s">
        <v>47</v>
      </c>
      <c r="B134" s="175">
        <v>6</v>
      </c>
      <c r="C134" s="175">
        <v>1</v>
      </c>
      <c r="D134" s="175">
        <v>2</v>
      </c>
      <c r="E134" s="175">
        <f t="shared" si="14"/>
        <v>9</v>
      </c>
    </row>
    <row r="135" spans="1:5" x14ac:dyDescent="0.25">
      <c r="A135" s="229" t="s">
        <v>208</v>
      </c>
      <c r="B135" s="177">
        <f>SUM(B127:B134)</f>
        <v>112</v>
      </c>
      <c r="C135" s="178">
        <f t="shared" ref="C135:E135" si="15">SUM(C127:C134)</f>
        <v>28</v>
      </c>
      <c r="D135" s="208">
        <f t="shared" si="15"/>
        <v>3</v>
      </c>
      <c r="E135" s="229">
        <f t="shared" si="15"/>
        <v>143</v>
      </c>
    </row>
    <row r="136" spans="1:5" x14ac:dyDescent="0.25">
      <c r="B136" s="213">
        <f>+B135/$E$135</f>
        <v>0.78321678321678323</v>
      </c>
      <c r="C136" s="213">
        <f>+C135/$E$135</f>
        <v>0.19580419580419581</v>
      </c>
      <c r="D136" s="213">
        <f>+D135/$E$135</f>
        <v>2.097902097902098E-2</v>
      </c>
      <c r="E136" s="213">
        <f>+E135/$E$135</f>
        <v>1</v>
      </c>
    </row>
  </sheetData>
  <mergeCells count="20">
    <mergeCell ref="G62:G64"/>
    <mergeCell ref="G65:G67"/>
    <mergeCell ref="E56:E58"/>
    <mergeCell ref="E59:E61"/>
    <mergeCell ref="E62:E64"/>
    <mergeCell ref="E65:E67"/>
    <mergeCell ref="A31:A32"/>
    <mergeCell ref="B31:B32"/>
    <mergeCell ref="D56:D58"/>
    <mergeCell ref="D59:D61"/>
    <mergeCell ref="A43:H43"/>
    <mergeCell ref="G56:G58"/>
    <mergeCell ref="G59:G61"/>
    <mergeCell ref="D62:D64"/>
    <mergeCell ref="D65:D67"/>
    <mergeCell ref="A54:D54"/>
    <mergeCell ref="F56:F58"/>
    <mergeCell ref="F59:F61"/>
    <mergeCell ref="F62:F64"/>
    <mergeCell ref="F65:F67"/>
  </mergeCells>
  <phoneticPr fontId="37" type="noConversion"/>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XEW1048561"/>
  <sheetViews>
    <sheetView showGridLines="0" tabSelected="1" topLeftCell="C1" zoomScaleNormal="100" zoomScaleSheetLayoutView="55" workbookViewId="0">
      <selection activeCell="C5" sqref="C5:G5"/>
    </sheetView>
  </sheetViews>
  <sheetFormatPr baseColWidth="10" defaultRowHeight="14.25" x14ac:dyDescent="0.2"/>
  <cols>
    <col min="1" max="2" width="18.5703125" style="1" hidden="1" customWidth="1"/>
    <col min="3" max="3" width="10.85546875" style="1" customWidth="1"/>
    <col min="4" max="4" width="32.7109375" style="1" customWidth="1"/>
    <col min="5" max="5" width="19.5703125" style="1" customWidth="1"/>
    <col min="6" max="7" width="13.28515625" style="1" customWidth="1"/>
    <col min="8" max="8" width="16.42578125" style="1" customWidth="1"/>
    <col min="9" max="9" width="12.85546875" style="1" customWidth="1"/>
    <col min="10" max="11" width="10.140625" style="1" customWidth="1"/>
    <col min="12" max="23" width="4.85546875" style="1" customWidth="1"/>
    <col min="24" max="24" width="12.140625" style="1" customWidth="1"/>
    <col min="25" max="25" width="11.5703125" style="1" customWidth="1"/>
    <col min="26" max="26" width="10.7109375" style="1" customWidth="1"/>
    <col min="27" max="28" width="30.5703125" style="1" customWidth="1"/>
    <col min="29" max="29" width="18.140625" style="1" customWidth="1"/>
    <col min="30" max="30" width="11.140625" style="1" customWidth="1"/>
    <col min="31" max="31" width="9.7109375" style="1" customWidth="1"/>
    <col min="32" max="32" width="11" style="30" hidden="1" customWidth="1"/>
    <col min="33" max="33" width="12.140625" style="1" hidden="1" customWidth="1"/>
    <col min="34" max="34" width="14.5703125" style="1" hidden="1" customWidth="1"/>
    <col min="35" max="35" width="9.5703125" style="1" hidden="1" customWidth="1"/>
    <col min="36" max="36" width="12.28515625" style="1" hidden="1" customWidth="1"/>
    <col min="37" max="37" width="11.42578125" style="1" hidden="1" customWidth="1"/>
    <col min="38" max="38" width="41.140625" style="3" customWidth="1"/>
    <col min="39" max="41" width="11.42578125" style="1" customWidth="1"/>
    <col min="42" max="16384" width="11.42578125" style="1"/>
  </cols>
  <sheetData>
    <row r="1" spans="3:30" ht="22.5" customHeight="1" x14ac:dyDescent="0.2">
      <c r="C1" s="259"/>
      <c r="D1" s="259"/>
      <c r="E1" s="259"/>
      <c r="F1" s="259"/>
      <c r="G1" s="260" t="s">
        <v>39</v>
      </c>
      <c r="H1" s="260"/>
      <c r="I1" s="260"/>
      <c r="J1" s="260"/>
      <c r="K1" s="260"/>
      <c r="L1" s="260"/>
      <c r="M1" s="260"/>
      <c r="N1" s="260"/>
      <c r="O1" s="260"/>
      <c r="P1" s="260"/>
      <c r="Q1" s="260"/>
      <c r="R1" s="260"/>
      <c r="S1" s="260"/>
      <c r="T1" s="260"/>
      <c r="U1" s="260"/>
      <c r="V1" s="260"/>
      <c r="W1" s="260"/>
      <c r="X1" s="260"/>
      <c r="Y1" s="260"/>
      <c r="Z1" s="260"/>
      <c r="AA1" s="260"/>
      <c r="AB1" s="4" t="s">
        <v>6</v>
      </c>
      <c r="AC1" s="258" t="s">
        <v>7</v>
      </c>
      <c r="AD1" s="258"/>
    </row>
    <row r="2" spans="3:30" ht="22.5" customHeight="1" x14ac:dyDescent="0.2">
      <c r="C2" s="259"/>
      <c r="D2" s="259"/>
      <c r="E2" s="259"/>
      <c r="F2" s="259"/>
      <c r="G2" s="260"/>
      <c r="H2" s="260"/>
      <c r="I2" s="260"/>
      <c r="J2" s="260"/>
      <c r="K2" s="260"/>
      <c r="L2" s="260"/>
      <c r="M2" s="260"/>
      <c r="N2" s="260"/>
      <c r="O2" s="260"/>
      <c r="P2" s="260"/>
      <c r="Q2" s="260"/>
      <c r="R2" s="260"/>
      <c r="S2" s="260"/>
      <c r="T2" s="260"/>
      <c r="U2" s="260"/>
      <c r="V2" s="260"/>
      <c r="W2" s="260"/>
      <c r="X2" s="260"/>
      <c r="Y2" s="260"/>
      <c r="Z2" s="260"/>
      <c r="AA2" s="260"/>
      <c r="AB2" s="4" t="s">
        <v>8</v>
      </c>
      <c r="AC2" s="258">
        <v>6</v>
      </c>
      <c r="AD2" s="258"/>
    </row>
    <row r="3" spans="3:30" ht="22.5" customHeight="1" x14ac:dyDescent="0.2">
      <c r="C3" s="259"/>
      <c r="D3" s="259"/>
      <c r="E3" s="259"/>
      <c r="F3" s="259"/>
      <c r="G3" s="260"/>
      <c r="H3" s="260"/>
      <c r="I3" s="260"/>
      <c r="J3" s="260"/>
      <c r="K3" s="260"/>
      <c r="L3" s="260"/>
      <c r="M3" s="260"/>
      <c r="N3" s="260"/>
      <c r="O3" s="260"/>
      <c r="P3" s="260"/>
      <c r="Q3" s="260"/>
      <c r="R3" s="260"/>
      <c r="S3" s="260"/>
      <c r="T3" s="260"/>
      <c r="U3" s="260"/>
      <c r="V3" s="260"/>
      <c r="W3" s="260"/>
      <c r="X3" s="260"/>
      <c r="Y3" s="260"/>
      <c r="Z3" s="260"/>
      <c r="AA3" s="260"/>
      <c r="AB3" s="4" t="s">
        <v>9</v>
      </c>
      <c r="AC3" s="275">
        <v>43839</v>
      </c>
      <c r="AD3" s="275"/>
    </row>
    <row r="4" spans="3:30" ht="6" customHeight="1" x14ac:dyDescent="0.2">
      <c r="C4" s="2"/>
      <c r="D4" s="2"/>
      <c r="E4" s="2"/>
      <c r="F4" s="2"/>
      <c r="G4" s="2"/>
      <c r="H4" s="2"/>
      <c r="I4" s="2"/>
      <c r="J4" s="2"/>
      <c r="K4" s="2"/>
      <c r="L4" s="2"/>
      <c r="M4" s="2"/>
      <c r="N4" s="2"/>
    </row>
    <row r="5" spans="3:30" ht="25.5" customHeight="1" x14ac:dyDescent="0.2">
      <c r="C5" s="261" t="s">
        <v>0</v>
      </c>
      <c r="D5" s="262"/>
      <c r="E5" s="262"/>
      <c r="F5" s="262"/>
      <c r="G5" s="262"/>
      <c r="H5" s="266" t="s">
        <v>2</v>
      </c>
      <c r="I5" s="267"/>
      <c r="J5" s="267"/>
      <c r="K5" s="267"/>
      <c r="L5" s="267"/>
      <c r="M5" s="267"/>
      <c r="N5" s="267"/>
      <c r="O5" s="267"/>
      <c r="P5" s="267"/>
      <c r="Q5" s="267"/>
      <c r="R5" s="267"/>
      <c r="S5" s="268"/>
      <c r="T5" s="266" t="s">
        <v>3</v>
      </c>
      <c r="U5" s="267"/>
      <c r="V5" s="267"/>
      <c r="W5" s="267"/>
      <c r="X5" s="267"/>
      <c r="Y5" s="267"/>
      <c r="Z5" s="267"/>
      <c r="AA5" s="267"/>
      <c r="AB5" s="267"/>
      <c r="AC5" s="267"/>
      <c r="AD5" s="268"/>
    </row>
    <row r="6" spans="3:30" ht="25.5" customHeight="1" x14ac:dyDescent="0.2">
      <c r="C6" s="263" t="s">
        <v>41</v>
      </c>
      <c r="D6" s="264"/>
      <c r="E6" s="264"/>
      <c r="F6" s="264"/>
      <c r="G6" s="264"/>
      <c r="H6" s="269" t="s">
        <v>460</v>
      </c>
      <c r="I6" s="270"/>
      <c r="J6" s="270"/>
      <c r="K6" s="270"/>
      <c r="L6" s="270"/>
      <c r="M6" s="270"/>
      <c r="N6" s="270"/>
      <c r="O6" s="270"/>
      <c r="P6" s="270"/>
      <c r="Q6" s="270"/>
      <c r="R6" s="270"/>
      <c r="S6" s="271"/>
      <c r="T6" s="269" t="s">
        <v>461</v>
      </c>
      <c r="U6" s="270"/>
      <c r="V6" s="270"/>
      <c r="W6" s="270"/>
      <c r="X6" s="270"/>
      <c r="Y6" s="270"/>
      <c r="Z6" s="270"/>
      <c r="AA6" s="270"/>
      <c r="AB6" s="270"/>
      <c r="AC6" s="270"/>
      <c r="AD6" s="271"/>
    </row>
    <row r="7" spans="3:30" ht="25.5" customHeight="1" x14ac:dyDescent="0.2">
      <c r="C7" s="261" t="s">
        <v>1</v>
      </c>
      <c r="D7" s="262"/>
      <c r="E7" s="262"/>
      <c r="F7" s="262"/>
      <c r="G7" s="262"/>
      <c r="H7" s="269"/>
      <c r="I7" s="270"/>
      <c r="J7" s="270"/>
      <c r="K7" s="270"/>
      <c r="L7" s="270"/>
      <c r="M7" s="270"/>
      <c r="N7" s="270"/>
      <c r="O7" s="270"/>
      <c r="P7" s="270"/>
      <c r="Q7" s="270"/>
      <c r="R7" s="270"/>
      <c r="S7" s="271"/>
      <c r="T7" s="269"/>
      <c r="U7" s="270"/>
      <c r="V7" s="270"/>
      <c r="W7" s="270"/>
      <c r="X7" s="270"/>
      <c r="Y7" s="270"/>
      <c r="Z7" s="270"/>
      <c r="AA7" s="270"/>
      <c r="AB7" s="270"/>
      <c r="AC7" s="270"/>
      <c r="AD7" s="271"/>
    </row>
    <row r="8" spans="3:30" ht="25.5" customHeight="1" x14ac:dyDescent="0.2">
      <c r="C8" s="263" t="s">
        <v>42</v>
      </c>
      <c r="D8" s="264"/>
      <c r="E8" s="264"/>
      <c r="F8" s="264"/>
      <c r="G8" s="264"/>
      <c r="H8" s="272"/>
      <c r="I8" s="273"/>
      <c r="J8" s="273"/>
      <c r="K8" s="273"/>
      <c r="L8" s="273"/>
      <c r="M8" s="273"/>
      <c r="N8" s="273"/>
      <c r="O8" s="273"/>
      <c r="P8" s="273"/>
      <c r="Q8" s="273"/>
      <c r="R8" s="273"/>
      <c r="S8" s="274"/>
      <c r="T8" s="272"/>
      <c r="U8" s="273"/>
      <c r="V8" s="273"/>
      <c r="W8" s="273"/>
      <c r="X8" s="273"/>
      <c r="Y8" s="273"/>
      <c r="Z8" s="273"/>
      <c r="AA8" s="273"/>
      <c r="AB8" s="273"/>
      <c r="AC8" s="273"/>
      <c r="AD8" s="274"/>
    </row>
    <row r="9" spans="3:30" ht="16.5" customHeight="1" x14ac:dyDescent="0.2">
      <c r="C9" s="261" t="s">
        <v>40</v>
      </c>
      <c r="D9" s="262"/>
      <c r="E9" s="262"/>
      <c r="F9" s="262"/>
      <c r="G9" s="262"/>
      <c r="H9" s="261" t="s">
        <v>5</v>
      </c>
      <c r="I9" s="262"/>
      <c r="J9" s="262"/>
      <c r="K9" s="262"/>
      <c r="L9" s="262"/>
      <c r="M9" s="262"/>
      <c r="N9" s="262"/>
      <c r="O9" s="262"/>
      <c r="P9" s="262"/>
      <c r="Q9" s="262"/>
      <c r="R9" s="262"/>
      <c r="S9" s="265"/>
      <c r="T9" s="261" t="s">
        <v>4</v>
      </c>
      <c r="U9" s="262"/>
      <c r="V9" s="262"/>
      <c r="W9" s="262"/>
      <c r="X9" s="262"/>
      <c r="Y9" s="262"/>
      <c r="Z9" s="262"/>
      <c r="AA9" s="262"/>
      <c r="AB9" s="262"/>
      <c r="AC9" s="262"/>
      <c r="AD9" s="265"/>
    </row>
    <row r="10" spans="3:30" ht="16.5" customHeight="1" x14ac:dyDescent="0.2">
      <c r="C10" s="263" t="s">
        <v>157</v>
      </c>
      <c r="D10" s="264"/>
      <c r="E10" s="264"/>
      <c r="F10" s="264"/>
      <c r="G10" s="264"/>
      <c r="H10" s="280" t="s">
        <v>163</v>
      </c>
      <c r="I10" s="281"/>
      <c r="J10" s="281"/>
      <c r="K10" s="281"/>
      <c r="L10" s="281"/>
      <c r="M10" s="281"/>
      <c r="N10" s="281"/>
      <c r="O10" s="281"/>
      <c r="P10" s="281"/>
      <c r="Q10" s="281"/>
      <c r="R10" s="281"/>
      <c r="S10" s="282"/>
      <c r="T10" s="280" t="s">
        <v>462</v>
      </c>
      <c r="U10" s="281"/>
      <c r="V10" s="281"/>
      <c r="W10" s="281"/>
      <c r="X10" s="281"/>
      <c r="Y10" s="281"/>
      <c r="Z10" s="281"/>
      <c r="AA10" s="281"/>
      <c r="AB10" s="281"/>
      <c r="AC10" s="281"/>
      <c r="AD10" s="282"/>
    </row>
    <row r="11" spans="3:30" ht="16.5" customHeight="1" x14ac:dyDescent="0.2">
      <c r="C11" s="261" t="s">
        <v>458</v>
      </c>
      <c r="D11" s="262"/>
      <c r="E11" s="265"/>
      <c r="F11" s="5" t="s">
        <v>11</v>
      </c>
      <c r="G11" s="6" t="s">
        <v>10</v>
      </c>
      <c r="H11" s="280"/>
      <c r="I11" s="281"/>
      <c r="J11" s="281"/>
      <c r="K11" s="281"/>
      <c r="L11" s="281"/>
      <c r="M11" s="281"/>
      <c r="N11" s="281"/>
      <c r="O11" s="281"/>
      <c r="P11" s="281"/>
      <c r="Q11" s="281"/>
      <c r="R11" s="281"/>
      <c r="S11" s="282"/>
      <c r="T11" s="280"/>
      <c r="U11" s="281"/>
      <c r="V11" s="281"/>
      <c r="W11" s="281"/>
      <c r="X11" s="281"/>
      <c r="Y11" s="281"/>
      <c r="Z11" s="281"/>
      <c r="AA11" s="281"/>
      <c r="AB11" s="281"/>
      <c r="AC11" s="281"/>
      <c r="AD11" s="282"/>
    </row>
    <row r="12" spans="3:30" ht="16.5" customHeight="1" x14ac:dyDescent="0.2">
      <c r="C12" s="286" t="s">
        <v>240</v>
      </c>
      <c r="D12" s="287"/>
      <c r="E12" s="288"/>
      <c r="F12" s="23">
        <v>44042</v>
      </c>
      <c r="G12" s="24">
        <v>2020</v>
      </c>
      <c r="H12" s="283"/>
      <c r="I12" s="284"/>
      <c r="J12" s="284"/>
      <c r="K12" s="284"/>
      <c r="L12" s="284"/>
      <c r="M12" s="284"/>
      <c r="N12" s="284"/>
      <c r="O12" s="284"/>
      <c r="P12" s="284"/>
      <c r="Q12" s="284"/>
      <c r="R12" s="284"/>
      <c r="S12" s="285"/>
      <c r="T12" s="280"/>
      <c r="U12" s="281"/>
      <c r="V12" s="281"/>
      <c r="W12" s="281"/>
      <c r="X12" s="281"/>
      <c r="Y12" s="281"/>
      <c r="Z12" s="281"/>
      <c r="AA12" s="281"/>
      <c r="AB12" s="281"/>
      <c r="AC12" s="281"/>
      <c r="AD12" s="282"/>
    </row>
    <row r="13" spans="3:30" ht="27.75" customHeight="1" x14ac:dyDescent="0.2">
      <c r="C13" s="276" t="s">
        <v>131</v>
      </c>
      <c r="D13" s="277"/>
      <c r="E13" s="248" t="s">
        <v>124</v>
      </c>
      <c r="F13" s="250"/>
      <c r="G13" s="25" t="s">
        <v>125</v>
      </c>
      <c r="H13" s="25" t="s">
        <v>126</v>
      </c>
      <c r="I13" s="26" t="s">
        <v>127</v>
      </c>
      <c r="J13" s="248" t="s">
        <v>128</v>
      </c>
      <c r="K13" s="250"/>
      <c r="L13" s="248" t="s">
        <v>129</v>
      </c>
      <c r="M13" s="249"/>
      <c r="N13" s="249"/>
      <c r="O13" s="250"/>
      <c r="P13" s="248" t="s">
        <v>130</v>
      </c>
      <c r="Q13" s="249"/>
      <c r="R13" s="249"/>
      <c r="S13" s="250"/>
      <c r="T13" s="280"/>
      <c r="U13" s="281"/>
      <c r="V13" s="281"/>
      <c r="W13" s="281"/>
      <c r="X13" s="281"/>
      <c r="Y13" s="281"/>
      <c r="Z13" s="281"/>
      <c r="AA13" s="281"/>
      <c r="AB13" s="281"/>
      <c r="AC13" s="281"/>
      <c r="AD13" s="282"/>
    </row>
    <row r="14" spans="3:30" ht="27" customHeight="1" x14ac:dyDescent="0.2">
      <c r="C14" s="278"/>
      <c r="D14" s="279"/>
      <c r="E14" s="286" t="s">
        <v>459</v>
      </c>
      <c r="F14" s="288"/>
      <c r="G14" s="27">
        <v>9</v>
      </c>
      <c r="H14" s="28">
        <v>1</v>
      </c>
      <c r="I14" s="28">
        <v>1</v>
      </c>
      <c r="J14" s="251">
        <v>2</v>
      </c>
      <c r="K14" s="253"/>
      <c r="L14" s="251">
        <v>4</v>
      </c>
      <c r="M14" s="252"/>
      <c r="N14" s="252"/>
      <c r="O14" s="253"/>
      <c r="P14" s="251">
        <v>1</v>
      </c>
      <c r="Q14" s="252"/>
      <c r="R14" s="252"/>
      <c r="S14" s="253"/>
      <c r="T14" s="283"/>
      <c r="U14" s="284"/>
      <c r="V14" s="284"/>
      <c r="W14" s="284"/>
      <c r="X14" s="284"/>
      <c r="Y14" s="284"/>
      <c r="Z14" s="284"/>
      <c r="AA14" s="284"/>
      <c r="AB14" s="284"/>
      <c r="AC14" s="284"/>
      <c r="AD14" s="285"/>
    </row>
    <row r="15" spans="3:30" ht="7.5" customHeight="1" x14ac:dyDescent="0.2">
      <c r="D15" s="2"/>
      <c r="E15" s="68"/>
      <c r="F15" s="68"/>
      <c r="G15" s="68"/>
      <c r="H15" s="68"/>
      <c r="I15" s="68"/>
      <c r="J15" s="68"/>
      <c r="K15" s="68"/>
      <c r="L15" s="85"/>
      <c r="M15" s="85">
        <f>DATE($G$12,2,1)</f>
        <v>43862</v>
      </c>
      <c r="N15" s="85">
        <f>DATE($G$12,3,1)</f>
        <v>43891</v>
      </c>
      <c r="O15" s="85">
        <f>DATE($G$12,4,1)</f>
        <v>43922</v>
      </c>
      <c r="P15" s="85">
        <f>DATE($G$12,5,1)</f>
        <v>43952</v>
      </c>
      <c r="Q15" s="85">
        <f>DATE($G$12,6,1)</f>
        <v>43983</v>
      </c>
      <c r="R15" s="85">
        <f>DATE($G$12,7,1)</f>
        <v>44013</v>
      </c>
      <c r="S15" s="85">
        <f>DATE($G$12,8,1)</f>
        <v>44044</v>
      </c>
      <c r="T15" s="85">
        <f>DATE($G$12,9,1)</f>
        <v>44075</v>
      </c>
      <c r="U15" s="85">
        <f>DATE($G$12,10,1)</f>
        <v>44105</v>
      </c>
      <c r="V15" s="85">
        <f>DATE($G$12,11,1)</f>
        <v>44136</v>
      </c>
      <c r="W15" s="85">
        <f>DATE($G$12,12,1)</f>
        <v>44166</v>
      </c>
      <c r="X15" s="69"/>
      <c r="Y15" s="69"/>
      <c r="Z15" s="69"/>
      <c r="AA15" s="69"/>
      <c r="AB15" s="69"/>
      <c r="AC15" s="69"/>
    </row>
    <row r="16" spans="3:30" ht="7.5" customHeight="1" x14ac:dyDescent="0.2">
      <c r="D16" s="2"/>
      <c r="E16" s="68"/>
      <c r="F16" s="68"/>
      <c r="G16" s="68"/>
      <c r="H16" s="68"/>
      <c r="I16" s="68"/>
      <c r="J16" s="68"/>
      <c r="K16" s="68"/>
      <c r="L16" s="85">
        <f>DATE($G$12,1,31)</f>
        <v>43861</v>
      </c>
      <c r="M16" s="85">
        <f>DATE($G$12,2,29)</f>
        <v>43890</v>
      </c>
      <c r="N16" s="85">
        <f>DATE($G$12,3,31)</f>
        <v>43921</v>
      </c>
      <c r="O16" s="85">
        <f>DATE($G$12,4,30)</f>
        <v>43951</v>
      </c>
      <c r="P16" s="85">
        <f>DATE($G$12,5,31)</f>
        <v>43982</v>
      </c>
      <c r="Q16" s="85">
        <f>DATE($G$12,6,30)</f>
        <v>44012</v>
      </c>
      <c r="R16" s="85">
        <f>DATE($G$12,7,31)</f>
        <v>44043</v>
      </c>
      <c r="S16" s="85">
        <f>DATE($G$12,8,31)</f>
        <v>44074</v>
      </c>
      <c r="T16" s="85">
        <f>DATE($G$12,9,30)</f>
        <v>44104</v>
      </c>
      <c r="U16" s="85">
        <f>DATE($G$12,10,31)</f>
        <v>44135</v>
      </c>
      <c r="V16" s="85">
        <f>DATE($G$12,11,30)</f>
        <v>44165</v>
      </c>
      <c r="W16" s="85">
        <f>DATE($G$12,12,31)</f>
        <v>44196</v>
      </c>
      <c r="X16" s="69"/>
      <c r="Y16" s="69"/>
      <c r="Z16" s="69"/>
      <c r="AA16" s="69"/>
      <c r="AB16" s="69"/>
      <c r="AC16" s="69"/>
    </row>
    <row r="17" spans="1:62" s="148" customFormat="1" ht="12" customHeight="1" x14ac:dyDescent="0.25">
      <c r="C17" s="235" t="s">
        <v>134</v>
      </c>
      <c r="D17" s="235" t="s">
        <v>18</v>
      </c>
      <c r="E17" s="235" t="s">
        <v>71</v>
      </c>
      <c r="F17" s="236" t="s">
        <v>12</v>
      </c>
      <c r="G17" s="236" t="s">
        <v>19</v>
      </c>
      <c r="H17" s="236" t="s">
        <v>20</v>
      </c>
      <c r="I17" s="236" t="s">
        <v>21</v>
      </c>
      <c r="J17" s="247" t="s">
        <v>13</v>
      </c>
      <c r="K17" s="247"/>
      <c r="L17" s="254" t="s">
        <v>14</v>
      </c>
      <c r="M17" s="254"/>
      <c r="N17" s="254"/>
      <c r="O17" s="254"/>
      <c r="P17" s="254"/>
      <c r="Q17" s="254"/>
      <c r="R17" s="254"/>
      <c r="S17" s="254"/>
      <c r="T17" s="254"/>
      <c r="U17" s="254"/>
      <c r="V17" s="254"/>
      <c r="W17" s="254"/>
      <c r="X17" s="236" t="s">
        <v>37</v>
      </c>
      <c r="Y17" s="236" t="s">
        <v>57</v>
      </c>
      <c r="Z17" s="255" t="s">
        <v>15</v>
      </c>
      <c r="AA17" s="255"/>
      <c r="AB17" s="255"/>
      <c r="AC17" s="238" t="s">
        <v>38</v>
      </c>
      <c r="AD17" s="238" t="s">
        <v>56</v>
      </c>
      <c r="AF17" s="237"/>
    </row>
    <row r="18" spans="1:62" s="3" customFormat="1" ht="46.5" customHeight="1" x14ac:dyDescent="0.2">
      <c r="A18" s="194" t="s">
        <v>564</v>
      </c>
      <c r="B18" s="164" t="s">
        <v>406</v>
      </c>
      <c r="C18" s="72" t="s">
        <v>134</v>
      </c>
      <c r="D18" s="72" t="s">
        <v>18</v>
      </c>
      <c r="E18" s="72" t="s">
        <v>71</v>
      </c>
      <c r="F18" s="72" t="s">
        <v>12</v>
      </c>
      <c r="G18" s="72" t="s">
        <v>19</v>
      </c>
      <c r="H18" s="72" t="s">
        <v>20</v>
      </c>
      <c r="I18" s="72" t="s">
        <v>21</v>
      </c>
      <c r="J18" s="72" t="s">
        <v>34</v>
      </c>
      <c r="K18" s="72" t="s">
        <v>35</v>
      </c>
      <c r="L18" s="73" t="s">
        <v>22</v>
      </c>
      <c r="M18" s="73" t="s">
        <v>23</v>
      </c>
      <c r="N18" s="73" t="s">
        <v>24</v>
      </c>
      <c r="O18" s="73" t="s">
        <v>25</v>
      </c>
      <c r="P18" s="73" t="s">
        <v>26</v>
      </c>
      <c r="Q18" s="73" t="s">
        <v>27</v>
      </c>
      <c r="R18" s="73" t="s">
        <v>28</v>
      </c>
      <c r="S18" s="73" t="s">
        <v>29</v>
      </c>
      <c r="T18" s="73" t="s">
        <v>30</v>
      </c>
      <c r="U18" s="73" t="s">
        <v>31</v>
      </c>
      <c r="V18" s="73" t="s">
        <v>32</v>
      </c>
      <c r="W18" s="73" t="s">
        <v>33</v>
      </c>
      <c r="X18" s="72" t="s">
        <v>37</v>
      </c>
      <c r="Y18" s="71" t="s">
        <v>57</v>
      </c>
      <c r="Z18" s="74" t="s">
        <v>36</v>
      </c>
      <c r="AA18" s="74" t="s">
        <v>16</v>
      </c>
      <c r="AB18" s="74" t="s">
        <v>17</v>
      </c>
      <c r="AC18" s="75" t="s">
        <v>38</v>
      </c>
      <c r="AD18" s="75" t="s">
        <v>56</v>
      </c>
      <c r="AE18" s="75" t="s">
        <v>207</v>
      </c>
      <c r="AF18" s="113" t="s">
        <v>565</v>
      </c>
      <c r="AG18" s="185"/>
      <c r="AH18" s="200">
        <v>44196</v>
      </c>
      <c r="AI18" s="185"/>
      <c r="AJ18" s="193" t="s">
        <v>566</v>
      </c>
      <c r="AK18" s="185" t="s">
        <v>329</v>
      </c>
      <c r="AL18" s="113"/>
    </row>
    <row r="19" spans="1:62" s="3" customFormat="1" ht="65.25" customHeight="1" x14ac:dyDescent="0.2">
      <c r="A19" s="201" t="s">
        <v>651</v>
      </c>
      <c r="B19" s="192" t="s">
        <v>407</v>
      </c>
      <c r="C19" s="57" t="s">
        <v>51</v>
      </c>
      <c r="D19" s="54" t="s">
        <v>291</v>
      </c>
      <c r="E19" s="102" t="s">
        <v>307</v>
      </c>
      <c r="F19" s="57" t="s">
        <v>99</v>
      </c>
      <c r="G19" s="53" t="s">
        <v>178</v>
      </c>
      <c r="H19" s="55" t="s">
        <v>170</v>
      </c>
      <c r="I19" s="101" t="s">
        <v>303</v>
      </c>
      <c r="J19" s="57">
        <v>43864</v>
      </c>
      <c r="K19" s="120">
        <v>44180</v>
      </c>
      <c r="L19" s="76"/>
      <c r="M19" s="76"/>
      <c r="N19" s="76"/>
      <c r="O19" s="76"/>
      <c r="P19" s="76"/>
      <c r="Q19" s="76"/>
      <c r="R19" s="76"/>
      <c r="S19" s="76"/>
      <c r="T19" s="76"/>
      <c r="U19" s="76"/>
      <c r="V19" s="76"/>
      <c r="W19" s="76"/>
      <c r="X19" s="53" t="s">
        <v>132</v>
      </c>
      <c r="Y19" s="77">
        <v>5.0000000000000001E-3</v>
      </c>
      <c r="Z19" s="57"/>
      <c r="AA19" s="103" t="s">
        <v>467</v>
      </c>
      <c r="AB19" s="103" t="s">
        <v>695</v>
      </c>
      <c r="AC19" s="53" t="s">
        <v>115</v>
      </c>
      <c r="AD19" s="107">
        <f t="shared" ref="AD19:AD26" ca="1" si="0">IF(ISERROR(VLOOKUP(AC19,INDIRECT(VLOOKUP(C19,ACTA,2,0)&amp;"A"),2,0))=TRUE,0,Y19*(VLOOKUP(AC19,INDIRECT(VLOOKUP(C19,ACTA,2,0)&amp;"A"),2,0)))</f>
        <v>4.7000000000000011E-3</v>
      </c>
      <c r="AE19" s="107">
        <f t="shared" ref="AE19:AE26" ca="1" si="1">+Y19-AD19</f>
        <v>2.9999999999999905E-4</v>
      </c>
      <c r="AF19" s="187">
        <f t="shared" ref="AF19:AF26" si="2">MONTH(K19)</f>
        <v>12</v>
      </c>
      <c r="AG19" s="188">
        <f t="shared" ref="AG19" si="3">+K19-J19</f>
        <v>316</v>
      </c>
      <c r="AH19" s="188">
        <f t="shared" ref="AH19" si="4">+$AH$18-J19</f>
        <v>332</v>
      </c>
      <c r="AI19" s="65">
        <f>+AH19/AG19</f>
        <v>1.0506329113924051</v>
      </c>
      <c r="AJ19" s="195">
        <f>+AI19*Y19</f>
        <v>5.2531645569620254E-3</v>
      </c>
      <c r="BJ19" s="3" t="s">
        <v>409</v>
      </c>
    </row>
    <row r="20" spans="1:62" s="3" customFormat="1" ht="65.25" customHeight="1" x14ac:dyDescent="0.2">
      <c r="A20" s="223" t="s">
        <v>650</v>
      </c>
      <c r="B20" s="192" t="s">
        <v>409</v>
      </c>
      <c r="C20" s="57" t="s">
        <v>51</v>
      </c>
      <c r="D20" s="54" t="s">
        <v>290</v>
      </c>
      <c r="E20" s="102" t="s">
        <v>308</v>
      </c>
      <c r="F20" s="57" t="s">
        <v>99</v>
      </c>
      <c r="G20" s="53" t="s">
        <v>178</v>
      </c>
      <c r="H20" s="55" t="s">
        <v>170</v>
      </c>
      <c r="I20" s="101" t="s">
        <v>304</v>
      </c>
      <c r="J20" s="57">
        <v>43955</v>
      </c>
      <c r="K20" s="57">
        <v>44027</v>
      </c>
      <c r="L20" s="76"/>
      <c r="M20" s="76"/>
      <c r="N20" s="76"/>
      <c r="O20" s="76"/>
      <c r="P20" s="76"/>
      <c r="Q20" s="76"/>
      <c r="R20" s="76"/>
      <c r="S20" s="76"/>
      <c r="T20" s="76"/>
      <c r="U20" s="76"/>
      <c r="V20" s="76"/>
      <c r="W20" s="76"/>
      <c r="X20" s="53" t="s">
        <v>132</v>
      </c>
      <c r="Y20" s="77"/>
      <c r="Z20" s="57"/>
      <c r="AA20" s="54" t="s">
        <v>405</v>
      </c>
      <c r="AB20" s="54" t="s">
        <v>469</v>
      </c>
      <c r="AC20" s="53"/>
      <c r="AD20" s="171">
        <f t="shared" ca="1" si="0"/>
        <v>0</v>
      </c>
      <c r="AE20" s="171">
        <f t="shared" ca="1" si="1"/>
        <v>0</v>
      </c>
      <c r="AF20" s="187">
        <f t="shared" si="2"/>
        <v>7</v>
      </c>
      <c r="AG20" s="188">
        <f t="shared" ref="AG20:AG26" si="5">+K20-J20</f>
        <v>72</v>
      </c>
      <c r="AH20" s="188">
        <f t="shared" ref="AH20:AH26" si="6">+$AH$18-J20</f>
        <v>241</v>
      </c>
      <c r="AI20" s="65">
        <f t="shared" ref="AI20:AI26" si="7">+AH20/AG20</f>
        <v>3.3472222222222223</v>
      </c>
      <c r="AJ20" s="195">
        <f t="shared" ref="AJ20:AJ26" si="8">+AI20*Y20</f>
        <v>0</v>
      </c>
      <c r="BJ20" s="3" t="s">
        <v>408</v>
      </c>
    </row>
    <row r="21" spans="1:62" ht="65.25" customHeight="1" x14ac:dyDescent="0.2">
      <c r="A21" s="223" t="s">
        <v>650</v>
      </c>
      <c r="B21" s="192" t="s">
        <v>409</v>
      </c>
      <c r="C21" s="57" t="s">
        <v>51</v>
      </c>
      <c r="D21" s="54" t="s">
        <v>292</v>
      </c>
      <c r="E21" s="102" t="s">
        <v>309</v>
      </c>
      <c r="F21" s="57" t="s">
        <v>99</v>
      </c>
      <c r="G21" s="53" t="s">
        <v>178</v>
      </c>
      <c r="H21" s="55" t="s">
        <v>170</v>
      </c>
      <c r="I21" s="101" t="s">
        <v>305</v>
      </c>
      <c r="J21" s="57">
        <v>44046</v>
      </c>
      <c r="K21" s="57">
        <v>44119</v>
      </c>
      <c r="L21" s="76"/>
      <c r="M21" s="76"/>
      <c r="N21" s="76"/>
      <c r="O21" s="76"/>
      <c r="P21" s="76"/>
      <c r="Q21" s="76"/>
      <c r="R21" s="76"/>
      <c r="S21" s="76"/>
      <c r="T21" s="76"/>
      <c r="U21" s="76"/>
      <c r="V21" s="76"/>
      <c r="W21" s="76"/>
      <c r="X21" s="53" t="s">
        <v>132</v>
      </c>
      <c r="Y21" s="77"/>
      <c r="Z21" s="57"/>
      <c r="AA21" s="54"/>
      <c r="AB21" s="54"/>
      <c r="AC21" s="53"/>
      <c r="AD21" s="171">
        <f t="shared" ca="1" si="0"/>
        <v>0</v>
      </c>
      <c r="AE21" s="171">
        <f t="shared" ca="1" si="1"/>
        <v>0</v>
      </c>
      <c r="AF21" s="187">
        <f t="shared" si="2"/>
        <v>10</v>
      </c>
      <c r="AG21" s="188">
        <f t="shared" si="5"/>
        <v>73</v>
      </c>
      <c r="AH21" s="188">
        <f t="shared" si="6"/>
        <v>150</v>
      </c>
      <c r="AI21" s="65">
        <f t="shared" si="7"/>
        <v>2.0547945205479454</v>
      </c>
      <c r="AJ21" s="195">
        <f t="shared" si="8"/>
        <v>0</v>
      </c>
      <c r="AK21" s="3"/>
      <c r="BJ21" s="139" t="s">
        <v>407</v>
      </c>
    </row>
    <row r="22" spans="1:62" ht="65.25" customHeight="1" x14ac:dyDescent="0.2">
      <c r="A22" s="223" t="s">
        <v>650</v>
      </c>
      <c r="B22" s="192" t="s">
        <v>409</v>
      </c>
      <c r="C22" s="57" t="s">
        <v>51</v>
      </c>
      <c r="D22" s="54" t="s">
        <v>293</v>
      </c>
      <c r="E22" s="102" t="s">
        <v>311</v>
      </c>
      <c r="F22" s="57" t="s">
        <v>99</v>
      </c>
      <c r="G22" s="53" t="s">
        <v>178</v>
      </c>
      <c r="H22" s="55" t="s">
        <v>170</v>
      </c>
      <c r="I22" s="101" t="s">
        <v>306</v>
      </c>
      <c r="J22" s="57">
        <v>44120</v>
      </c>
      <c r="K22" s="57">
        <v>44179</v>
      </c>
      <c r="L22" s="76"/>
      <c r="M22" s="76"/>
      <c r="N22" s="76"/>
      <c r="O22" s="76"/>
      <c r="P22" s="76"/>
      <c r="Q22" s="76"/>
      <c r="R22" s="76"/>
      <c r="S22" s="76"/>
      <c r="T22" s="76"/>
      <c r="U22" s="76"/>
      <c r="V22" s="76"/>
      <c r="W22" s="76"/>
      <c r="X22" s="53" t="s">
        <v>132</v>
      </c>
      <c r="Y22" s="77"/>
      <c r="Z22" s="57"/>
      <c r="AA22" s="54"/>
      <c r="AB22" s="54"/>
      <c r="AC22" s="53"/>
      <c r="AD22" s="171">
        <f t="shared" ca="1" si="0"/>
        <v>0</v>
      </c>
      <c r="AE22" s="171">
        <f t="shared" ca="1" si="1"/>
        <v>0</v>
      </c>
      <c r="AF22" s="187">
        <f t="shared" si="2"/>
        <v>12</v>
      </c>
      <c r="AG22" s="188">
        <f t="shared" si="5"/>
        <v>59</v>
      </c>
      <c r="AH22" s="188">
        <f t="shared" si="6"/>
        <v>76</v>
      </c>
      <c r="AI22" s="65">
        <f t="shared" si="7"/>
        <v>1.2881355932203389</v>
      </c>
      <c r="AJ22" s="195">
        <f t="shared" si="8"/>
        <v>0</v>
      </c>
      <c r="AK22" s="3"/>
      <c r="BJ22" s="139" t="s">
        <v>430</v>
      </c>
    </row>
    <row r="23" spans="1:62" ht="65.25" customHeight="1" x14ac:dyDescent="0.2">
      <c r="A23" s="201" t="s">
        <v>651</v>
      </c>
      <c r="B23" s="192" t="s">
        <v>407</v>
      </c>
      <c r="C23" s="53" t="s">
        <v>51</v>
      </c>
      <c r="D23" s="104" t="s">
        <v>470</v>
      </c>
      <c r="E23" s="97" t="s">
        <v>310</v>
      </c>
      <c r="F23" s="53" t="s">
        <v>103</v>
      </c>
      <c r="G23" s="53" t="s">
        <v>178</v>
      </c>
      <c r="H23" s="70" t="s">
        <v>169</v>
      </c>
      <c r="I23" s="101" t="s">
        <v>303</v>
      </c>
      <c r="J23" s="57">
        <v>43864</v>
      </c>
      <c r="K23" s="120">
        <v>44180</v>
      </c>
      <c r="L23" s="76"/>
      <c r="M23" s="76"/>
      <c r="N23" s="76"/>
      <c r="O23" s="76"/>
      <c r="P23" s="76"/>
      <c r="Q23" s="76"/>
      <c r="R23" s="76"/>
      <c r="S23" s="76"/>
      <c r="T23" s="76"/>
      <c r="U23" s="76"/>
      <c r="V23" s="76"/>
      <c r="W23" s="76"/>
      <c r="X23" s="53" t="s">
        <v>132</v>
      </c>
      <c r="Y23" s="77">
        <v>5.0000000000000001E-3</v>
      </c>
      <c r="Z23" s="57"/>
      <c r="AA23" s="103" t="s">
        <v>467</v>
      </c>
      <c r="AB23" s="103" t="s">
        <v>471</v>
      </c>
      <c r="AC23" s="53" t="s">
        <v>115</v>
      </c>
      <c r="AD23" s="107">
        <f t="shared" ca="1" si="0"/>
        <v>4.7000000000000011E-3</v>
      </c>
      <c r="AE23" s="107">
        <f t="shared" ca="1" si="1"/>
        <v>2.9999999999999905E-4</v>
      </c>
      <c r="AF23" s="187">
        <f t="shared" si="2"/>
        <v>12</v>
      </c>
      <c r="AG23" s="188">
        <f t="shared" si="5"/>
        <v>316</v>
      </c>
      <c r="AH23" s="188">
        <f t="shared" si="6"/>
        <v>332</v>
      </c>
      <c r="AI23" s="65">
        <f t="shared" si="7"/>
        <v>1.0506329113924051</v>
      </c>
      <c r="AJ23" s="195">
        <f t="shared" si="8"/>
        <v>5.2531645569620254E-3</v>
      </c>
      <c r="AK23" s="3"/>
    </row>
    <row r="24" spans="1:62" ht="65.25" customHeight="1" x14ac:dyDescent="0.2">
      <c r="A24" s="223" t="s">
        <v>650</v>
      </c>
      <c r="B24" s="192" t="s">
        <v>409</v>
      </c>
      <c r="C24" s="53" t="s">
        <v>51</v>
      </c>
      <c r="D24" s="103" t="s">
        <v>472</v>
      </c>
      <c r="E24" s="97" t="s">
        <v>312</v>
      </c>
      <c r="F24" s="53" t="s">
        <v>103</v>
      </c>
      <c r="G24" s="53" t="s">
        <v>178</v>
      </c>
      <c r="H24" s="70" t="s">
        <v>169</v>
      </c>
      <c r="I24" s="101" t="s">
        <v>304</v>
      </c>
      <c r="J24" s="57">
        <v>43955</v>
      </c>
      <c r="K24" s="57">
        <v>44027</v>
      </c>
      <c r="L24" s="76"/>
      <c r="M24" s="76"/>
      <c r="N24" s="76"/>
      <c r="O24" s="76"/>
      <c r="P24" s="76"/>
      <c r="Q24" s="76"/>
      <c r="R24" s="76"/>
      <c r="S24" s="76"/>
      <c r="T24" s="76"/>
      <c r="U24" s="76"/>
      <c r="V24" s="76"/>
      <c r="W24" s="76"/>
      <c r="X24" s="53" t="s">
        <v>132</v>
      </c>
      <c r="Y24" s="77"/>
      <c r="Z24" s="57"/>
      <c r="AA24" s="166" t="s">
        <v>377</v>
      </c>
      <c r="AB24" s="166" t="s">
        <v>466</v>
      </c>
      <c r="AC24" s="167" t="s">
        <v>106</v>
      </c>
      <c r="AD24" s="171">
        <f t="shared" ca="1" si="0"/>
        <v>0</v>
      </c>
      <c r="AE24" s="171">
        <f t="shared" ca="1" si="1"/>
        <v>0</v>
      </c>
      <c r="AF24" s="187">
        <f t="shared" si="2"/>
        <v>7</v>
      </c>
      <c r="AG24" s="188">
        <f t="shared" si="5"/>
        <v>72</v>
      </c>
      <c r="AH24" s="188">
        <f t="shared" si="6"/>
        <v>241</v>
      </c>
      <c r="AI24" s="65">
        <f t="shared" si="7"/>
        <v>3.3472222222222223</v>
      </c>
      <c r="AJ24" s="195">
        <f t="shared" si="8"/>
        <v>0</v>
      </c>
      <c r="AK24" s="3"/>
    </row>
    <row r="25" spans="1:62" ht="65.25" customHeight="1" x14ac:dyDescent="0.2">
      <c r="A25" s="223" t="s">
        <v>650</v>
      </c>
      <c r="B25" s="192" t="s">
        <v>409</v>
      </c>
      <c r="C25" s="53" t="s">
        <v>51</v>
      </c>
      <c r="D25" s="103" t="s">
        <v>473</v>
      </c>
      <c r="E25" s="97" t="s">
        <v>314</v>
      </c>
      <c r="F25" s="53" t="s">
        <v>103</v>
      </c>
      <c r="G25" s="53" t="s">
        <v>178</v>
      </c>
      <c r="H25" s="70" t="s">
        <v>169</v>
      </c>
      <c r="I25" s="101" t="s">
        <v>305</v>
      </c>
      <c r="J25" s="57">
        <v>44046</v>
      </c>
      <c r="K25" s="57">
        <v>44119</v>
      </c>
      <c r="L25" s="76"/>
      <c r="M25" s="76"/>
      <c r="N25" s="76"/>
      <c r="O25" s="76"/>
      <c r="P25" s="76"/>
      <c r="Q25" s="76"/>
      <c r="R25" s="76"/>
      <c r="S25" s="76"/>
      <c r="T25" s="76"/>
      <c r="U25" s="76"/>
      <c r="V25" s="76"/>
      <c r="W25" s="76"/>
      <c r="X25" s="53" t="s">
        <v>132</v>
      </c>
      <c r="Y25" s="77"/>
      <c r="Z25" s="57"/>
      <c r="AA25" s="54"/>
      <c r="AB25" s="54"/>
      <c r="AC25" s="53"/>
      <c r="AD25" s="171">
        <f t="shared" ca="1" si="0"/>
        <v>0</v>
      </c>
      <c r="AE25" s="171">
        <f t="shared" ca="1" si="1"/>
        <v>0</v>
      </c>
      <c r="AF25" s="187">
        <f t="shared" si="2"/>
        <v>10</v>
      </c>
      <c r="AG25" s="188">
        <f t="shared" si="5"/>
        <v>73</v>
      </c>
      <c r="AH25" s="188">
        <f t="shared" si="6"/>
        <v>150</v>
      </c>
      <c r="AI25" s="65">
        <f t="shared" si="7"/>
        <v>2.0547945205479454</v>
      </c>
      <c r="AJ25" s="195">
        <f t="shared" si="8"/>
        <v>0</v>
      </c>
      <c r="AK25" s="3"/>
    </row>
    <row r="26" spans="1:62" ht="65.25" customHeight="1" x14ac:dyDescent="0.2">
      <c r="A26" s="223" t="s">
        <v>650</v>
      </c>
      <c r="B26" s="192" t="s">
        <v>409</v>
      </c>
      <c r="C26" s="53" t="s">
        <v>51</v>
      </c>
      <c r="D26" s="103" t="s">
        <v>474</v>
      </c>
      <c r="E26" s="97" t="s">
        <v>313</v>
      </c>
      <c r="F26" s="53" t="s">
        <v>103</v>
      </c>
      <c r="G26" s="53" t="s">
        <v>178</v>
      </c>
      <c r="H26" s="70" t="s">
        <v>169</v>
      </c>
      <c r="I26" s="101" t="s">
        <v>306</v>
      </c>
      <c r="J26" s="57">
        <v>44120</v>
      </c>
      <c r="K26" s="57">
        <v>44179</v>
      </c>
      <c r="L26" s="76"/>
      <c r="M26" s="76"/>
      <c r="N26" s="76"/>
      <c r="O26" s="76"/>
      <c r="P26" s="76"/>
      <c r="Q26" s="76"/>
      <c r="R26" s="76"/>
      <c r="S26" s="76"/>
      <c r="T26" s="76"/>
      <c r="U26" s="76"/>
      <c r="V26" s="76"/>
      <c r="W26" s="76"/>
      <c r="X26" s="53" t="s">
        <v>132</v>
      </c>
      <c r="Y26" s="77"/>
      <c r="Z26" s="57"/>
      <c r="AA26" s="54"/>
      <c r="AB26" s="54"/>
      <c r="AC26" s="53"/>
      <c r="AD26" s="171">
        <f t="shared" ca="1" si="0"/>
        <v>0</v>
      </c>
      <c r="AE26" s="171">
        <f t="shared" ca="1" si="1"/>
        <v>0</v>
      </c>
      <c r="AF26" s="187">
        <f t="shared" si="2"/>
        <v>12</v>
      </c>
      <c r="AG26" s="188">
        <f t="shared" si="5"/>
        <v>59</v>
      </c>
      <c r="AH26" s="188">
        <f t="shared" si="6"/>
        <v>76</v>
      </c>
      <c r="AI26" s="65">
        <f t="shared" si="7"/>
        <v>1.2881355932203389</v>
      </c>
      <c r="AJ26" s="195">
        <f t="shared" si="8"/>
        <v>0</v>
      </c>
      <c r="AK26" s="3"/>
    </row>
    <row r="27" spans="1:62" ht="65.25" customHeight="1" x14ac:dyDescent="0.2">
      <c r="A27" s="223" t="s">
        <v>650</v>
      </c>
      <c r="B27" s="192" t="s">
        <v>430</v>
      </c>
      <c r="C27" s="53" t="s">
        <v>44</v>
      </c>
      <c r="D27" s="54" t="s">
        <v>247</v>
      </c>
      <c r="E27" s="97" t="s">
        <v>88</v>
      </c>
      <c r="F27" s="53" t="s">
        <v>99</v>
      </c>
      <c r="G27" s="53" t="s">
        <v>178</v>
      </c>
      <c r="H27" s="55" t="s">
        <v>48</v>
      </c>
      <c r="I27" s="56" t="str">
        <f t="shared" ref="I27:I58" si="9">IF(LEN(E27)&gt;0,VLOOKUP(E27,PROCESO2,3,0),"")</f>
        <v>Subdirector Administrativo</v>
      </c>
      <c r="J27" s="57">
        <v>43832</v>
      </c>
      <c r="K27" s="57">
        <v>43860</v>
      </c>
      <c r="L27" s="76"/>
      <c r="M27" s="76"/>
      <c r="N27" s="76"/>
      <c r="O27" s="76"/>
      <c r="P27" s="76"/>
      <c r="Q27" s="76"/>
      <c r="R27" s="76"/>
      <c r="S27" s="76"/>
      <c r="T27" s="76"/>
      <c r="U27" s="76"/>
      <c r="V27" s="76"/>
      <c r="W27" s="76"/>
      <c r="X27" s="53" t="s">
        <v>132</v>
      </c>
      <c r="Y27" s="77">
        <v>5.0000000000000001E-3</v>
      </c>
      <c r="Z27" s="57">
        <v>43861</v>
      </c>
      <c r="AA27" s="103" t="s">
        <v>475</v>
      </c>
      <c r="AB27" s="103" t="s">
        <v>476</v>
      </c>
      <c r="AC27" s="53" t="s">
        <v>189</v>
      </c>
      <c r="AD27" s="106">
        <f t="shared" ref="AD27:AD58" ca="1" si="10">IF(ISERROR(VLOOKUP(AC27,INDIRECT(VLOOKUP(C27,ACTA,2,0)&amp;"A"),2,0))=TRUE,0,Y27*(VLOOKUP(AC27,INDIRECT(VLOOKUP(C27,ACTA,2,0)&amp;"A"),2,0)))</f>
        <v>4.9999999999999992E-3</v>
      </c>
      <c r="AE27" s="106">
        <f t="shared" ref="AE27:AE58" ca="1" si="11">+Y27-AD27</f>
        <v>0</v>
      </c>
      <c r="AF27" s="187">
        <f t="shared" ref="AF27:AF58" si="12">MONTH(K27)</f>
        <v>1</v>
      </c>
      <c r="AG27" s="188">
        <f t="shared" ref="AG27:AG58" si="13">+K27-J27</f>
        <v>28</v>
      </c>
      <c r="AH27" s="188">
        <f t="shared" ref="AH27:AH58" si="14">+$AH$18-J27</f>
        <v>364</v>
      </c>
      <c r="AI27" s="65">
        <f t="shared" ref="AI27:AI58" si="15">+AH27/AG27</f>
        <v>13</v>
      </c>
      <c r="AJ27" s="195">
        <f t="shared" ref="AJ27:AJ58" si="16">+AI27*Y27</f>
        <v>6.5000000000000002E-2</v>
      </c>
      <c r="AK27" s="3"/>
    </row>
    <row r="28" spans="1:62" ht="65.25" customHeight="1" x14ac:dyDescent="0.2">
      <c r="A28" s="223" t="s">
        <v>650</v>
      </c>
      <c r="B28" s="192" t="s">
        <v>430</v>
      </c>
      <c r="C28" s="53" t="s">
        <v>44</v>
      </c>
      <c r="D28" s="54" t="s">
        <v>247</v>
      </c>
      <c r="E28" s="97" t="s">
        <v>88</v>
      </c>
      <c r="F28" s="53" t="s">
        <v>99</v>
      </c>
      <c r="G28" s="53" t="s">
        <v>178</v>
      </c>
      <c r="H28" s="55" t="s">
        <v>48</v>
      </c>
      <c r="I28" s="56" t="str">
        <f t="shared" si="9"/>
        <v>Subdirector Administrativo</v>
      </c>
      <c r="J28" s="57">
        <v>43922</v>
      </c>
      <c r="K28" s="57">
        <v>43949</v>
      </c>
      <c r="L28" s="76"/>
      <c r="M28" s="76"/>
      <c r="N28" s="76"/>
      <c r="O28" s="76"/>
      <c r="P28" s="76"/>
      <c r="Q28" s="76"/>
      <c r="R28" s="76"/>
      <c r="S28" s="76"/>
      <c r="T28" s="76"/>
      <c r="U28" s="76"/>
      <c r="V28" s="76"/>
      <c r="W28" s="76"/>
      <c r="X28" s="53" t="s">
        <v>132</v>
      </c>
      <c r="Y28" s="77">
        <v>5.0000000000000001E-3</v>
      </c>
      <c r="Z28" s="57">
        <v>43951</v>
      </c>
      <c r="AA28" s="103" t="s">
        <v>360</v>
      </c>
      <c r="AB28" s="103" t="s">
        <v>361</v>
      </c>
      <c r="AC28" s="53" t="s">
        <v>189</v>
      </c>
      <c r="AD28" s="106">
        <f t="shared" ca="1" si="10"/>
        <v>4.9999999999999992E-3</v>
      </c>
      <c r="AE28" s="106">
        <f t="shared" ca="1" si="11"/>
        <v>0</v>
      </c>
      <c r="AF28" s="187">
        <f t="shared" si="12"/>
        <v>4</v>
      </c>
      <c r="AG28" s="188">
        <f t="shared" si="13"/>
        <v>27</v>
      </c>
      <c r="AH28" s="188">
        <f t="shared" si="14"/>
        <v>274</v>
      </c>
      <c r="AI28" s="65">
        <f t="shared" si="15"/>
        <v>10.148148148148149</v>
      </c>
      <c r="AJ28" s="195">
        <f t="shared" si="16"/>
        <v>5.0740740740740746E-2</v>
      </c>
      <c r="AK28" s="3"/>
    </row>
    <row r="29" spans="1:62" ht="65.25" customHeight="1" x14ac:dyDescent="0.2">
      <c r="A29" s="201" t="s">
        <v>650</v>
      </c>
      <c r="B29" s="192" t="s">
        <v>407</v>
      </c>
      <c r="C29" s="53" t="s">
        <v>44</v>
      </c>
      <c r="D29" s="54" t="s">
        <v>247</v>
      </c>
      <c r="E29" s="97" t="s">
        <v>88</v>
      </c>
      <c r="F29" s="53" t="s">
        <v>99</v>
      </c>
      <c r="G29" s="53" t="s">
        <v>178</v>
      </c>
      <c r="H29" s="55" t="s">
        <v>48</v>
      </c>
      <c r="I29" s="56" t="str">
        <f t="shared" si="9"/>
        <v>Subdirector Administrativo</v>
      </c>
      <c r="J29" s="57">
        <v>44013</v>
      </c>
      <c r="K29" s="57">
        <v>44041</v>
      </c>
      <c r="L29" s="76"/>
      <c r="M29" s="76"/>
      <c r="N29" s="76"/>
      <c r="O29" s="76"/>
      <c r="P29" s="76"/>
      <c r="Q29" s="76"/>
      <c r="R29" s="76"/>
      <c r="S29" s="76"/>
      <c r="T29" s="76"/>
      <c r="U29" s="76"/>
      <c r="V29" s="76"/>
      <c r="W29" s="76"/>
      <c r="X29" s="53" t="s">
        <v>132</v>
      </c>
      <c r="Y29" s="77">
        <v>5.0000000000000001E-3</v>
      </c>
      <c r="Z29" s="57">
        <v>44043</v>
      </c>
      <c r="AA29" s="54" t="s">
        <v>577</v>
      </c>
      <c r="AB29" s="103" t="s">
        <v>578</v>
      </c>
      <c r="AC29" s="53" t="s">
        <v>189</v>
      </c>
      <c r="AD29" s="106">
        <f t="shared" ca="1" si="10"/>
        <v>4.9999999999999992E-3</v>
      </c>
      <c r="AE29" s="106">
        <f t="shared" ca="1" si="11"/>
        <v>0</v>
      </c>
      <c r="AF29" s="187">
        <f t="shared" si="12"/>
        <v>7</v>
      </c>
      <c r="AG29" s="188">
        <f t="shared" si="13"/>
        <v>28</v>
      </c>
      <c r="AH29" s="188">
        <f t="shared" si="14"/>
        <v>183</v>
      </c>
      <c r="AI29" s="65">
        <f t="shared" si="15"/>
        <v>6.5357142857142856</v>
      </c>
      <c r="AJ29" s="195">
        <f t="shared" si="16"/>
        <v>3.2678571428571432E-2</v>
      </c>
      <c r="AK29" s="3"/>
    </row>
    <row r="30" spans="1:62" ht="65.25" customHeight="1" x14ac:dyDescent="0.2">
      <c r="A30" s="201" t="s">
        <v>650</v>
      </c>
      <c r="B30" s="192" t="s">
        <v>407</v>
      </c>
      <c r="C30" s="53" t="s">
        <v>44</v>
      </c>
      <c r="D30" s="54" t="s">
        <v>247</v>
      </c>
      <c r="E30" s="97" t="s">
        <v>88</v>
      </c>
      <c r="F30" s="53" t="s">
        <v>99</v>
      </c>
      <c r="G30" s="53" t="s">
        <v>178</v>
      </c>
      <c r="H30" s="55" t="s">
        <v>465</v>
      </c>
      <c r="I30" s="56" t="str">
        <f t="shared" si="9"/>
        <v>Subdirector Administrativo</v>
      </c>
      <c r="J30" s="57">
        <v>44105</v>
      </c>
      <c r="K30" s="120">
        <v>44141</v>
      </c>
      <c r="L30" s="76"/>
      <c r="M30" s="76"/>
      <c r="N30" s="76"/>
      <c r="O30" s="76"/>
      <c r="P30" s="76"/>
      <c r="Q30" s="76"/>
      <c r="R30" s="76"/>
      <c r="S30" s="76"/>
      <c r="T30" s="76"/>
      <c r="U30" s="76"/>
      <c r="V30" s="76"/>
      <c r="W30" s="76"/>
      <c r="X30" s="53" t="s">
        <v>132</v>
      </c>
      <c r="Y30" s="77">
        <v>5.0000000000000001E-3</v>
      </c>
      <c r="Z30" s="57">
        <v>44165</v>
      </c>
      <c r="AA30" s="54" t="s">
        <v>712</v>
      </c>
      <c r="AB30" s="103" t="s">
        <v>729</v>
      </c>
      <c r="AC30" s="53" t="s">
        <v>189</v>
      </c>
      <c r="AD30" s="106">
        <f t="shared" ca="1" si="10"/>
        <v>4.9999999999999992E-3</v>
      </c>
      <c r="AE30" s="106">
        <f t="shared" ca="1" si="11"/>
        <v>0</v>
      </c>
      <c r="AF30" s="187">
        <f t="shared" si="12"/>
        <v>11</v>
      </c>
      <c r="AG30" s="188">
        <f t="shared" si="13"/>
        <v>36</v>
      </c>
      <c r="AH30" s="188">
        <f t="shared" si="14"/>
        <v>91</v>
      </c>
      <c r="AI30" s="65">
        <f t="shared" si="15"/>
        <v>2.5277777777777777</v>
      </c>
      <c r="AJ30" s="195">
        <f t="shared" si="16"/>
        <v>1.2638888888888889E-2</v>
      </c>
      <c r="AK30" s="3"/>
    </row>
    <row r="31" spans="1:62" s="3" customFormat="1" ht="65.25" customHeight="1" x14ac:dyDescent="0.2">
      <c r="A31" s="201" t="s">
        <v>651</v>
      </c>
      <c r="B31" s="192" t="s">
        <v>407</v>
      </c>
      <c r="C31" s="53" t="s">
        <v>53</v>
      </c>
      <c r="D31" s="54" t="s">
        <v>213</v>
      </c>
      <c r="E31" s="53" t="s">
        <v>91</v>
      </c>
      <c r="F31" s="53" t="s">
        <v>100</v>
      </c>
      <c r="G31" s="53" t="s">
        <v>178</v>
      </c>
      <c r="H31" s="55" t="s">
        <v>464</v>
      </c>
      <c r="I31" s="56" t="str">
        <f t="shared" si="9"/>
        <v>Asesor de Control Interno</v>
      </c>
      <c r="J31" s="57">
        <v>43832</v>
      </c>
      <c r="K31" s="57">
        <v>44196</v>
      </c>
      <c r="L31" s="76"/>
      <c r="M31" s="76"/>
      <c r="N31" s="76"/>
      <c r="O31" s="76"/>
      <c r="P31" s="76"/>
      <c r="Q31" s="76"/>
      <c r="R31" s="76"/>
      <c r="S31" s="76"/>
      <c r="T31" s="76"/>
      <c r="U31" s="76"/>
      <c r="V31" s="76"/>
      <c r="W31" s="76"/>
      <c r="X31" s="53" t="s">
        <v>273</v>
      </c>
      <c r="Y31" s="58">
        <v>1.5E-3</v>
      </c>
      <c r="Z31" s="57">
        <v>44188</v>
      </c>
      <c r="AA31" s="103" t="s">
        <v>730</v>
      </c>
      <c r="AB31" s="103" t="s">
        <v>715</v>
      </c>
      <c r="AC31" s="53" t="s">
        <v>182</v>
      </c>
      <c r="AD31" s="106">
        <f t="shared" ca="1" si="10"/>
        <v>1.5E-3</v>
      </c>
      <c r="AE31" s="106">
        <f t="shared" ca="1" si="11"/>
        <v>0</v>
      </c>
      <c r="AF31" s="187">
        <f t="shared" si="12"/>
        <v>12</v>
      </c>
      <c r="AG31" s="188">
        <f t="shared" si="13"/>
        <v>364</v>
      </c>
      <c r="AH31" s="188">
        <f t="shared" si="14"/>
        <v>364</v>
      </c>
      <c r="AI31" s="65">
        <f t="shared" si="15"/>
        <v>1</v>
      </c>
      <c r="AJ31" s="195">
        <f t="shared" si="16"/>
        <v>1.5E-3</v>
      </c>
    </row>
    <row r="32" spans="1:62" s="3" customFormat="1" ht="65.25" customHeight="1" x14ac:dyDescent="0.2">
      <c r="A32" s="223" t="s">
        <v>650</v>
      </c>
      <c r="B32" s="192" t="s">
        <v>430</v>
      </c>
      <c r="C32" s="53" t="s">
        <v>53</v>
      </c>
      <c r="D32" s="103" t="s">
        <v>272</v>
      </c>
      <c r="E32" s="53" t="s">
        <v>91</v>
      </c>
      <c r="F32" s="53" t="s">
        <v>100</v>
      </c>
      <c r="G32" s="53" t="s">
        <v>178</v>
      </c>
      <c r="H32" s="70" t="s">
        <v>177</v>
      </c>
      <c r="I32" s="56" t="str">
        <f t="shared" si="9"/>
        <v>Asesor de Control Interno</v>
      </c>
      <c r="J32" s="57">
        <v>43832</v>
      </c>
      <c r="K32" s="57">
        <v>43868</v>
      </c>
      <c r="L32" s="76"/>
      <c r="M32" s="76"/>
      <c r="N32" s="76"/>
      <c r="O32" s="76"/>
      <c r="P32" s="76"/>
      <c r="Q32" s="76"/>
      <c r="R32" s="76"/>
      <c r="S32" s="76"/>
      <c r="T32" s="76"/>
      <c r="U32" s="76"/>
      <c r="V32" s="76"/>
      <c r="W32" s="76"/>
      <c r="X32" s="53" t="s">
        <v>132</v>
      </c>
      <c r="Y32" s="58">
        <v>3.2499999999999999E-3</v>
      </c>
      <c r="Z32" s="57">
        <v>43951</v>
      </c>
      <c r="AA32" s="103" t="s">
        <v>477</v>
      </c>
      <c r="AB32" s="103" t="s">
        <v>357</v>
      </c>
      <c r="AC32" s="53" t="s">
        <v>182</v>
      </c>
      <c r="AD32" s="106">
        <f t="shared" ca="1" si="10"/>
        <v>3.2499999999999999E-3</v>
      </c>
      <c r="AE32" s="106">
        <f t="shared" ca="1" si="11"/>
        <v>0</v>
      </c>
      <c r="AF32" s="187">
        <f t="shared" si="12"/>
        <v>2</v>
      </c>
      <c r="AG32" s="188">
        <f t="shared" si="13"/>
        <v>36</v>
      </c>
      <c r="AH32" s="188">
        <f t="shared" si="14"/>
        <v>364</v>
      </c>
      <c r="AI32" s="65">
        <f t="shared" si="15"/>
        <v>10.111111111111111</v>
      </c>
      <c r="AJ32" s="195">
        <f t="shared" si="16"/>
        <v>3.2861111111111112E-2</v>
      </c>
      <c r="AM32" s="1"/>
    </row>
    <row r="33" spans="1:39" s="3" customFormat="1" ht="65.25" customHeight="1" x14ac:dyDescent="0.2">
      <c r="A33" s="223" t="s">
        <v>650</v>
      </c>
      <c r="B33" s="192" t="s">
        <v>409</v>
      </c>
      <c r="C33" s="53" t="s">
        <v>53</v>
      </c>
      <c r="D33" s="103" t="s">
        <v>272</v>
      </c>
      <c r="E33" s="53" t="s">
        <v>91</v>
      </c>
      <c r="F33" s="53" t="s">
        <v>100</v>
      </c>
      <c r="G33" s="53" t="s">
        <v>178</v>
      </c>
      <c r="H33" s="78" t="s">
        <v>177</v>
      </c>
      <c r="I33" s="56" t="str">
        <f t="shared" si="9"/>
        <v>Asesor de Control Interno</v>
      </c>
      <c r="J33" s="57">
        <v>44013</v>
      </c>
      <c r="K33" s="57">
        <v>44043</v>
      </c>
      <c r="L33" s="76"/>
      <c r="M33" s="76"/>
      <c r="N33" s="76"/>
      <c r="O33" s="76"/>
      <c r="P33" s="76"/>
      <c r="Q33" s="76"/>
      <c r="R33" s="76"/>
      <c r="S33" s="76"/>
      <c r="T33" s="76"/>
      <c r="U33" s="76"/>
      <c r="V33" s="76"/>
      <c r="W33" s="76"/>
      <c r="X33" s="53" t="s">
        <v>132</v>
      </c>
      <c r="Y33" s="58"/>
      <c r="Z33" s="57"/>
      <c r="AA33" s="54"/>
      <c r="AB33" s="103"/>
      <c r="AC33" s="53"/>
      <c r="AD33" s="171">
        <f t="shared" ca="1" si="10"/>
        <v>0</v>
      </c>
      <c r="AE33" s="171">
        <f t="shared" ca="1" si="11"/>
        <v>0</v>
      </c>
      <c r="AF33" s="187">
        <f t="shared" si="12"/>
        <v>7</v>
      </c>
      <c r="AG33" s="188">
        <f t="shared" si="13"/>
        <v>30</v>
      </c>
      <c r="AH33" s="188">
        <f t="shared" si="14"/>
        <v>183</v>
      </c>
      <c r="AI33" s="65">
        <f t="shared" si="15"/>
        <v>6.1</v>
      </c>
      <c r="AJ33" s="195">
        <f t="shared" si="16"/>
        <v>0</v>
      </c>
    </row>
    <row r="34" spans="1:39" s="3" customFormat="1" ht="65.25" customHeight="1" x14ac:dyDescent="0.2">
      <c r="A34" s="201" t="s">
        <v>651</v>
      </c>
      <c r="B34" s="192" t="s">
        <v>407</v>
      </c>
      <c r="C34" s="53" t="s">
        <v>53</v>
      </c>
      <c r="D34" s="103" t="s">
        <v>272</v>
      </c>
      <c r="E34" s="53" t="s">
        <v>91</v>
      </c>
      <c r="F34" s="53" t="s">
        <v>100</v>
      </c>
      <c r="G34" s="53" t="s">
        <v>178</v>
      </c>
      <c r="H34" s="55" t="s">
        <v>464</v>
      </c>
      <c r="I34" s="56" t="str">
        <f t="shared" si="9"/>
        <v>Asesor de Control Interno</v>
      </c>
      <c r="J34" s="57">
        <v>44158</v>
      </c>
      <c r="K34" s="57">
        <v>44183</v>
      </c>
      <c r="L34" s="76"/>
      <c r="M34" s="76"/>
      <c r="N34" s="76"/>
      <c r="O34" s="76"/>
      <c r="P34" s="76"/>
      <c r="Q34" s="76"/>
      <c r="R34" s="76"/>
      <c r="S34" s="76"/>
      <c r="T34" s="76"/>
      <c r="U34" s="76"/>
      <c r="V34" s="76"/>
      <c r="W34" s="76"/>
      <c r="X34" s="53" t="s">
        <v>132</v>
      </c>
      <c r="Y34" s="58">
        <v>3.2499999999999999E-3</v>
      </c>
      <c r="Z34" s="57">
        <v>44187</v>
      </c>
      <c r="AA34" s="103" t="s">
        <v>758</v>
      </c>
      <c r="AB34" s="103" t="s">
        <v>759</v>
      </c>
      <c r="AC34" s="53" t="s">
        <v>182</v>
      </c>
      <c r="AD34" s="106">
        <f t="shared" ca="1" si="10"/>
        <v>3.2499999999999999E-3</v>
      </c>
      <c r="AE34" s="106">
        <f t="shared" ca="1" si="11"/>
        <v>0</v>
      </c>
      <c r="AF34" s="187">
        <f t="shared" si="12"/>
        <v>12</v>
      </c>
      <c r="AG34" s="188">
        <f t="shared" si="13"/>
        <v>25</v>
      </c>
      <c r="AH34" s="188">
        <f t="shared" si="14"/>
        <v>38</v>
      </c>
      <c r="AI34" s="65">
        <f t="shared" si="15"/>
        <v>1.52</v>
      </c>
      <c r="AJ34" s="195">
        <f t="shared" si="16"/>
        <v>4.9399999999999999E-3</v>
      </c>
    </row>
    <row r="35" spans="1:39" s="3" customFormat="1" ht="65.25" customHeight="1" x14ac:dyDescent="0.2">
      <c r="A35" s="201" t="s">
        <v>651</v>
      </c>
      <c r="B35" s="192" t="s">
        <v>407</v>
      </c>
      <c r="C35" s="53" t="s">
        <v>53</v>
      </c>
      <c r="D35" s="54" t="s">
        <v>213</v>
      </c>
      <c r="E35" s="53" t="s">
        <v>91</v>
      </c>
      <c r="F35" s="53" t="s">
        <v>100</v>
      </c>
      <c r="G35" s="53" t="s">
        <v>178</v>
      </c>
      <c r="H35" s="55" t="s">
        <v>170</v>
      </c>
      <c r="I35" s="56" t="str">
        <f t="shared" si="9"/>
        <v>Asesor de Control Interno</v>
      </c>
      <c r="J35" s="57">
        <v>43832</v>
      </c>
      <c r="K35" s="57">
        <v>44196</v>
      </c>
      <c r="L35" s="76"/>
      <c r="M35" s="76"/>
      <c r="N35" s="76"/>
      <c r="O35" s="76"/>
      <c r="P35" s="76"/>
      <c r="Q35" s="76"/>
      <c r="R35" s="76"/>
      <c r="S35" s="76"/>
      <c r="T35" s="76"/>
      <c r="U35" s="76"/>
      <c r="V35" s="76"/>
      <c r="W35" s="76"/>
      <c r="X35" s="53" t="s">
        <v>273</v>
      </c>
      <c r="Y35" s="58">
        <v>1.5E-3</v>
      </c>
      <c r="Z35" s="57">
        <v>44196</v>
      </c>
      <c r="AA35" s="103" t="s">
        <v>727</v>
      </c>
      <c r="AB35" s="103" t="s">
        <v>746</v>
      </c>
      <c r="AC35" s="53" t="s">
        <v>182</v>
      </c>
      <c r="AD35" s="106">
        <f t="shared" ca="1" si="10"/>
        <v>1.5E-3</v>
      </c>
      <c r="AE35" s="106">
        <f t="shared" ca="1" si="11"/>
        <v>0</v>
      </c>
      <c r="AF35" s="187">
        <f t="shared" si="12"/>
        <v>12</v>
      </c>
      <c r="AG35" s="188">
        <f t="shared" si="13"/>
        <v>364</v>
      </c>
      <c r="AH35" s="188">
        <f t="shared" si="14"/>
        <v>364</v>
      </c>
      <c r="AI35" s="65">
        <f t="shared" si="15"/>
        <v>1</v>
      </c>
      <c r="AJ35" s="195">
        <f t="shared" si="16"/>
        <v>1.5E-3</v>
      </c>
    </row>
    <row r="36" spans="1:39" s="3" customFormat="1" ht="65.25" customHeight="1" x14ac:dyDescent="0.2">
      <c r="A36" s="223" t="s">
        <v>650</v>
      </c>
      <c r="B36" s="192" t="s">
        <v>430</v>
      </c>
      <c r="C36" s="53" t="s">
        <v>53</v>
      </c>
      <c r="D36" s="103" t="s">
        <v>214</v>
      </c>
      <c r="E36" s="53" t="s">
        <v>91</v>
      </c>
      <c r="F36" s="53" t="s">
        <v>100</v>
      </c>
      <c r="G36" s="53" t="s">
        <v>178</v>
      </c>
      <c r="H36" s="55" t="s">
        <v>170</v>
      </c>
      <c r="I36" s="56" t="str">
        <f t="shared" si="9"/>
        <v>Asesor de Control Interno</v>
      </c>
      <c r="J36" s="57">
        <v>43863</v>
      </c>
      <c r="K36" s="120">
        <v>43945</v>
      </c>
      <c r="L36" s="76"/>
      <c r="M36" s="76"/>
      <c r="N36" s="76"/>
      <c r="O36" s="76"/>
      <c r="P36" s="76"/>
      <c r="Q36" s="76"/>
      <c r="R36" s="76"/>
      <c r="S36" s="76"/>
      <c r="T36" s="76"/>
      <c r="U36" s="76"/>
      <c r="V36" s="76"/>
      <c r="W36" s="76"/>
      <c r="X36" s="53" t="s">
        <v>237</v>
      </c>
      <c r="Y36" s="58">
        <v>7.0000000000000001E-3</v>
      </c>
      <c r="Z36" s="57">
        <v>43992</v>
      </c>
      <c r="AA36" s="103" t="s">
        <v>478</v>
      </c>
      <c r="AB36" s="103" t="s">
        <v>479</v>
      </c>
      <c r="AC36" s="53" t="s">
        <v>182</v>
      </c>
      <c r="AD36" s="106">
        <f t="shared" ca="1" si="10"/>
        <v>7.0000000000000001E-3</v>
      </c>
      <c r="AE36" s="106">
        <f t="shared" ca="1" si="11"/>
        <v>0</v>
      </c>
      <c r="AF36" s="187">
        <f t="shared" si="12"/>
        <v>4</v>
      </c>
      <c r="AG36" s="188">
        <f t="shared" si="13"/>
        <v>82</v>
      </c>
      <c r="AH36" s="188">
        <f t="shared" si="14"/>
        <v>333</v>
      </c>
      <c r="AI36" s="65">
        <f t="shared" si="15"/>
        <v>4.0609756097560972</v>
      </c>
      <c r="AJ36" s="195">
        <f t="shared" si="16"/>
        <v>2.842682926829268E-2</v>
      </c>
      <c r="AM36" s="1"/>
    </row>
    <row r="37" spans="1:39" s="3" customFormat="1" ht="65.25" customHeight="1" x14ac:dyDescent="0.2">
      <c r="A37" s="201" t="s">
        <v>650</v>
      </c>
      <c r="B37" s="192" t="s">
        <v>407</v>
      </c>
      <c r="C37" s="53" t="s">
        <v>53</v>
      </c>
      <c r="D37" s="54" t="s">
        <v>268</v>
      </c>
      <c r="E37" s="53" t="s">
        <v>91</v>
      </c>
      <c r="F37" s="53" t="s">
        <v>100</v>
      </c>
      <c r="G37" s="53" t="s">
        <v>178</v>
      </c>
      <c r="H37" s="55" t="s">
        <v>170</v>
      </c>
      <c r="I37" s="56" t="str">
        <f t="shared" si="9"/>
        <v>Asesor de Control Interno</v>
      </c>
      <c r="J37" s="57">
        <v>44046</v>
      </c>
      <c r="K37" s="120">
        <v>44070</v>
      </c>
      <c r="L37" s="76"/>
      <c r="M37" s="76"/>
      <c r="N37" s="76"/>
      <c r="O37" s="76"/>
      <c r="P37" s="76"/>
      <c r="Q37" s="76"/>
      <c r="R37" s="76"/>
      <c r="S37" s="76"/>
      <c r="T37" s="76"/>
      <c r="U37" s="76"/>
      <c r="V37" s="76"/>
      <c r="W37" s="76"/>
      <c r="X37" s="53" t="s">
        <v>238</v>
      </c>
      <c r="Y37" s="58">
        <v>7.0000000000000001E-3</v>
      </c>
      <c r="Z37" s="57">
        <v>44133</v>
      </c>
      <c r="AA37" s="103" t="s">
        <v>693</v>
      </c>
      <c r="AB37" s="103" t="s">
        <v>709</v>
      </c>
      <c r="AC37" s="53" t="s">
        <v>182</v>
      </c>
      <c r="AD37" s="106">
        <f t="shared" ca="1" si="10"/>
        <v>7.0000000000000001E-3</v>
      </c>
      <c r="AE37" s="106">
        <f t="shared" ca="1" si="11"/>
        <v>0</v>
      </c>
      <c r="AF37" s="187">
        <f t="shared" si="12"/>
        <v>8</v>
      </c>
      <c r="AG37" s="188">
        <f t="shared" si="13"/>
        <v>24</v>
      </c>
      <c r="AH37" s="188">
        <f t="shared" si="14"/>
        <v>150</v>
      </c>
      <c r="AI37" s="65">
        <f t="shared" si="15"/>
        <v>6.25</v>
      </c>
      <c r="AJ37" s="195">
        <f t="shared" si="16"/>
        <v>4.3750000000000004E-2</v>
      </c>
    </row>
    <row r="38" spans="1:39" s="3" customFormat="1" ht="65.25" customHeight="1" x14ac:dyDescent="0.2">
      <c r="A38" s="201" t="s">
        <v>651</v>
      </c>
      <c r="B38" s="192" t="s">
        <v>407</v>
      </c>
      <c r="C38" s="53" t="s">
        <v>53</v>
      </c>
      <c r="D38" s="54" t="s">
        <v>213</v>
      </c>
      <c r="E38" s="53" t="s">
        <v>91</v>
      </c>
      <c r="F38" s="53" t="s">
        <v>100</v>
      </c>
      <c r="G38" s="53" t="s">
        <v>178</v>
      </c>
      <c r="H38" s="55" t="s">
        <v>42</v>
      </c>
      <c r="I38" s="56" t="str">
        <f t="shared" si="9"/>
        <v>Asesor de Control Interno</v>
      </c>
      <c r="J38" s="57">
        <v>43832</v>
      </c>
      <c r="K38" s="57">
        <v>44196</v>
      </c>
      <c r="L38" s="76"/>
      <c r="M38" s="76"/>
      <c r="N38" s="76"/>
      <c r="O38" s="76"/>
      <c r="P38" s="76"/>
      <c r="Q38" s="76"/>
      <c r="R38" s="76"/>
      <c r="S38" s="76"/>
      <c r="T38" s="76"/>
      <c r="U38" s="76"/>
      <c r="V38" s="76"/>
      <c r="W38" s="76"/>
      <c r="X38" s="53" t="s">
        <v>273</v>
      </c>
      <c r="Y38" s="58">
        <v>1.5E-3</v>
      </c>
      <c r="Z38" s="57">
        <v>44196</v>
      </c>
      <c r="AA38" s="54" t="s">
        <v>744</v>
      </c>
      <c r="AB38" s="54" t="s">
        <v>744</v>
      </c>
      <c r="AC38" s="53" t="s">
        <v>182</v>
      </c>
      <c r="AD38" s="106">
        <f t="shared" ca="1" si="10"/>
        <v>1.5E-3</v>
      </c>
      <c r="AE38" s="106">
        <f t="shared" ca="1" si="11"/>
        <v>0</v>
      </c>
      <c r="AF38" s="187">
        <f t="shared" si="12"/>
        <v>12</v>
      </c>
      <c r="AG38" s="188">
        <f t="shared" si="13"/>
        <v>364</v>
      </c>
      <c r="AH38" s="188">
        <f t="shared" si="14"/>
        <v>364</v>
      </c>
      <c r="AI38" s="65">
        <f t="shared" si="15"/>
        <v>1</v>
      </c>
      <c r="AJ38" s="195">
        <f t="shared" si="16"/>
        <v>1.5E-3</v>
      </c>
    </row>
    <row r="39" spans="1:39" s="3" customFormat="1" ht="65.25" customHeight="1" x14ac:dyDescent="0.2">
      <c r="A39" s="223" t="s">
        <v>650</v>
      </c>
      <c r="B39" s="192" t="s">
        <v>409</v>
      </c>
      <c r="C39" s="53" t="s">
        <v>53</v>
      </c>
      <c r="D39" s="54" t="s">
        <v>270</v>
      </c>
      <c r="E39" s="53" t="s">
        <v>91</v>
      </c>
      <c r="F39" s="53" t="s">
        <v>100</v>
      </c>
      <c r="G39" s="53" t="s">
        <v>178</v>
      </c>
      <c r="H39" s="78" t="s">
        <v>42</v>
      </c>
      <c r="I39" s="56" t="str">
        <f t="shared" si="9"/>
        <v>Asesor de Control Interno</v>
      </c>
      <c r="J39" s="57">
        <v>43983</v>
      </c>
      <c r="K39" s="57">
        <v>44074</v>
      </c>
      <c r="L39" s="76"/>
      <c r="M39" s="76"/>
      <c r="N39" s="76"/>
      <c r="O39" s="76"/>
      <c r="P39" s="76"/>
      <c r="Q39" s="76"/>
      <c r="R39" s="76"/>
      <c r="S39" s="76"/>
      <c r="T39" s="76"/>
      <c r="U39" s="76"/>
      <c r="V39" s="76"/>
      <c r="W39" s="76"/>
      <c r="X39" s="53" t="s">
        <v>271</v>
      </c>
      <c r="Y39" s="58"/>
      <c r="Z39" s="57"/>
      <c r="AA39" s="54"/>
      <c r="AB39" s="103"/>
      <c r="AC39" s="53"/>
      <c r="AD39" s="171">
        <f t="shared" ca="1" si="10"/>
        <v>0</v>
      </c>
      <c r="AE39" s="171">
        <f t="shared" ca="1" si="11"/>
        <v>0</v>
      </c>
      <c r="AF39" s="187">
        <f t="shared" si="12"/>
        <v>8</v>
      </c>
      <c r="AG39" s="188">
        <f t="shared" si="13"/>
        <v>91</v>
      </c>
      <c r="AH39" s="188">
        <f t="shared" si="14"/>
        <v>213</v>
      </c>
      <c r="AI39" s="65">
        <f t="shared" si="15"/>
        <v>2.3406593406593408</v>
      </c>
      <c r="AJ39" s="195">
        <f t="shared" si="16"/>
        <v>0</v>
      </c>
    </row>
    <row r="40" spans="1:39" s="3" customFormat="1" ht="65.25" customHeight="1" x14ac:dyDescent="0.2">
      <c r="A40" s="201" t="s">
        <v>651</v>
      </c>
      <c r="B40" s="192" t="s">
        <v>407</v>
      </c>
      <c r="C40" s="53" t="s">
        <v>53</v>
      </c>
      <c r="D40" s="226" t="s">
        <v>213</v>
      </c>
      <c r="E40" s="53" t="s">
        <v>91</v>
      </c>
      <c r="F40" s="53" t="s">
        <v>100</v>
      </c>
      <c r="G40" s="53" t="s">
        <v>178</v>
      </c>
      <c r="H40" s="55" t="s">
        <v>48</v>
      </c>
      <c r="I40" s="56" t="str">
        <f t="shared" si="9"/>
        <v>Asesor de Control Interno</v>
      </c>
      <c r="J40" s="57">
        <v>43832</v>
      </c>
      <c r="K40" s="57">
        <v>44196</v>
      </c>
      <c r="L40" s="76"/>
      <c r="M40" s="76"/>
      <c r="N40" s="76"/>
      <c r="O40" s="76"/>
      <c r="P40" s="76"/>
      <c r="Q40" s="76"/>
      <c r="R40" s="76"/>
      <c r="S40" s="76"/>
      <c r="T40" s="76"/>
      <c r="U40" s="76"/>
      <c r="V40" s="76"/>
      <c r="W40" s="76"/>
      <c r="X40" s="53" t="s">
        <v>273</v>
      </c>
      <c r="Y40" s="58">
        <v>1.5E-3</v>
      </c>
      <c r="Z40" s="57">
        <v>44196</v>
      </c>
      <c r="AA40" s="103" t="s">
        <v>675</v>
      </c>
      <c r="AB40" s="103" t="s">
        <v>713</v>
      </c>
      <c r="AC40" s="53" t="s">
        <v>182</v>
      </c>
      <c r="AD40" s="106">
        <f t="shared" ca="1" si="10"/>
        <v>1.5E-3</v>
      </c>
      <c r="AE40" s="106">
        <f t="shared" ca="1" si="11"/>
        <v>0</v>
      </c>
      <c r="AF40" s="187">
        <f t="shared" si="12"/>
        <v>12</v>
      </c>
      <c r="AG40" s="188">
        <f t="shared" si="13"/>
        <v>364</v>
      </c>
      <c r="AH40" s="188">
        <f t="shared" si="14"/>
        <v>364</v>
      </c>
      <c r="AI40" s="65">
        <f t="shared" si="15"/>
        <v>1</v>
      </c>
      <c r="AJ40" s="195">
        <f t="shared" si="16"/>
        <v>1.5E-3</v>
      </c>
    </row>
    <row r="41" spans="1:39" s="3" customFormat="1" ht="65.25" customHeight="1" x14ac:dyDescent="0.2">
      <c r="A41" s="201" t="s">
        <v>651</v>
      </c>
      <c r="B41" s="192" t="s">
        <v>407</v>
      </c>
      <c r="C41" s="53" t="s">
        <v>53</v>
      </c>
      <c r="D41" s="226" t="s">
        <v>277</v>
      </c>
      <c r="E41" s="53" t="s">
        <v>91</v>
      </c>
      <c r="F41" s="53" t="s">
        <v>100</v>
      </c>
      <c r="G41" s="53" t="s">
        <v>178</v>
      </c>
      <c r="H41" s="55" t="s">
        <v>48</v>
      </c>
      <c r="I41" s="56" t="str">
        <f t="shared" si="9"/>
        <v>Asesor de Control Interno</v>
      </c>
      <c r="J41" s="57">
        <v>43845</v>
      </c>
      <c r="K41" s="57">
        <v>44196</v>
      </c>
      <c r="L41" s="76"/>
      <c r="M41" s="76"/>
      <c r="N41" s="76"/>
      <c r="O41" s="76"/>
      <c r="P41" s="76"/>
      <c r="Q41" s="76"/>
      <c r="R41" s="76"/>
      <c r="S41" s="76"/>
      <c r="T41" s="76"/>
      <c r="U41" s="76"/>
      <c r="V41" s="76"/>
      <c r="W41" s="76"/>
      <c r="X41" s="53" t="s">
        <v>273</v>
      </c>
      <c r="Y41" s="58">
        <v>7.0000000000000001E-3</v>
      </c>
      <c r="Z41" s="57">
        <v>44196</v>
      </c>
      <c r="AA41" s="103" t="s">
        <v>676</v>
      </c>
      <c r="AB41" s="103" t="s">
        <v>677</v>
      </c>
      <c r="AC41" s="53" t="s">
        <v>182</v>
      </c>
      <c r="AD41" s="106">
        <f t="shared" ca="1" si="10"/>
        <v>7.0000000000000001E-3</v>
      </c>
      <c r="AE41" s="106">
        <f t="shared" ca="1" si="11"/>
        <v>0</v>
      </c>
      <c r="AF41" s="187">
        <f t="shared" si="12"/>
        <v>12</v>
      </c>
      <c r="AG41" s="188">
        <f t="shared" si="13"/>
        <v>351</v>
      </c>
      <c r="AH41" s="188">
        <f t="shared" si="14"/>
        <v>351</v>
      </c>
      <c r="AI41" s="65">
        <f t="shared" si="15"/>
        <v>1</v>
      </c>
      <c r="AJ41" s="195">
        <f t="shared" si="16"/>
        <v>7.0000000000000001E-3</v>
      </c>
    </row>
    <row r="42" spans="1:39" s="3" customFormat="1" ht="65.25" customHeight="1" x14ac:dyDescent="0.2">
      <c r="A42" s="201" t="s">
        <v>651</v>
      </c>
      <c r="B42" s="192" t="s">
        <v>407</v>
      </c>
      <c r="C42" s="53" t="s">
        <v>53</v>
      </c>
      <c r="D42" s="54" t="s">
        <v>213</v>
      </c>
      <c r="E42" s="53" t="s">
        <v>91</v>
      </c>
      <c r="F42" s="53" t="s">
        <v>100</v>
      </c>
      <c r="G42" s="53" t="s">
        <v>178</v>
      </c>
      <c r="H42" s="55" t="s">
        <v>169</v>
      </c>
      <c r="I42" s="56" t="str">
        <f t="shared" si="9"/>
        <v>Asesor de Control Interno</v>
      </c>
      <c r="J42" s="57">
        <v>43832</v>
      </c>
      <c r="K42" s="57">
        <v>44196</v>
      </c>
      <c r="L42" s="76"/>
      <c r="M42" s="76"/>
      <c r="N42" s="76"/>
      <c r="O42" s="76"/>
      <c r="P42" s="76"/>
      <c r="Q42" s="76"/>
      <c r="R42" s="76"/>
      <c r="S42" s="76"/>
      <c r="T42" s="76"/>
      <c r="U42" s="76"/>
      <c r="V42" s="76"/>
      <c r="W42" s="76"/>
      <c r="X42" s="53" t="s">
        <v>273</v>
      </c>
      <c r="Y42" s="58">
        <v>1.5E-3</v>
      </c>
      <c r="Z42" s="57">
        <v>44188</v>
      </c>
      <c r="AA42" s="103" t="s">
        <v>696</v>
      </c>
      <c r="AB42" s="103" t="s">
        <v>750</v>
      </c>
      <c r="AC42" s="53" t="s">
        <v>182</v>
      </c>
      <c r="AD42" s="106">
        <f t="shared" ca="1" si="10"/>
        <v>1.5E-3</v>
      </c>
      <c r="AE42" s="106">
        <f t="shared" ca="1" si="11"/>
        <v>0</v>
      </c>
      <c r="AF42" s="187">
        <f t="shared" si="12"/>
        <v>12</v>
      </c>
      <c r="AG42" s="188">
        <f t="shared" si="13"/>
        <v>364</v>
      </c>
      <c r="AH42" s="188">
        <f t="shared" si="14"/>
        <v>364</v>
      </c>
      <c r="AI42" s="65">
        <f t="shared" si="15"/>
        <v>1</v>
      </c>
      <c r="AJ42" s="195">
        <f t="shared" si="16"/>
        <v>1.5E-3</v>
      </c>
    </row>
    <row r="43" spans="1:39" s="3" customFormat="1" ht="65.25" customHeight="1" x14ac:dyDescent="0.2">
      <c r="A43" s="201" t="s">
        <v>651</v>
      </c>
      <c r="B43" s="192" t="s">
        <v>407</v>
      </c>
      <c r="C43" s="53" t="s">
        <v>51</v>
      </c>
      <c r="D43" s="103" t="s">
        <v>480</v>
      </c>
      <c r="E43" s="53" t="s">
        <v>84</v>
      </c>
      <c r="F43" s="53" t="s">
        <v>103</v>
      </c>
      <c r="G43" s="53" t="s">
        <v>178</v>
      </c>
      <c r="H43" s="55" t="s">
        <v>464</v>
      </c>
      <c r="I43" s="56" t="str">
        <f t="shared" si="9"/>
        <v>Director de Mejoramiento de Vivienda</v>
      </c>
      <c r="J43" s="57">
        <v>43864</v>
      </c>
      <c r="K43" s="120">
        <v>44180</v>
      </c>
      <c r="L43" s="76"/>
      <c r="M43" s="76"/>
      <c r="N43" s="76"/>
      <c r="O43" s="76"/>
      <c r="P43" s="76"/>
      <c r="Q43" s="76"/>
      <c r="R43" s="76"/>
      <c r="S43" s="76"/>
      <c r="T43" s="76"/>
      <c r="U43" s="76"/>
      <c r="V43" s="76"/>
      <c r="W43" s="76"/>
      <c r="X43" s="53" t="s">
        <v>132</v>
      </c>
      <c r="Y43" s="77">
        <v>5.0000000000000001E-3</v>
      </c>
      <c r="Z43" s="57"/>
      <c r="AA43" s="103" t="s">
        <v>467</v>
      </c>
      <c r="AB43" s="103" t="s">
        <v>481</v>
      </c>
      <c r="AC43" s="53" t="s">
        <v>115</v>
      </c>
      <c r="AD43" s="107">
        <f t="shared" ca="1" si="10"/>
        <v>4.7000000000000011E-3</v>
      </c>
      <c r="AE43" s="107">
        <f t="shared" ca="1" si="11"/>
        <v>2.9999999999999905E-4</v>
      </c>
      <c r="AF43" s="187">
        <f t="shared" si="12"/>
        <v>12</v>
      </c>
      <c r="AG43" s="188">
        <f t="shared" si="13"/>
        <v>316</v>
      </c>
      <c r="AH43" s="188">
        <f t="shared" si="14"/>
        <v>332</v>
      </c>
      <c r="AI43" s="65">
        <f t="shared" si="15"/>
        <v>1.0506329113924051</v>
      </c>
      <c r="AJ43" s="195">
        <f t="shared" si="16"/>
        <v>5.2531645569620254E-3</v>
      </c>
    </row>
    <row r="44" spans="1:39" s="3" customFormat="1" ht="65.25" customHeight="1" x14ac:dyDescent="0.2">
      <c r="A44" s="223" t="s">
        <v>650</v>
      </c>
      <c r="B44" s="192" t="s">
        <v>409</v>
      </c>
      <c r="C44" s="53" t="s">
        <v>51</v>
      </c>
      <c r="D44" s="103" t="s">
        <v>482</v>
      </c>
      <c r="E44" s="53" t="s">
        <v>83</v>
      </c>
      <c r="F44" s="53" t="s">
        <v>103</v>
      </c>
      <c r="G44" s="53" t="s">
        <v>178</v>
      </c>
      <c r="H44" s="78" t="s">
        <v>177</v>
      </c>
      <c r="I44" s="56" t="str">
        <f t="shared" si="9"/>
        <v>Director de Mejoramiento de Barrios</v>
      </c>
      <c r="J44" s="57">
        <v>43955</v>
      </c>
      <c r="K44" s="57">
        <v>44027</v>
      </c>
      <c r="L44" s="76"/>
      <c r="M44" s="76"/>
      <c r="N44" s="76"/>
      <c r="O44" s="76"/>
      <c r="P44" s="76"/>
      <c r="Q44" s="76"/>
      <c r="R44" s="76"/>
      <c r="S44" s="76"/>
      <c r="T44" s="76"/>
      <c r="U44" s="76"/>
      <c r="V44" s="76"/>
      <c r="W44" s="76"/>
      <c r="X44" s="53" t="s">
        <v>132</v>
      </c>
      <c r="Y44" s="77"/>
      <c r="Z44" s="57"/>
      <c r="AA44" s="166" t="s">
        <v>483</v>
      </c>
      <c r="AB44" s="168" t="s">
        <v>484</v>
      </c>
      <c r="AC44" s="167" t="s">
        <v>106</v>
      </c>
      <c r="AD44" s="171">
        <f t="shared" ca="1" si="10"/>
        <v>0</v>
      </c>
      <c r="AE44" s="171">
        <f t="shared" ca="1" si="11"/>
        <v>0</v>
      </c>
      <c r="AF44" s="187">
        <f t="shared" si="12"/>
        <v>7</v>
      </c>
      <c r="AG44" s="188">
        <f t="shared" si="13"/>
        <v>72</v>
      </c>
      <c r="AH44" s="188">
        <f t="shared" si="14"/>
        <v>241</v>
      </c>
      <c r="AI44" s="65">
        <f t="shared" si="15"/>
        <v>3.3472222222222223</v>
      </c>
      <c r="AJ44" s="195">
        <f t="shared" si="16"/>
        <v>0</v>
      </c>
    </row>
    <row r="45" spans="1:39" s="3" customFormat="1" ht="65.25" customHeight="1" x14ac:dyDescent="0.2">
      <c r="A45" s="223" t="s">
        <v>650</v>
      </c>
      <c r="B45" s="192" t="s">
        <v>409</v>
      </c>
      <c r="C45" s="53" t="s">
        <v>51</v>
      </c>
      <c r="D45" s="54" t="s">
        <v>485</v>
      </c>
      <c r="E45" s="53" t="s">
        <v>81</v>
      </c>
      <c r="F45" s="53" t="s">
        <v>103</v>
      </c>
      <c r="G45" s="53" t="s">
        <v>178</v>
      </c>
      <c r="H45" s="78" t="s">
        <v>177</v>
      </c>
      <c r="I45" s="56" t="str">
        <f t="shared" si="9"/>
        <v>Director de Reasentamientos Humanos</v>
      </c>
      <c r="J45" s="57">
        <v>44046</v>
      </c>
      <c r="K45" s="57">
        <v>44119</v>
      </c>
      <c r="L45" s="76"/>
      <c r="M45" s="76"/>
      <c r="N45" s="76"/>
      <c r="O45" s="76"/>
      <c r="P45" s="76"/>
      <c r="Q45" s="76"/>
      <c r="R45" s="76"/>
      <c r="S45" s="76"/>
      <c r="T45" s="76"/>
      <c r="U45" s="76"/>
      <c r="V45" s="76"/>
      <c r="W45" s="76"/>
      <c r="X45" s="53" t="s">
        <v>132</v>
      </c>
      <c r="Y45" s="77"/>
      <c r="Z45" s="57"/>
      <c r="AA45" s="54"/>
      <c r="AB45" s="103"/>
      <c r="AC45" s="53"/>
      <c r="AD45" s="171">
        <f t="shared" ca="1" si="10"/>
        <v>0</v>
      </c>
      <c r="AE45" s="171">
        <f t="shared" ca="1" si="11"/>
        <v>0</v>
      </c>
      <c r="AF45" s="187">
        <f t="shared" si="12"/>
        <v>10</v>
      </c>
      <c r="AG45" s="188">
        <f t="shared" si="13"/>
        <v>73</v>
      </c>
      <c r="AH45" s="188">
        <f t="shared" si="14"/>
        <v>150</v>
      </c>
      <c r="AI45" s="65">
        <f t="shared" si="15"/>
        <v>2.0547945205479454</v>
      </c>
      <c r="AJ45" s="195">
        <f t="shared" si="16"/>
        <v>0</v>
      </c>
    </row>
    <row r="46" spans="1:39" s="3" customFormat="1" ht="65.25" customHeight="1" x14ac:dyDescent="0.2">
      <c r="A46" s="223" t="s">
        <v>650</v>
      </c>
      <c r="B46" s="192" t="s">
        <v>409</v>
      </c>
      <c r="C46" s="53" t="s">
        <v>51</v>
      </c>
      <c r="D46" s="54" t="s">
        <v>486</v>
      </c>
      <c r="E46" s="53" t="s">
        <v>82</v>
      </c>
      <c r="F46" s="53" t="s">
        <v>103</v>
      </c>
      <c r="G46" s="53" t="s">
        <v>178</v>
      </c>
      <c r="H46" s="78" t="s">
        <v>177</v>
      </c>
      <c r="I46" s="56" t="str">
        <f t="shared" si="9"/>
        <v>Director de Urbanizaciones y Titulación</v>
      </c>
      <c r="J46" s="57">
        <v>44120</v>
      </c>
      <c r="K46" s="57">
        <v>44179</v>
      </c>
      <c r="L46" s="76"/>
      <c r="M46" s="76"/>
      <c r="N46" s="76"/>
      <c r="O46" s="76"/>
      <c r="P46" s="76"/>
      <c r="Q46" s="76"/>
      <c r="R46" s="76"/>
      <c r="S46" s="76"/>
      <c r="T46" s="76"/>
      <c r="U46" s="76"/>
      <c r="V46" s="76"/>
      <c r="W46" s="76"/>
      <c r="X46" s="53" t="s">
        <v>132</v>
      </c>
      <c r="Y46" s="77"/>
      <c r="Z46" s="57"/>
      <c r="AA46" s="54"/>
      <c r="AB46" s="103"/>
      <c r="AC46" s="53"/>
      <c r="AD46" s="171">
        <f t="shared" ca="1" si="10"/>
        <v>0</v>
      </c>
      <c r="AE46" s="171">
        <f t="shared" ca="1" si="11"/>
        <v>0</v>
      </c>
      <c r="AF46" s="187">
        <f t="shared" si="12"/>
        <v>12</v>
      </c>
      <c r="AG46" s="188">
        <f t="shared" si="13"/>
        <v>59</v>
      </c>
      <c r="AH46" s="188">
        <f t="shared" si="14"/>
        <v>76</v>
      </c>
      <c r="AI46" s="65">
        <f t="shared" si="15"/>
        <v>1.2881355932203389</v>
      </c>
      <c r="AJ46" s="195">
        <f t="shared" si="16"/>
        <v>0</v>
      </c>
    </row>
    <row r="47" spans="1:39" s="3" customFormat="1" ht="65.25" customHeight="1" x14ac:dyDescent="0.2">
      <c r="A47" s="201" t="s">
        <v>650</v>
      </c>
      <c r="B47" s="192" t="s">
        <v>407</v>
      </c>
      <c r="C47" s="53" t="s">
        <v>51</v>
      </c>
      <c r="D47" s="54" t="s">
        <v>297</v>
      </c>
      <c r="E47" s="53" t="s">
        <v>136</v>
      </c>
      <c r="F47" s="53" t="s">
        <v>98</v>
      </c>
      <c r="G47" s="53" t="s">
        <v>178</v>
      </c>
      <c r="H47" s="55" t="s">
        <v>170</v>
      </c>
      <c r="I47" s="56" t="str">
        <f t="shared" si="9"/>
        <v xml:space="preserve">Director Jurídico </v>
      </c>
      <c r="J47" s="57">
        <v>43955</v>
      </c>
      <c r="K47" s="57">
        <v>44006</v>
      </c>
      <c r="L47" s="76"/>
      <c r="M47" s="76"/>
      <c r="N47" s="76"/>
      <c r="O47" s="76"/>
      <c r="P47" s="76"/>
      <c r="Q47" s="76"/>
      <c r="R47" s="76"/>
      <c r="S47" s="76"/>
      <c r="T47" s="76"/>
      <c r="U47" s="76"/>
      <c r="V47" s="76"/>
      <c r="W47" s="76"/>
      <c r="X47" s="53" t="s">
        <v>132</v>
      </c>
      <c r="Y47" s="77">
        <v>0.01</v>
      </c>
      <c r="Z47" s="57">
        <v>44054</v>
      </c>
      <c r="AA47" s="103" t="s">
        <v>487</v>
      </c>
      <c r="AB47" s="103" t="s">
        <v>656</v>
      </c>
      <c r="AC47" s="53" t="s">
        <v>190</v>
      </c>
      <c r="AD47" s="106">
        <f t="shared" ca="1" si="10"/>
        <v>1.0000000000000002E-2</v>
      </c>
      <c r="AE47" s="106">
        <f t="shared" ca="1" si="11"/>
        <v>0</v>
      </c>
      <c r="AF47" s="187">
        <f t="shared" si="12"/>
        <v>6</v>
      </c>
      <c r="AG47" s="188">
        <f t="shared" si="13"/>
        <v>51</v>
      </c>
      <c r="AH47" s="188">
        <f t="shared" si="14"/>
        <v>241</v>
      </c>
      <c r="AI47" s="65">
        <f t="shared" si="15"/>
        <v>4.7254901960784315</v>
      </c>
      <c r="AJ47" s="195">
        <f t="shared" si="16"/>
        <v>4.7254901960784315E-2</v>
      </c>
    </row>
    <row r="48" spans="1:39" ht="65.25" customHeight="1" x14ac:dyDescent="0.2">
      <c r="A48" s="201" t="s">
        <v>651</v>
      </c>
      <c r="B48" s="192" t="s">
        <v>407</v>
      </c>
      <c r="C48" s="53" t="s">
        <v>51</v>
      </c>
      <c r="D48" s="54" t="s">
        <v>373</v>
      </c>
      <c r="E48" s="53" t="s">
        <v>84</v>
      </c>
      <c r="F48" s="53" t="s">
        <v>103</v>
      </c>
      <c r="G48" s="53" t="s">
        <v>178</v>
      </c>
      <c r="H48" s="55" t="s">
        <v>242</v>
      </c>
      <c r="I48" s="56" t="str">
        <f t="shared" si="9"/>
        <v>Director de Mejoramiento de Vivienda</v>
      </c>
      <c r="J48" s="57">
        <v>43864</v>
      </c>
      <c r="K48" s="120">
        <v>44180</v>
      </c>
      <c r="L48" s="76"/>
      <c r="M48" s="76"/>
      <c r="N48" s="76"/>
      <c r="O48" s="76"/>
      <c r="P48" s="76"/>
      <c r="Q48" s="76"/>
      <c r="R48" s="76"/>
      <c r="S48" s="76"/>
      <c r="T48" s="76"/>
      <c r="U48" s="76"/>
      <c r="V48" s="76"/>
      <c r="W48" s="76"/>
      <c r="X48" s="53" t="s">
        <v>132</v>
      </c>
      <c r="Y48" s="77">
        <v>5.0000000000000001E-3</v>
      </c>
      <c r="Z48" s="57"/>
      <c r="AA48" s="103" t="s">
        <v>467</v>
      </c>
      <c r="AB48" s="103" t="s">
        <v>488</v>
      </c>
      <c r="AC48" s="53" t="s">
        <v>115</v>
      </c>
      <c r="AD48" s="107">
        <f t="shared" ca="1" si="10"/>
        <v>4.7000000000000011E-3</v>
      </c>
      <c r="AE48" s="107">
        <f t="shared" ca="1" si="11"/>
        <v>2.9999999999999905E-4</v>
      </c>
      <c r="AF48" s="187">
        <f t="shared" si="12"/>
        <v>12</v>
      </c>
      <c r="AG48" s="188">
        <f t="shared" si="13"/>
        <v>316</v>
      </c>
      <c r="AH48" s="188">
        <f t="shared" si="14"/>
        <v>332</v>
      </c>
      <c r="AI48" s="65">
        <f t="shared" si="15"/>
        <v>1.0506329113924051</v>
      </c>
      <c r="AJ48" s="195">
        <f t="shared" si="16"/>
        <v>5.2531645569620254E-3</v>
      </c>
      <c r="AK48" s="3"/>
    </row>
    <row r="49" spans="1:37" ht="65.25" customHeight="1" x14ac:dyDescent="0.2">
      <c r="A49" s="223" t="s">
        <v>650</v>
      </c>
      <c r="B49" s="192" t="s">
        <v>409</v>
      </c>
      <c r="C49" s="53" t="s">
        <v>51</v>
      </c>
      <c r="D49" s="54" t="s">
        <v>199</v>
      </c>
      <c r="E49" s="53" t="s">
        <v>101</v>
      </c>
      <c r="F49" s="53" t="s">
        <v>101</v>
      </c>
      <c r="G49" s="53" t="s">
        <v>178</v>
      </c>
      <c r="H49" s="70" t="s">
        <v>241</v>
      </c>
      <c r="I49" s="56" t="str">
        <f t="shared" si="9"/>
        <v>Líderes de Cada Proceso</v>
      </c>
      <c r="J49" s="57">
        <v>43922</v>
      </c>
      <c r="K49" s="57">
        <v>43951</v>
      </c>
      <c r="L49" s="76"/>
      <c r="M49" s="76"/>
      <c r="N49" s="76"/>
      <c r="O49" s="76"/>
      <c r="P49" s="76"/>
      <c r="Q49" s="76"/>
      <c r="R49" s="76"/>
      <c r="S49" s="76"/>
      <c r="T49" s="76"/>
      <c r="U49" s="76"/>
      <c r="V49" s="76"/>
      <c r="W49" s="76"/>
      <c r="X49" s="53" t="s">
        <v>132</v>
      </c>
      <c r="Y49" s="122"/>
      <c r="Z49" s="57"/>
      <c r="AA49" s="54"/>
      <c r="AB49" s="103"/>
      <c r="AC49" s="53"/>
      <c r="AD49" s="171">
        <f t="shared" ca="1" si="10"/>
        <v>0</v>
      </c>
      <c r="AE49" s="171">
        <f t="shared" ca="1" si="11"/>
        <v>0</v>
      </c>
      <c r="AF49" s="187">
        <f t="shared" si="12"/>
        <v>4</v>
      </c>
      <c r="AG49" s="188">
        <f t="shared" si="13"/>
        <v>29</v>
      </c>
      <c r="AH49" s="188">
        <f t="shared" si="14"/>
        <v>274</v>
      </c>
      <c r="AI49" s="65">
        <f t="shared" si="15"/>
        <v>9.4482758620689662</v>
      </c>
      <c r="AJ49" s="195">
        <f t="shared" si="16"/>
        <v>0</v>
      </c>
      <c r="AK49" s="3"/>
    </row>
    <row r="50" spans="1:37" ht="65.25" customHeight="1" x14ac:dyDescent="0.2">
      <c r="A50" s="223" t="s">
        <v>650</v>
      </c>
      <c r="B50" s="192" t="s">
        <v>409</v>
      </c>
      <c r="C50" s="53" t="s">
        <v>51</v>
      </c>
      <c r="D50" s="100" t="s">
        <v>97</v>
      </c>
      <c r="E50" s="53" t="s">
        <v>74</v>
      </c>
      <c r="F50" s="53" t="s">
        <v>98</v>
      </c>
      <c r="G50" s="53" t="s">
        <v>178</v>
      </c>
      <c r="H50" s="70" t="s">
        <v>241</v>
      </c>
      <c r="I50" s="56" t="str">
        <f t="shared" si="9"/>
        <v xml:space="preserve">Jefe Oficina Asesora de Planeación </v>
      </c>
      <c r="J50" s="57">
        <v>44013</v>
      </c>
      <c r="K50" s="57">
        <v>44062</v>
      </c>
      <c r="L50" s="76"/>
      <c r="M50" s="76"/>
      <c r="N50" s="76"/>
      <c r="O50" s="76"/>
      <c r="P50" s="76"/>
      <c r="Q50" s="76"/>
      <c r="R50" s="76"/>
      <c r="S50" s="76"/>
      <c r="T50" s="76"/>
      <c r="U50" s="76"/>
      <c r="V50" s="76"/>
      <c r="W50" s="76"/>
      <c r="X50" s="53" t="s">
        <v>132</v>
      </c>
      <c r="Y50" s="77"/>
      <c r="Z50" s="57"/>
      <c r="AA50" s="54"/>
      <c r="AB50" s="103"/>
      <c r="AC50" s="53"/>
      <c r="AD50" s="171">
        <f t="shared" ca="1" si="10"/>
        <v>0</v>
      </c>
      <c r="AE50" s="171">
        <f t="shared" ca="1" si="11"/>
        <v>0</v>
      </c>
      <c r="AF50" s="187">
        <f t="shared" si="12"/>
        <v>8</v>
      </c>
      <c r="AG50" s="188">
        <f t="shared" si="13"/>
        <v>49</v>
      </c>
      <c r="AH50" s="188">
        <f t="shared" si="14"/>
        <v>183</v>
      </c>
      <c r="AI50" s="65">
        <f t="shared" si="15"/>
        <v>3.7346938775510203</v>
      </c>
      <c r="AJ50" s="195">
        <f t="shared" si="16"/>
        <v>0</v>
      </c>
      <c r="AK50" s="3"/>
    </row>
    <row r="51" spans="1:37" ht="65.25" customHeight="1" x14ac:dyDescent="0.2">
      <c r="A51" s="223" t="s">
        <v>650</v>
      </c>
      <c r="B51" s="192" t="s">
        <v>409</v>
      </c>
      <c r="C51" s="53" t="s">
        <v>51</v>
      </c>
      <c r="D51" s="100" t="s">
        <v>201</v>
      </c>
      <c r="E51" s="53" t="s">
        <v>74</v>
      </c>
      <c r="F51" s="53" t="s">
        <v>98</v>
      </c>
      <c r="G51" s="53" t="s">
        <v>178</v>
      </c>
      <c r="H51" s="70" t="s">
        <v>241</v>
      </c>
      <c r="I51" s="56" t="str">
        <f t="shared" si="9"/>
        <v xml:space="preserve">Jefe Oficina Asesora de Planeación </v>
      </c>
      <c r="J51" s="57">
        <v>44089</v>
      </c>
      <c r="K51" s="57">
        <v>44104</v>
      </c>
      <c r="L51" s="76"/>
      <c r="M51" s="76"/>
      <c r="N51" s="76"/>
      <c r="O51" s="76"/>
      <c r="P51" s="76"/>
      <c r="Q51" s="76"/>
      <c r="R51" s="76"/>
      <c r="S51" s="76"/>
      <c r="T51" s="76"/>
      <c r="U51" s="76"/>
      <c r="V51" s="76"/>
      <c r="W51" s="76"/>
      <c r="X51" s="53" t="s">
        <v>132</v>
      </c>
      <c r="Y51" s="77"/>
      <c r="Z51" s="57"/>
      <c r="AA51" s="54"/>
      <c r="AB51" s="103"/>
      <c r="AC51" s="53"/>
      <c r="AD51" s="171">
        <f t="shared" ca="1" si="10"/>
        <v>0</v>
      </c>
      <c r="AE51" s="171">
        <f t="shared" ca="1" si="11"/>
        <v>0</v>
      </c>
      <c r="AF51" s="187">
        <f t="shared" si="12"/>
        <v>9</v>
      </c>
      <c r="AG51" s="188">
        <f t="shared" si="13"/>
        <v>15</v>
      </c>
      <c r="AH51" s="188">
        <f t="shared" si="14"/>
        <v>107</v>
      </c>
      <c r="AI51" s="65">
        <f t="shared" si="15"/>
        <v>7.1333333333333337</v>
      </c>
      <c r="AJ51" s="195">
        <f t="shared" si="16"/>
        <v>0</v>
      </c>
      <c r="AK51" s="3"/>
    </row>
    <row r="52" spans="1:37" ht="65.25" customHeight="1" x14ac:dyDescent="0.2">
      <c r="A52" s="223" t="s">
        <v>650</v>
      </c>
      <c r="B52" s="165" t="s">
        <v>409</v>
      </c>
      <c r="C52" s="53" t="s">
        <v>51</v>
      </c>
      <c r="D52" s="54" t="s">
        <v>118</v>
      </c>
      <c r="E52" s="53" t="s">
        <v>88</v>
      </c>
      <c r="F52" s="53" t="s">
        <v>99</v>
      </c>
      <c r="G52" s="53" t="s">
        <v>178</v>
      </c>
      <c r="H52" s="55" t="s">
        <v>48</v>
      </c>
      <c r="I52" s="56" t="str">
        <f t="shared" si="9"/>
        <v>Subdirector Administrativo</v>
      </c>
      <c r="J52" s="99">
        <v>43831</v>
      </c>
      <c r="K52" s="99">
        <v>43889</v>
      </c>
      <c r="L52" s="76"/>
      <c r="M52" s="76"/>
      <c r="N52" s="76"/>
      <c r="O52" s="76"/>
      <c r="P52" s="76"/>
      <c r="Q52" s="76"/>
      <c r="R52" s="76"/>
      <c r="S52" s="76"/>
      <c r="T52" s="76"/>
      <c r="U52" s="76"/>
      <c r="V52" s="76"/>
      <c r="W52" s="76"/>
      <c r="X52" s="53" t="s">
        <v>132</v>
      </c>
      <c r="Y52" s="77"/>
      <c r="Z52" s="57"/>
      <c r="AA52" s="54"/>
      <c r="AB52" s="103"/>
      <c r="AC52" s="53"/>
      <c r="AD52" s="171">
        <f t="shared" ca="1" si="10"/>
        <v>0</v>
      </c>
      <c r="AE52" s="171">
        <f t="shared" ca="1" si="11"/>
        <v>0</v>
      </c>
      <c r="AF52" s="187">
        <f t="shared" si="12"/>
        <v>2</v>
      </c>
      <c r="AG52" s="188">
        <f t="shared" si="13"/>
        <v>58</v>
      </c>
      <c r="AH52" s="188">
        <f t="shared" si="14"/>
        <v>365</v>
      </c>
      <c r="AI52" s="65">
        <f t="shared" si="15"/>
        <v>6.2931034482758621</v>
      </c>
      <c r="AJ52" s="195">
        <f t="shared" si="16"/>
        <v>0</v>
      </c>
      <c r="AK52" s="3"/>
    </row>
    <row r="53" spans="1:37" ht="65.25" customHeight="1" x14ac:dyDescent="0.2">
      <c r="A53" s="223" t="s">
        <v>650</v>
      </c>
      <c r="B53" s="165" t="s">
        <v>409</v>
      </c>
      <c r="C53" s="53" t="s">
        <v>51</v>
      </c>
      <c r="D53" s="54" t="s">
        <v>119</v>
      </c>
      <c r="E53" s="53" t="s">
        <v>90</v>
      </c>
      <c r="F53" s="53" t="s">
        <v>99</v>
      </c>
      <c r="G53" s="53" t="s">
        <v>178</v>
      </c>
      <c r="H53" s="55" t="s">
        <v>48</v>
      </c>
      <c r="I53" s="56" t="str">
        <f t="shared" si="9"/>
        <v>Subdirector Financiero</v>
      </c>
      <c r="J53" s="99">
        <v>43831</v>
      </c>
      <c r="K53" s="99">
        <v>43889</v>
      </c>
      <c r="L53" s="76"/>
      <c r="M53" s="76"/>
      <c r="N53" s="76"/>
      <c r="O53" s="76"/>
      <c r="P53" s="76"/>
      <c r="Q53" s="76"/>
      <c r="R53" s="76"/>
      <c r="S53" s="76"/>
      <c r="T53" s="76"/>
      <c r="U53" s="76"/>
      <c r="V53" s="76"/>
      <c r="W53" s="76"/>
      <c r="X53" s="53" t="s">
        <v>132</v>
      </c>
      <c r="Y53" s="77"/>
      <c r="Z53" s="57"/>
      <c r="AA53" s="54"/>
      <c r="AB53" s="103"/>
      <c r="AC53" s="53"/>
      <c r="AD53" s="171">
        <f t="shared" ca="1" si="10"/>
        <v>0</v>
      </c>
      <c r="AE53" s="171">
        <f t="shared" ca="1" si="11"/>
        <v>0</v>
      </c>
      <c r="AF53" s="187">
        <f t="shared" si="12"/>
        <v>2</v>
      </c>
      <c r="AG53" s="188">
        <f t="shared" si="13"/>
        <v>58</v>
      </c>
      <c r="AH53" s="188">
        <f t="shared" si="14"/>
        <v>365</v>
      </c>
      <c r="AI53" s="65">
        <f t="shared" si="15"/>
        <v>6.2931034482758621</v>
      </c>
      <c r="AJ53" s="195">
        <f t="shared" si="16"/>
        <v>0</v>
      </c>
      <c r="AK53" s="3"/>
    </row>
    <row r="54" spans="1:37" ht="65.25" customHeight="1" x14ac:dyDescent="0.2">
      <c r="A54" s="201" t="s">
        <v>650</v>
      </c>
      <c r="B54" s="165" t="s">
        <v>407</v>
      </c>
      <c r="C54" s="53" t="s">
        <v>51</v>
      </c>
      <c r="D54" s="54" t="s">
        <v>118</v>
      </c>
      <c r="E54" s="53" t="s">
        <v>88</v>
      </c>
      <c r="F54" s="53" t="s">
        <v>99</v>
      </c>
      <c r="G54" s="53" t="s">
        <v>178</v>
      </c>
      <c r="H54" s="55" t="s">
        <v>48</v>
      </c>
      <c r="I54" s="56" t="str">
        <f t="shared" si="9"/>
        <v>Subdirector Administrativo</v>
      </c>
      <c r="J54" s="99">
        <v>44048</v>
      </c>
      <c r="K54" s="99">
        <v>44078</v>
      </c>
      <c r="L54" s="76"/>
      <c r="M54" s="76"/>
      <c r="N54" s="76"/>
      <c r="O54" s="76"/>
      <c r="P54" s="76"/>
      <c r="Q54" s="76"/>
      <c r="R54" s="76"/>
      <c r="S54" s="76"/>
      <c r="T54" s="76"/>
      <c r="U54" s="76"/>
      <c r="V54" s="76"/>
      <c r="W54" s="76"/>
      <c r="X54" s="53" t="s">
        <v>132</v>
      </c>
      <c r="Y54" s="77">
        <v>0.01</v>
      </c>
      <c r="Z54" s="57">
        <v>44092</v>
      </c>
      <c r="AA54" s="103" t="s">
        <v>678</v>
      </c>
      <c r="AB54" s="54" t="s">
        <v>679</v>
      </c>
      <c r="AC54" s="53" t="s">
        <v>190</v>
      </c>
      <c r="AD54" s="106">
        <f t="shared" ca="1" si="10"/>
        <v>1.0000000000000002E-2</v>
      </c>
      <c r="AE54" s="106">
        <f t="shared" ca="1" si="11"/>
        <v>0</v>
      </c>
      <c r="AF54" s="187">
        <f t="shared" si="12"/>
        <v>9</v>
      </c>
      <c r="AG54" s="188">
        <f t="shared" si="13"/>
        <v>30</v>
      </c>
      <c r="AH54" s="188">
        <f t="shared" si="14"/>
        <v>148</v>
      </c>
      <c r="AI54" s="65">
        <f t="shared" si="15"/>
        <v>4.9333333333333336</v>
      </c>
      <c r="AJ54" s="195">
        <f t="shared" si="16"/>
        <v>4.933333333333334E-2</v>
      </c>
      <c r="AK54" s="3"/>
    </row>
    <row r="55" spans="1:37" ht="65.25" customHeight="1" x14ac:dyDescent="0.2">
      <c r="A55" s="223" t="s">
        <v>650</v>
      </c>
      <c r="B55" s="192" t="s">
        <v>409</v>
      </c>
      <c r="C55" s="53" t="s">
        <v>51</v>
      </c>
      <c r="D55" s="100" t="s">
        <v>289</v>
      </c>
      <c r="E55" s="53" t="s">
        <v>77</v>
      </c>
      <c r="F55" s="53" t="s">
        <v>98</v>
      </c>
      <c r="G55" s="53" t="s">
        <v>178</v>
      </c>
      <c r="H55" s="78" t="s">
        <v>42</v>
      </c>
      <c r="I55" s="56" t="str">
        <f t="shared" si="9"/>
        <v>Subdirector Administrativo</v>
      </c>
      <c r="J55" s="57">
        <v>43955</v>
      </c>
      <c r="K55" s="120">
        <v>44165</v>
      </c>
      <c r="L55" s="76"/>
      <c r="M55" s="76"/>
      <c r="N55" s="76"/>
      <c r="O55" s="76"/>
      <c r="P55" s="76"/>
      <c r="Q55" s="76"/>
      <c r="R55" s="76"/>
      <c r="S55" s="76"/>
      <c r="T55" s="76"/>
      <c r="U55" s="76"/>
      <c r="V55" s="76"/>
      <c r="W55" s="76"/>
      <c r="X55" s="53" t="s">
        <v>132</v>
      </c>
      <c r="Y55" s="77"/>
      <c r="Z55" s="76"/>
      <c r="AA55" s="54"/>
      <c r="AB55" s="103"/>
      <c r="AC55" s="53"/>
      <c r="AD55" s="171">
        <f t="shared" ca="1" si="10"/>
        <v>0</v>
      </c>
      <c r="AE55" s="171">
        <f t="shared" ca="1" si="11"/>
        <v>0</v>
      </c>
      <c r="AF55" s="187">
        <f t="shared" si="12"/>
        <v>11</v>
      </c>
      <c r="AG55" s="188">
        <f t="shared" si="13"/>
        <v>210</v>
      </c>
      <c r="AH55" s="188">
        <f t="shared" si="14"/>
        <v>241</v>
      </c>
      <c r="AI55" s="65">
        <f t="shared" si="15"/>
        <v>1.1476190476190475</v>
      </c>
      <c r="AJ55" s="195">
        <f t="shared" si="16"/>
        <v>0</v>
      </c>
      <c r="AK55" s="3"/>
    </row>
    <row r="56" spans="1:37" ht="65.25" customHeight="1" x14ac:dyDescent="0.2">
      <c r="A56" s="223" t="s">
        <v>650</v>
      </c>
      <c r="B56" s="192" t="s">
        <v>430</v>
      </c>
      <c r="C56" s="53" t="s">
        <v>51</v>
      </c>
      <c r="D56" s="54" t="s">
        <v>120</v>
      </c>
      <c r="E56" s="53" t="s">
        <v>149</v>
      </c>
      <c r="F56" s="53" t="s">
        <v>99</v>
      </c>
      <c r="G56" s="53" t="s">
        <v>178</v>
      </c>
      <c r="H56" s="70" t="s">
        <v>169</v>
      </c>
      <c r="I56" s="56" t="str">
        <f t="shared" si="9"/>
        <v>Director de Gestión Corporativa y CID</v>
      </c>
      <c r="J56" s="57">
        <v>43832</v>
      </c>
      <c r="K56" s="57">
        <v>43860</v>
      </c>
      <c r="L56" s="76"/>
      <c r="M56" s="76"/>
      <c r="N56" s="76"/>
      <c r="O56" s="76"/>
      <c r="P56" s="76"/>
      <c r="Q56" s="76"/>
      <c r="R56" s="76"/>
      <c r="S56" s="76"/>
      <c r="T56" s="76"/>
      <c r="U56" s="76"/>
      <c r="V56" s="76"/>
      <c r="W56" s="76"/>
      <c r="X56" s="53" t="s">
        <v>132</v>
      </c>
      <c r="Y56" s="77">
        <v>0.01</v>
      </c>
      <c r="Z56" s="57">
        <v>43861</v>
      </c>
      <c r="AA56" s="103" t="s">
        <v>317</v>
      </c>
      <c r="AB56" s="103" t="s">
        <v>489</v>
      </c>
      <c r="AC56" s="53" t="s">
        <v>190</v>
      </c>
      <c r="AD56" s="106">
        <f t="shared" ca="1" si="10"/>
        <v>1.0000000000000002E-2</v>
      </c>
      <c r="AE56" s="106">
        <f t="shared" ca="1" si="11"/>
        <v>0</v>
      </c>
      <c r="AF56" s="187">
        <f t="shared" si="12"/>
        <v>1</v>
      </c>
      <c r="AG56" s="188">
        <f t="shared" si="13"/>
        <v>28</v>
      </c>
      <c r="AH56" s="188">
        <f t="shared" si="14"/>
        <v>364</v>
      </c>
      <c r="AI56" s="65">
        <f t="shared" si="15"/>
        <v>13</v>
      </c>
      <c r="AJ56" s="195">
        <f t="shared" si="16"/>
        <v>0.13</v>
      </c>
      <c r="AK56" s="3"/>
    </row>
    <row r="57" spans="1:37" ht="65.25" customHeight="1" x14ac:dyDescent="0.2">
      <c r="A57" s="223" t="s">
        <v>650</v>
      </c>
      <c r="B57" s="192" t="s">
        <v>430</v>
      </c>
      <c r="C57" s="53" t="s">
        <v>51</v>
      </c>
      <c r="D57" s="54" t="s">
        <v>300</v>
      </c>
      <c r="E57" s="53" t="s">
        <v>101</v>
      </c>
      <c r="F57" s="53" t="s">
        <v>101</v>
      </c>
      <c r="G57" s="53" t="s">
        <v>178</v>
      </c>
      <c r="H57" s="70" t="s">
        <v>169</v>
      </c>
      <c r="I57" s="56" t="str">
        <f t="shared" si="9"/>
        <v>Líderes de Cada Proceso</v>
      </c>
      <c r="J57" s="84">
        <v>43838</v>
      </c>
      <c r="K57" s="84">
        <v>43847</v>
      </c>
      <c r="L57" s="76"/>
      <c r="M57" s="76"/>
      <c r="N57" s="76"/>
      <c r="O57" s="76"/>
      <c r="P57" s="76"/>
      <c r="Q57" s="76"/>
      <c r="R57" s="76"/>
      <c r="S57" s="76"/>
      <c r="T57" s="76"/>
      <c r="U57" s="76"/>
      <c r="V57" s="76"/>
      <c r="W57" s="76"/>
      <c r="X57" s="53" t="s">
        <v>132</v>
      </c>
      <c r="Y57" s="77">
        <v>0.01</v>
      </c>
      <c r="Z57" s="57">
        <v>43847</v>
      </c>
      <c r="AA57" s="103" t="s">
        <v>318</v>
      </c>
      <c r="AB57" s="103" t="s">
        <v>344</v>
      </c>
      <c r="AC57" s="53" t="s">
        <v>190</v>
      </c>
      <c r="AD57" s="106">
        <f t="shared" ca="1" si="10"/>
        <v>1.0000000000000002E-2</v>
      </c>
      <c r="AE57" s="106">
        <f t="shared" ca="1" si="11"/>
        <v>0</v>
      </c>
      <c r="AF57" s="187">
        <f t="shared" si="12"/>
        <v>1</v>
      </c>
      <c r="AG57" s="188">
        <f t="shared" si="13"/>
        <v>9</v>
      </c>
      <c r="AH57" s="188">
        <f t="shared" si="14"/>
        <v>358</v>
      </c>
      <c r="AI57" s="65">
        <f t="shared" si="15"/>
        <v>39.777777777777779</v>
      </c>
      <c r="AJ57" s="195">
        <f t="shared" si="16"/>
        <v>0.39777777777777779</v>
      </c>
      <c r="AK57" s="3"/>
    </row>
    <row r="58" spans="1:37" ht="52.5" customHeight="1" x14ac:dyDescent="0.2">
      <c r="A58" s="201" t="s">
        <v>650</v>
      </c>
      <c r="B58" s="192" t="s">
        <v>407</v>
      </c>
      <c r="C58" s="53" t="s">
        <v>51</v>
      </c>
      <c r="D58" s="54" t="s">
        <v>120</v>
      </c>
      <c r="E58" s="53" t="s">
        <v>149</v>
      </c>
      <c r="F58" s="53" t="s">
        <v>99</v>
      </c>
      <c r="G58" s="53" t="s">
        <v>178</v>
      </c>
      <c r="H58" s="70" t="s">
        <v>169</v>
      </c>
      <c r="I58" s="56" t="str">
        <f t="shared" si="9"/>
        <v>Director de Gestión Corporativa y CID</v>
      </c>
      <c r="J58" s="57">
        <v>44013</v>
      </c>
      <c r="K58" s="120">
        <v>44078</v>
      </c>
      <c r="L58" s="76"/>
      <c r="M58" s="76"/>
      <c r="N58" s="76"/>
      <c r="O58" s="76"/>
      <c r="P58" s="76"/>
      <c r="Q58" s="76"/>
      <c r="R58" s="76"/>
      <c r="S58" s="76"/>
      <c r="T58" s="76"/>
      <c r="U58" s="76"/>
      <c r="V58" s="76"/>
      <c r="W58" s="76"/>
      <c r="X58" s="53" t="s">
        <v>132</v>
      </c>
      <c r="Y58" s="77">
        <v>0.01</v>
      </c>
      <c r="Z58" s="57">
        <v>44113</v>
      </c>
      <c r="AA58" s="103" t="s">
        <v>697</v>
      </c>
      <c r="AB58" s="103" t="s">
        <v>698</v>
      </c>
      <c r="AC58" s="53" t="s">
        <v>190</v>
      </c>
      <c r="AD58" s="106">
        <f t="shared" ca="1" si="10"/>
        <v>1.0000000000000002E-2</v>
      </c>
      <c r="AE58" s="106">
        <f t="shared" ca="1" si="11"/>
        <v>0</v>
      </c>
      <c r="AF58" s="187">
        <f t="shared" si="12"/>
        <v>9</v>
      </c>
      <c r="AG58" s="188">
        <f t="shared" si="13"/>
        <v>65</v>
      </c>
      <c r="AH58" s="188">
        <f t="shared" si="14"/>
        <v>183</v>
      </c>
      <c r="AI58" s="65">
        <f t="shared" si="15"/>
        <v>2.8153846153846156</v>
      </c>
      <c r="AJ58" s="195">
        <f t="shared" si="16"/>
        <v>2.8153846153846158E-2</v>
      </c>
      <c r="AK58" s="3"/>
    </row>
    <row r="59" spans="1:37" ht="65.25" customHeight="1" x14ac:dyDescent="0.2">
      <c r="A59" s="223" t="s">
        <v>650</v>
      </c>
      <c r="B59" s="192" t="s">
        <v>430</v>
      </c>
      <c r="C59" s="53" t="s">
        <v>45</v>
      </c>
      <c r="D59" s="54" t="s">
        <v>258</v>
      </c>
      <c r="E59" s="53" t="s">
        <v>91</v>
      </c>
      <c r="F59" s="53" t="s">
        <v>100</v>
      </c>
      <c r="G59" s="53" t="s">
        <v>178</v>
      </c>
      <c r="H59" s="70" t="s">
        <v>177</v>
      </c>
      <c r="I59" s="56" t="str">
        <f t="shared" ref="I59:I90" si="17">IF(LEN(E59)&gt;0,VLOOKUP(E59,PROCESO2,3,0),"")</f>
        <v>Asesor de Control Interno</v>
      </c>
      <c r="J59" s="57">
        <v>43864</v>
      </c>
      <c r="K59" s="57">
        <v>43882</v>
      </c>
      <c r="L59" s="76"/>
      <c r="M59" s="76"/>
      <c r="N59" s="76"/>
      <c r="O59" s="76"/>
      <c r="P59" s="76"/>
      <c r="Q59" s="76"/>
      <c r="R59" s="76"/>
      <c r="S59" s="76"/>
      <c r="T59" s="76"/>
      <c r="U59" s="76"/>
      <c r="V59" s="76"/>
      <c r="W59" s="76"/>
      <c r="X59" s="53" t="s">
        <v>260</v>
      </c>
      <c r="Y59" s="58">
        <v>5.0000000000000001E-3</v>
      </c>
      <c r="Z59" s="57">
        <v>43880</v>
      </c>
      <c r="AA59" s="103" t="s">
        <v>490</v>
      </c>
      <c r="AB59" s="103" t="s">
        <v>345</v>
      </c>
      <c r="AC59" s="53" t="s">
        <v>58</v>
      </c>
      <c r="AD59" s="106">
        <f t="shared" ref="AD59:AD90" ca="1" si="18">IF(ISERROR(VLOOKUP(AC59,INDIRECT(VLOOKUP(C59,ACTA,2,0)&amp;"A"),2,0))=TRUE,0,Y59*(VLOOKUP(AC59,INDIRECT(VLOOKUP(C59,ACTA,2,0)&amp;"A"),2,0)))</f>
        <v>5.0000000000000001E-3</v>
      </c>
      <c r="AE59" s="106">
        <f t="shared" ref="AE59:AE90" ca="1" si="19">+Y59-AD59</f>
        <v>0</v>
      </c>
      <c r="AF59" s="187">
        <f t="shared" ref="AF59:AF90" si="20">MONTH(K59)</f>
        <v>2</v>
      </c>
      <c r="AG59" s="188">
        <f t="shared" ref="AG59:AG90" si="21">+K59-J59</f>
        <v>18</v>
      </c>
      <c r="AH59" s="188">
        <f t="shared" ref="AH59:AH90" si="22">+$AH$18-J59</f>
        <v>332</v>
      </c>
      <c r="AI59" s="65">
        <f t="shared" ref="AI59:AI90" si="23">+AH59/AG59</f>
        <v>18.444444444444443</v>
      </c>
      <c r="AJ59" s="195">
        <f t="shared" ref="AJ59:AJ90" si="24">+AI59*Y59</f>
        <v>9.2222222222222219E-2</v>
      </c>
      <c r="AK59" s="3"/>
    </row>
    <row r="60" spans="1:37" ht="65.25" customHeight="1" x14ac:dyDescent="0.2">
      <c r="A60" s="223" t="s">
        <v>650</v>
      </c>
      <c r="B60" s="192" t="s">
        <v>430</v>
      </c>
      <c r="C60" s="53" t="s">
        <v>45</v>
      </c>
      <c r="D60" s="54" t="s">
        <v>204</v>
      </c>
      <c r="E60" s="53" t="s">
        <v>91</v>
      </c>
      <c r="F60" s="53" t="s">
        <v>100</v>
      </c>
      <c r="G60" s="53" t="s">
        <v>178</v>
      </c>
      <c r="H60" s="55" t="s">
        <v>170</v>
      </c>
      <c r="I60" s="56" t="str">
        <f t="shared" si="17"/>
        <v>Asesor de Control Interno</v>
      </c>
      <c r="J60" s="57">
        <v>43832</v>
      </c>
      <c r="K60" s="57">
        <v>43839</v>
      </c>
      <c r="L60" s="76"/>
      <c r="M60" s="76"/>
      <c r="N60" s="76"/>
      <c r="O60" s="76"/>
      <c r="P60" s="76"/>
      <c r="Q60" s="76"/>
      <c r="R60" s="76"/>
      <c r="S60" s="76"/>
      <c r="T60" s="76"/>
      <c r="U60" s="76"/>
      <c r="V60" s="76"/>
      <c r="W60" s="76"/>
      <c r="X60" s="53" t="s">
        <v>244</v>
      </c>
      <c r="Y60" s="77">
        <v>1.5E-3</v>
      </c>
      <c r="Z60" s="57">
        <v>43839</v>
      </c>
      <c r="AA60" s="103" t="s">
        <v>315</v>
      </c>
      <c r="AB60" s="54" t="s">
        <v>362</v>
      </c>
      <c r="AC60" s="53" t="s">
        <v>58</v>
      </c>
      <c r="AD60" s="106">
        <f t="shared" ca="1" si="18"/>
        <v>1.5E-3</v>
      </c>
      <c r="AE60" s="106">
        <f t="shared" ca="1" si="19"/>
        <v>0</v>
      </c>
      <c r="AF60" s="187">
        <f t="shared" si="20"/>
        <v>1</v>
      </c>
      <c r="AG60" s="188">
        <f t="shared" si="21"/>
        <v>7</v>
      </c>
      <c r="AH60" s="188">
        <f t="shared" si="22"/>
        <v>364</v>
      </c>
      <c r="AI60" s="65">
        <f t="shared" si="23"/>
        <v>52</v>
      </c>
      <c r="AJ60" s="195">
        <f t="shared" si="24"/>
        <v>7.8E-2</v>
      </c>
      <c r="AK60" s="3"/>
    </row>
    <row r="61" spans="1:37" ht="65.25" customHeight="1" x14ac:dyDescent="0.2">
      <c r="A61" s="223" t="s">
        <v>650</v>
      </c>
      <c r="B61" s="192" t="s">
        <v>430</v>
      </c>
      <c r="C61" s="53" t="s">
        <v>45</v>
      </c>
      <c r="D61" s="54" t="s">
        <v>204</v>
      </c>
      <c r="E61" s="53" t="s">
        <v>91</v>
      </c>
      <c r="F61" s="53" t="s">
        <v>100</v>
      </c>
      <c r="G61" s="53" t="s">
        <v>178</v>
      </c>
      <c r="H61" s="55" t="s">
        <v>170</v>
      </c>
      <c r="I61" s="56" t="str">
        <f t="shared" si="17"/>
        <v>Asesor de Control Interno</v>
      </c>
      <c r="J61" s="57">
        <v>43864</v>
      </c>
      <c r="K61" s="57">
        <v>43868</v>
      </c>
      <c r="L61" s="76"/>
      <c r="M61" s="76"/>
      <c r="N61" s="76"/>
      <c r="O61" s="76"/>
      <c r="P61" s="76"/>
      <c r="Q61" s="76"/>
      <c r="R61" s="76"/>
      <c r="S61" s="76"/>
      <c r="T61" s="76"/>
      <c r="U61" s="76"/>
      <c r="V61" s="76"/>
      <c r="W61" s="76"/>
      <c r="X61" s="53" t="s">
        <v>244</v>
      </c>
      <c r="Y61" s="77">
        <v>1.5E-3</v>
      </c>
      <c r="Z61" s="57">
        <v>43871</v>
      </c>
      <c r="AA61" s="103" t="s">
        <v>316</v>
      </c>
      <c r="AB61" s="54" t="s">
        <v>363</v>
      </c>
      <c r="AC61" s="53" t="s">
        <v>58</v>
      </c>
      <c r="AD61" s="106">
        <f t="shared" ca="1" si="18"/>
        <v>1.5E-3</v>
      </c>
      <c r="AE61" s="106">
        <f t="shared" ca="1" si="19"/>
        <v>0</v>
      </c>
      <c r="AF61" s="187">
        <f t="shared" si="20"/>
        <v>2</v>
      </c>
      <c r="AG61" s="188">
        <f t="shared" si="21"/>
        <v>4</v>
      </c>
      <c r="AH61" s="188">
        <f t="shared" si="22"/>
        <v>332</v>
      </c>
      <c r="AI61" s="65">
        <f t="shared" si="23"/>
        <v>83</v>
      </c>
      <c r="AJ61" s="195">
        <f t="shared" si="24"/>
        <v>0.1245</v>
      </c>
      <c r="AK61" s="3"/>
    </row>
    <row r="62" spans="1:37" ht="65.25" customHeight="1" x14ac:dyDescent="0.2">
      <c r="A62" s="223" t="s">
        <v>650</v>
      </c>
      <c r="B62" s="192" t="s">
        <v>430</v>
      </c>
      <c r="C62" s="53" t="s">
        <v>45</v>
      </c>
      <c r="D62" s="54" t="s">
        <v>204</v>
      </c>
      <c r="E62" s="53" t="s">
        <v>91</v>
      </c>
      <c r="F62" s="53" t="s">
        <v>100</v>
      </c>
      <c r="G62" s="53" t="s">
        <v>178</v>
      </c>
      <c r="H62" s="55" t="s">
        <v>170</v>
      </c>
      <c r="I62" s="56" t="str">
        <f t="shared" si="17"/>
        <v>Asesor de Control Interno</v>
      </c>
      <c r="J62" s="57">
        <v>43892</v>
      </c>
      <c r="K62" s="57">
        <v>43896</v>
      </c>
      <c r="L62" s="76"/>
      <c r="M62" s="76"/>
      <c r="N62" s="76"/>
      <c r="O62" s="76"/>
      <c r="P62" s="76"/>
      <c r="Q62" s="76"/>
      <c r="R62" s="76"/>
      <c r="S62" s="76"/>
      <c r="T62" s="76"/>
      <c r="U62" s="76"/>
      <c r="V62" s="76"/>
      <c r="W62" s="76"/>
      <c r="X62" s="53" t="s">
        <v>244</v>
      </c>
      <c r="Y62" s="77">
        <v>1.5E-3</v>
      </c>
      <c r="Z62" s="57">
        <v>43899</v>
      </c>
      <c r="AA62" s="103" t="s">
        <v>316</v>
      </c>
      <c r="AB62" s="54" t="s">
        <v>364</v>
      </c>
      <c r="AC62" s="53" t="s">
        <v>58</v>
      </c>
      <c r="AD62" s="106">
        <f t="shared" ca="1" si="18"/>
        <v>1.5E-3</v>
      </c>
      <c r="AE62" s="106">
        <f t="shared" ca="1" si="19"/>
        <v>0</v>
      </c>
      <c r="AF62" s="187">
        <f t="shared" si="20"/>
        <v>3</v>
      </c>
      <c r="AG62" s="188">
        <f t="shared" si="21"/>
        <v>4</v>
      </c>
      <c r="AH62" s="188">
        <f t="shared" si="22"/>
        <v>304</v>
      </c>
      <c r="AI62" s="65">
        <f t="shared" si="23"/>
        <v>76</v>
      </c>
      <c r="AJ62" s="195">
        <f t="shared" si="24"/>
        <v>0.114</v>
      </c>
      <c r="AK62" s="3"/>
    </row>
    <row r="63" spans="1:37" ht="65.25" customHeight="1" x14ac:dyDescent="0.2">
      <c r="A63" s="223" t="s">
        <v>650</v>
      </c>
      <c r="B63" s="192" t="s">
        <v>430</v>
      </c>
      <c r="C63" s="53" t="s">
        <v>45</v>
      </c>
      <c r="D63" s="54" t="s">
        <v>204</v>
      </c>
      <c r="E63" s="53" t="s">
        <v>91</v>
      </c>
      <c r="F63" s="53" t="s">
        <v>100</v>
      </c>
      <c r="G63" s="53" t="s">
        <v>178</v>
      </c>
      <c r="H63" s="55" t="s">
        <v>170</v>
      </c>
      <c r="I63" s="56" t="str">
        <f t="shared" si="17"/>
        <v>Asesor de Control Interno</v>
      </c>
      <c r="J63" s="57">
        <v>43922</v>
      </c>
      <c r="K63" s="57">
        <v>43928</v>
      </c>
      <c r="L63" s="76"/>
      <c r="M63" s="76"/>
      <c r="N63" s="76"/>
      <c r="O63" s="76"/>
      <c r="P63" s="76"/>
      <c r="Q63" s="76"/>
      <c r="R63" s="76"/>
      <c r="S63" s="76"/>
      <c r="T63" s="76"/>
      <c r="U63" s="76"/>
      <c r="V63" s="76"/>
      <c r="W63" s="76"/>
      <c r="X63" s="53" t="s">
        <v>244</v>
      </c>
      <c r="Y63" s="77">
        <v>1.5E-3</v>
      </c>
      <c r="Z63" s="57">
        <v>43929</v>
      </c>
      <c r="AA63" s="103" t="s">
        <v>316</v>
      </c>
      <c r="AB63" s="54" t="s">
        <v>365</v>
      </c>
      <c r="AC63" s="53" t="s">
        <v>58</v>
      </c>
      <c r="AD63" s="106">
        <f t="shared" ca="1" si="18"/>
        <v>1.5E-3</v>
      </c>
      <c r="AE63" s="106">
        <f t="shared" ca="1" si="19"/>
        <v>0</v>
      </c>
      <c r="AF63" s="187">
        <f t="shared" si="20"/>
        <v>4</v>
      </c>
      <c r="AG63" s="188">
        <f t="shared" si="21"/>
        <v>6</v>
      </c>
      <c r="AH63" s="188">
        <f t="shared" si="22"/>
        <v>274</v>
      </c>
      <c r="AI63" s="65">
        <f t="shared" si="23"/>
        <v>45.666666666666664</v>
      </c>
      <c r="AJ63" s="195">
        <f t="shared" si="24"/>
        <v>6.8499999999999991E-2</v>
      </c>
      <c r="AK63" s="3"/>
    </row>
    <row r="64" spans="1:37" ht="65.25" customHeight="1" x14ac:dyDescent="0.2">
      <c r="A64" s="223" t="s">
        <v>650</v>
      </c>
      <c r="B64" s="192" t="s">
        <v>430</v>
      </c>
      <c r="C64" s="53" t="s">
        <v>45</v>
      </c>
      <c r="D64" s="54" t="s">
        <v>204</v>
      </c>
      <c r="E64" s="53" t="s">
        <v>91</v>
      </c>
      <c r="F64" s="53" t="s">
        <v>100</v>
      </c>
      <c r="G64" s="53" t="s">
        <v>178</v>
      </c>
      <c r="H64" s="55" t="s">
        <v>170</v>
      </c>
      <c r="I64" s="56" t="str">
        <f t="shared" si="17"/>
        <v>Asesor de Control Interno</v>
      </c>
      <c r="J64" s="57">
        <v>43955</v>
      </c>
      <c r="K64" s="57">
        <v>43959</v>
      </c>
      <c r="L64" s="76"/>
      <c r="M64" s="76"/>
      <c r="N64" s="76"/>
      <c r="O64" s="76"/>
      <c r="P64" s="76"/>
      <c r="Q64" s="76"/>
      <c r="R64" s="76"/>
      <c r="S64" s="76"/>
      <c r="T64" s="76"/>
      <c r="U64" s="76"/>
      <c r="V64" s="76"/>
      <c r="W64" s="76"/>
      <c r="X64" s="53" t="s">
        <v>244</v>
      </c>
      <c r="Y64" s="77">
        <v>1.5E-3</v>
      </c>
      <c r="Z64" s="57">
        <v>43956</v>
      </c>
      <c r="AA64" s="103" t="s">
        <v>380</v>
      </c>
      <c r="AB64" s="103" t="s">
        <v>491</v>
      </c>
      <c r="AC64" s="53" t="s">
        <v>58</v>
      </c>
      <c r="AD64" s="106">
        <f t="shared" ca="1" si="18"/>
        <v>1.5E-3</v>
      </c>
      <c r="AE64" s="106">
        <f t="shared" ca="1" si="19"/>
        <v>0</v>
      </c>
      <c r="AF64" s="187">
        <f t="shared" si="20"/>
        <v>5</v>
      </c>
      <c r="AG64" s="188">
        <f t="shared" si="21"/>
        <v>4</v>
      </c>
      <c r="AH64" s="188">
        <f t="shared" si="22"/>
        <v>241</v>
      </c>
      <c r="AI64" s="65">
        <f t="shared" si="23"/>
        <v>60.25</v>
      </c>
      <c r="AJ64" s="195">
        <f t="shared" si="24"/>
        <v>9.0374999999999997E-2</v>
      </c>
      <c r="AK64" s="3"/>
    </row>
    <row r="65" spans="1:37" ht="65.25" customHeight="1" x14ac:dyDescent="0.2">
      <c r="A65" s="223" t="s">
        <v>650</v>
      </c>
      <c r="B65" s="192" t="s">
        <v>430</v>
      </c>
      <c r="C65" s="53" t="s">
        <v>45</v>
      </c>
      <c r="D65" s="54" t="s">
        <v>204</v>
      </c>
      <c r="E65" s="53" t="s">
        <v>91</v>
      </c>
      <c r="F65" s="53" t="s">
        <v>100</v>
      </c>
      <c r="G65" s="53" t="s">
        <v>178</v>
      </c>
      <c r="H65" s="55" t="s">
        <v>170</v>
      </c>
      <c r="I65" s="56" t="str">
        <f t="shared" si="17"/>
        <v>Asesor de Control Interno</v>
      </c>
      <c r="J65" s="57">
        <v>43983</v>
      </c>
      <c r="K65" s="57">
        <v>43987</v>
      </c>
      <c r="L65" s="76"/>
      <c r="M65" s="76"/>
      <c r="N65" s="76"/>
      <c r="O65" s="76"/>
      <c r="P65" s="76"/>
      <c r="Q65" s="76"/>
      <c r="R65" s="76"/>
      <c r="S65" s="76"/>
      <c r="T65" s="76"/>
      <c r="U65" s="76"/>
      <c r="V65" s="76"/>
      <c r="W65" s="76"/>
      <c r="X65" s="53" t="s">
        <v>244</v>
      </c>
      <c r="Y65" s="77">
        <v>1.5E-3</v>
      </c>
      <c r="Z65" s="57">
        <v>43991</v>
      </c>
      <c r="AA65" s="103" t="s">
        <v>380</v>
      </c>
      <c r="AB65" s="103" t="s">
        <v>492</v>
      </c>
      <c r="AC65" s="53" t="s">
        <v>58</v>
      </c>
      <c r="AD65" s="106">
        <f t="shared" ca="1" si="18"/>
        <v>1.5E-3</v>
      </c>
      <c r="AE65" s="106">
        <f t="shared" ca="1" si="19"/>
        <v>0</v>
      </c>
      <c r="AF65" s="187">
        <f t="shared" si="20"/>
        <v>6</v>
      </c>
      <c r="AG65" s="188">
        <f t="shared" si="21"/>
        <v>4</v>
      </c>
      <c r="AH65" s="188">
        <f t="shared" si="22"/>
        <v>213</v>
      </c>
      <c r="AI65" s="65">
        <f t="shared" si="23"/>
        <v>53.25</v>
      </c>
      <c r="AJ65" s="195">
        <f t="shared" si="24"/>
        <v>7.9875000000000002E-2</v>
      </c>
      <c r="AK65" s="3"/>
    </row>
    <row r="66" spans="1:37" ht="65.25" customHeight="1" x14ac:dyDescent="0.2">
      <c r="A66" s="201" t="s">
        <v>650</v>
      </c>
      <c r="B66" s="192" t="s">
        <v>407</v>
      </c>
      <c r="C66" s="53" t="s">
        <v>45</v>
      </c>
      <c r="D66" s="54" t="s">
        <v>204</v>
      </c>
      <c r="E66" s="53" t="s">
        <v>91</v>
      </c>
      <c r="F66" s="53" t="s">
        <v>100</v>
      </c>
      <c r="G66" s="53" t="s">
        <v>178</v>
      </c>
      <c r="H66" s="55" t="s">
        <v>170</v>
      </c>
      <c r="I66" s="56" t="str">
        <f t="shared" si="17"/>
        <v>Asesor de Control Interno</v>
      </c>
      <c r="J66" s="57">
        <v>44013</v>
      </c>
      <c r="K66" s="57">
        <v>44019</v>
      </c>
      <c r="L66" s="76"/>
      <c r="M66" s="76"/>
      <c r="N66" s="76"/>
      <c r="O66" s="76"/>
      <c r="P66" s="76"/>
      <c r="Q66" s="76"/>
      <c r="R66" s="76"/>
      <c r="S66" s="76"/>
      <c r="T66" s="76"/>
      <c r="U66" s="76"/>
      <c r="V66" s="76"/>
      <c r="W66" s="76"/>
      <c r="X66" s="53" t="s">
        <v>244</v>
      </c>
      <c r="Y66" s="77">
        <v>1.5E-3</v>
      </c>
      <c r="Z66" s="57">
        <v>44020</v>
      </c>
      <c r="AA66" s="54" t="s">
        <v>575</v>
      </c>
      <c r="AB66" s="103" t="s">
        <v>576</v>
      </c>
      <c r="AC66" s="53" t="s">
        <v>58</v>
      </c>
      <c r="AD66" s="106">
        <f t="shared" ca="1" si="18"/>
        <v>1.5E-3</v>
      </c>
      <c r="AE66" s="106">
        <f t="shared" ca="1" si="19"/>
        <v>0</v>
      </c>
      <c r="AF66" s="187">
        <f t="shared" si="20"/>
        <v>7</v>
      </c>
      <c r="AG66" s="188">
        <f t="shared" si="21"/>
        <v>6</v>
      </c>
      <c r="AH66" s="188">
        <f t="shared" si="22"/>
        <v>183</v>
      </c>
      <c r="AI66" s="65">
        <f t="shared" si="23"/>
        <v>30.5</v>
      </c>
      <c r="AJ66" s="195">
        <f t="shared" si="24"/>
        <v>4.5749999999999999E-2</v>
      </c>
      <c r="AK66" s="3"/>
    </row>
    <row r="67" spans="1:37" ht="90" customHeight="1" x14ac:dyDescent="0.2">
      <c r="A67" s="201" t="s">
        <v>650</v>
      </c>
      <c r="B67" s="192" t="s">
        <v>407</v>
      </c>
      <c r="C67" s="53" t="s">
        <v>45</v>
      </c>
      <c r="D67" s="103" t="s">
        <v>649</v>
      </c>
      <c r="E67" s="53" t="s">
        <v>91</v>
      </c>
      <c r="F67" s="53" t="s">
        <v>100</v>
      </c>
      <c r="G67" s="53" t="s">
        <v>178</v>
      </c>
      <c r="H67" s="55" t="s">
        <v>170</v>
      </c>
      <c r="I67" s="56" t="str">
        <f t="shared" si="17"/>
        <v>Asesor de Control Interno</v>
      </c>
      <c r="J67" s="120">
        <v>44039</v>
      </c>
      <c r="K67" s="120">
        <v>44109</v>
      </c>
      <c r="L67" s="76"/>
      <c r="M67" s="76"/>
      <c r="N67" s="76"/>
      <c r="O67" s="76"/>
      <c r="P67" s="76"/>
      <c r="Q67" s="76"/>
      <c r="R67" s="76"/>
      <c r="S67" s="76"/>
      <c r="T67" s="76"/>
      <c r="U67" s="76"/>
      <c r="V67" s="76"/>
      <c r="W67" s="76"/>
      <c r="X67" s="53" t="s">
        <v>244</v>
      </c>
      <c r="Y67" s="77">
        <v>7.4999999999999997E-3</v>
      </c>
      <c r="Z67" s="57">
        <v>44109</v>
      </c>
      <c r="AA67" s="54" t="s">
        <v>657</v>
      </c>
      <c r="AB67" s="103" t="s">
        <v>694</v>
      </c>
      <c r="AC67" s="53" t="s">
        <v>58</v>
      </c>
      <c r="AD67" s="106">
        <f t="shared" ca="1" si="18"/>
        <v>7.4999999999999997E-3</v>
      </c>
      <c r="AE67" s="106">
        <f t="shared" ca="1" si="19"/>
        <v>0</v>
      </c>
      <c r="AF67" s="187">
        <f t="shared" si="20"/>
        <v>10</v>
      </c>
      <c r="AG67" s="188">
        <f t="shared" si="21"/>
        <v>70</v>
      </c>
      <c r="AH67" s="188">
        <f t="shared" si="22"/>
        <v>157</v>
      </c>
      <c r="AI67" s="65">
        <f t="shared" si="23"/>
        <v>2.2428571428571429</v>
      </c>
      <c r="AJ67" s="195">
        <f t="shared" si="24"/>
        <v>1.6821428571428571E-2</v>
      </c>
      <c r="AK67" s="3"/>
    </row>
    <row r="68" spans="1:37" ht="65.25" customHeight="1" x14ac:dyDescent="0.2">
      <c r="A68" s="223" t="s">
        <v>650</v>
      </c>
      <c r="B68" s="192" t="s">
        <v>409</v>
      </c>
      <c r="C68" s="53" t="s">
        <v>45</v>
      </c>
      <c r="D68" s="54" t="s">
        <v>204</v>
      </c>
      <c r="E68" s="53" t="s">
        <v>91</v>
      </c>
      <c r="F68" s="53" t="s">
        <v>100</v>
      </c>
      <c r="G68" s="53" t="s">
        <v>178</v>
      </c>
      <c r="H68" s="55" t="s">
        <v>170</v>
      </c>
      <c r="I68" s="56" t="str">
        <f t="shared" si="17"/>
        <v>Asesor de Control Interno</v>
      </c>
      <c r="J68" s="57">
        <v>44075</v>
      </c>
      <c r="K68" s="57">
        <v>44081</v>
      </c>
      <c r="L68" s="76"/>
      <c r="M68" s="76"/>
      <c r="N68" s="76"/>
      <c r="O68" s="76"/>
      <c r="P68" s="76"/>
      <c r="Q68" s="76"/>
      <c r="R68" s="76"/>
      <c r="S68" s="76"/>
      <c r="T68" s="76"/>
      <c r="U68" s="76"/>
      <c r="V68" s="76"/>
      <c r="W68" s="76"/>
      <c r="X68" s="53" t="s">
        <v>244</v>
      </c>
      <c r="Y68" s="77"/>
      <c r="Z68" s="57"/>
      <c r="AA68" s="54"/>
      <c r="AB68" s="103"/>
      <c r="AC68" s="53"/>
      <c r="AD68" s="95">
        <f t="shared" ca="1" si="18"/>
        <v>0</v>
      </c>
      <c r="AE68" s="95">
        <f t="shared" ca="1" si="19"/>
        <v>0</v>
      </c>
      <c r="AF68" s="187">
        <f t="shared" si="20"/>
        <v>9</v>
      </c>
      <c r="AG68" s="188">
        <f t="shared" si="21"/>
        <v>6</v>
      </c>
      <c r="AH68" s="188">
        <f t="shared" si="22"/>
        <v>121</v>
      </c>
      <c r="AI68" s="65">
        <f t="shared" si="23"/>
        <v>20.166666666666668</v>
      </c>
      <c r="AJ68" s="195">
        <f t="shared" si="24"/>
        <v>0</v>
      </c>
      <c r="AK68" s="3"/>
    </row>
    <row r="69" spans="1:37" ht="65.25" customHeight="1" x14ac:dyDescent="0.2">
      <c r="A69" s="223" t="s">
        <v>650</v>
      </c>
      <c r="B69" s="192" t="s">
        <v>409</v>
      </c>
      <c r="C69" s="53" t="s">
        <v>45</v>
      </c>
      <c r="D69" s="54" t="s">
        <v>204</v>
      </c>
      <c r="E69" s="53" t="s">
        <v>91</v>
      </c>
      <c r="F69" s="53" t="s">
        <v>100</v>
      </c>
      <c r="G69" s="53" t="s">
        <v>178</v>
      </c>
      <c r="H69" s="55" t="s">
        <v>170</v>
      </c>
      <c r="I69" s="56" t="str">
        <f t="shared" si="17"/>
        <v>Asesor de Control Interno</v>
      </c>
      <c r="J69" s="57">
        <v>44105</v>
      </c>
      <c r="K69" s="57">
        <v>44111</v>
      </c>
      <c r="L69" s="76"/>
      <c r="M69" s="76"/>
      <c r="N69" s="76"/>
      <c r="O69" s="76"/>
      <c r="P69" s="76"/>
      <c r="Q69" s="76"/>
      <c r="R69" s="76"/>
      <c r="S69" s="76"/>
      <c r="T69" s="76"/>
      <c r="U69" s="76"/>
      <c r="V69" s="76"/>
      <c r="W69" s="76"/>
      <c r="X69" s="53" t="s">
        <v>244</v>
      </c>
      <c r="Y69" s="77"/>
      <c r="Z69" s="57"/>
      <c r="AA69" s="54"/>
      <c r="AB69" s="103"/>
      <c r="AC69" s="53"/>
      <c r="AD69" s="95">
        <f t="shared" ca="1" si="18"/>
        <v>0</v>
      </c>
      <c r="AE69" s="95">
        <f t="shared" ca="1" si="19"/>
        <v>0</v>
      </c>
      <c r="AF69" s="187">
        <f t="shared" si="20"/>
        <v>10</v>
      </c>
      <c r="AG69" s="188">
        <f t="shared" si="21"/>
        <v>6</v>
      </c>
      <c r="AH69" s="188">
        <f t="shared" si="22"/>
        <v>91</v>
      </c>
      <c r="AI69" s="65">
        <f t="shared" si="23"/>
        <v>15.166666666666666</v>
      </c>
      <c r="AJ69" s="195">
        <f t="shared" si="24"/>
        <v>0</v>
      </c>
      <c r="AK69" s="3"/>
    </row>
    <row r="70" spans="1:37" ht="65.25" customHeight="1" x14ac:dyDescent="0.2">
      <c r="A70" s="223" t="s">
        <v>650</v>
      </c>
      <c r="B70" s="192" t="s">
        <v>409</v>
      </c>
      <c r="C70" s="53" t="s">
        <v>45</v>
      </c>
      <c r="D70" s="54" t="s">
        <v>204</v>
      </c>
      <c r="E70" s="53" t="s">
        <v>91</v>
      </c>
      <c r="F70" s="53" t="s">
        <v>100</v>
      </c>
      <c r="G70" s="53" t="s">
        <v>178</v>
      </c>
      <c r="H70" s="55" t="s">
        <v>170</v>
      </c>
      <c r="I70" s="56" t="str">
        <f t="shared" si="17"/>
        <v>Asesor de Control Interno</v>
      </c>
      <c r="J70" s="57">
        <v>44138</v>
      </c>
      <c r="K70" s="57">
        <v>44144</v>
      </c>
      <c r="L70" s="76"/>
      <c r="M70" s="76"/>
      <c r="N70" s="76"/>
      <c r="O70" s="76"/>
      <c r="P70" s="76"/>
      <c r="Q70" s="76"/>
      <c r="R70" s="76"/>
      <c r="S70" s="76"/>
      <c r="T70" s="76"/>
      <c r="U70" s="76"/>
      <c r="V70" s="76"/>
      <c r="W70" s="76"/>
      <c r="X70" s="53" t="s">
        <v>244</v>
      </c>
      <c r="Y70" s="77"/>
      <c r="Z70" s="57"/>
      <c r="AA70" s="54"/>
      <c r="AB70" s="103"/>
      <c r="AC70" s="53"/>
      <c r="AD70" s="95">
        <f t="shared" ca="1" si="18"/>
        <v>0</v>
      </c>
      <c r="AE70" s="95">
        <f t="shared" ca="1" si="19"/>
        <v>0</v>
      </c>
      <c r="AF70" s="187">
        <f t="shared" si="20"/>
        <v>11</v>
      </c>
      <c r="AG70" s="188">
        <f t="shared" si="21"/>
        <v>6</v>
      </c>
      <c r="AH70" s="188">
        <f t="shared" si="22"/>
        <v>58</v>
      </c>
      <c r="AI70" s="65">
        <f t="shared" si="23"/>
        <v>9.6666666666666661</v>
      </c>
      <c r="AJ70" s="195">
        <f t="shared" si="24"/>
        <v>0</v>
      </c>
      <c r="AK70" s="3"/>
    </row>
    <row r="71" spans="1:37" ht="65.25" customHeight="1" x14ac:dyDescent="0.2">
      <c r="A71" s="223" t="s">
        <v>650</v>
      </c>
      <c r="B71" s="192" t="s">
        <v>409</v>
      </c>
      <c r="C71" s="53" t="s">
        <v>45</v>
      </c>
      <c r="D71" s="54" t="s">
        <v>204</v>
      </c>
      <c r="E71" s="53" t="s">
        <v>91</v>
      </c>
      <c r="F71" s="53" t="s">
        <v>100</v>
      </c>
      <c r="G71" s="53" t="s">
        <v>178</v>
      </c>
      <c r="H71" s="55" t="s">
        <v>170</v>
      </c>
      <c r="I71" s="56" t="str">
        <f t="shared" si="17"/>
        <v>Asesor de Control Interno</v>
      </c>
      <c r="J71" s="57">
        <v>44166</v>
      </c>
      <c r="K71" s="57">
        <v>44172</v>
      </c>
      <c r="L71" s="76"/>
      <c r="M71" s="76"/>
      <c r="N71" s="76"/>
      <c r="O71" s="76"/>
      <c r="P71" s="76"/>
      <c r="Q71" s="76"/>
      <c r="R71" s="76"/>
      <c r="S71" s="76"/>
      <c r="T71" s="76"/>
      <c r="U71" s="76"/>
      <c r="V71" s="76"/>
      <c r="W71" s="76"/>
      <c r="X71" s="53" t="s">
        <v>244</v>
      </c>
      <c r="Y71" s="77"/>
      <c r="Z71" s="57"/>
      <c r="AA71" s="54"/>
      <c r="AB71" s="103"/>
      <c r="AC71" s="53"/>
      <c r="AD71" s="95">
        <f t="shared" ca="1" si="18"/>
        <v>0</v>
      </c>
      <c r="AE71" s="95">
        <f t="shared" ca="1" si="19"/>
        <v>0</v>
      </c>
      <c r="AF71" s="187">
        <f t="shared" si="20"/>
        <v>12</v>
      </c>
      <c r="AG71" s="188">
        <f t="shared" si="21"/>
        <v>6</v>
      </c>
      <c r="AH71" s="188">
        <f t="shared" si="22"/>
        <v>30</v>
      </c>
      <c r="AI71" s="65">
        <f t="shared" si="23"/>
        <v>5</v>
      </c>
      <c r="AJ71" s="195">
        <f t="shared" si="24"/>
        <v>0</v>
      </c>
      <c r="AK71" s="3"/>
    </row>
    <row r="72" spans="1:37" ht="65.25" customHeight="1" x14ac:dyDescent="0.2">
      <c r="A72" s="223" t="s">
        <v>650</v>
      </c>
      <c r="B72" s="192" t="s">
        <v>430</v>
      </c>
      <c r="C72" s="53" t="s">
        <v>45</v>
      </c>
      <c r="D72" s="54" t="s">
        <v>117</v>
      </c>
      <c r="E72" s="53" t="s">
        <v>91</v>
      </c>
      <c r="F72" s="53" t="s">
        <v>100</v>
      </c>
      <c r="G72" s="53" t="s">
        <v>178</v>
      </c>
      <c r="H72" s="70" t="s">
        <v>242</v>
      </c>
      <c r="I72" s="56" t="str">
        <f t="shared" si="17"/>
        <v>Asesor de Control Interno</v>
      </c>
      <c r="J72" s="57">
        <v>43832</v>
      </c>
      <c r="K72" s="57">
        <v>43839</v>
      </c>
      <c r="L72" s="76"/>
      <c r="M72" s="76"/>
      <c r="N72" s="76"/>
      <c r="O72" s="76"/>
      <c r="P72" s="76"/>
      <c r="Q72" s="76"/>
      <c r="R72" s="76"/>
      <c r="S72" s="76"/>
      <c r="T72" s="76"/>
      <c r="U72" s="76"/>
      <c r="V72" s="76"/>
      <c r="W72" s="76"/>
      <c r="X72" s="53" t="s">
        <v>243</v>
      </c>
      <c r="Y72" s="77">
        <v>1.5E-3</v>
      </c>
      <c r="Z72" s="57">
        <v>43843</v>
      </c>
      <c r="AA72" s="103" t="s">
        <v>493</v>
      </c>
      <c r="AB72" s="103" t="s">
        <v>494</v>
      </c>
      <c r="AC72" s="53" t="s">
        <v>58</v>
      </c>
      <c r="AD72" s="106">
        <f t="shared" ca="1" si="18"/>
        <v>1.5E-3</v>
      </c>
      <c r="AE72" s="106">
        <f t="shared" ca="1" si="19"/>
        <v>0</v>
      </c>
      <c r="AF72" s="187">
        <f t="shared" si="20"/>
        <v>1</v>
      </c>
      <c r="AG72" s="188">
        <f t="shared" si="21"/>
        <v>7</v>
      </c>
      <c r="AH72" s="188">
        <f t="shared" si="22"/>
        <v>364</v>
      </c>
      <c r="AI72" s="65">
        <f t="shared" si="23"/>
        <v>52</v>
      </c>
      <c r="AJ72" s="195">
        <f t="shared" si="24"/>
        <v>7.8E-2</v>
      </c>
      <c r="AK72" s="3"/>
    </row>
    <row r="73" spans="1:37" ht="65.25" customHeight="1" x14ac:dyDescent="0.2">
      <c r="A73" s="223" t="s">
        <v>650</v>
      </c>
      <c r="B73" s="192" t="s">
        <v>430</v>
      </c>
      <c r="C73" s="53" t="s">
        <v>45</v>
      </c>
      <c r="D73" s="54" t="s">
        <v>367</v>
      </c>
      <c r="E73" s="53" t="s">
        <v>91</v>
      </c>
      <c r="F73" s="53" t="s">
        <v>100</v>
      </c>
      <c r="G73" s="53" t="s">
        <v>178</v>
      </c>
      <c r="H73" s="70" t="s">
        <v>242</v>
      </c>
      <c r="I73" s="56" t="str">
        <f t="shared" si="17"/>
        <v>Asesor de Control Interno</v>
      </c>
      <c r="J73" s="57">
        <v>43844</v>
      </c>
      <c r="K73" s="57">
        <v>43868</v>
      </c>
      <c r="L73" s="76"/>
      <c r="M73" s="76"/>
      <c r="N73" s="76"/>
      <c r="O73" s="76"/>
      <c r="P73" s="76"/>
      <c r="Q73" s="76"/>
      <c r="R73" s="76"/>
      <c r="S73" s="76"/>
      <c r="T73" s="76"/>
      <c r="U73" s="76"/>
      <c r="V73" s="76"/>
      <c r="W73" s="76"/>
      <c r="X73" s="53" t="s">
        <v>206</v>
      </c>
      <c r="Y73" s="77">
        <v>6.0000000000000001E-3</v>
      </c>
      <c r="Z73" s="57">
        <v>43861</v>
      </c>
      <c r="AA73" s="103" t="s">
        <v>495</v>
      </c>
      <c r="AB73" s="103" t="s">
        <v>496</v>
      </c>
      <c r="AC73" s="53" t="s">
        <v>58</v>
      </c>
      <c r="AD73" s="106">
        <f t="shared" ca="1" si="18"/>
        <v>6.0000000000000001E-3</v>
      </c>
      <c r="AE73" s="106">
        <f t="shared" ca="1" si="19"/>
        <v>0</v>
      </c>
      <c r="AF73" s="187">
        <f t="shared" si="20"/>
        <v>2</v>
      </c>
      <c r="AG73" s="188">
        <f t="shared" si="21"/>
        <v>24</v>
      </c>
      <c r="AH73" s="188">
        <f t="shared" si="22"/>
        <v>352</v>
      </c>
      <c r="AI73" s="65">
        <f t="shared" si="23"/>
        <v>14.666666666666666</v>
      </c>
      <c r="AJ73" s="195">
        <f t="shared" si="24"/>
        <v>8.7999999999999995E-2</v>
      </c>
      <c r="AK73" s="3"/>
    </row>
    <row r="74" spans="1:37" ht="65.25" customHeight="1" x14ac:dyDescent="0.2">
      <c r="A74" s="223" t="s">
        <v>650</v>
      </c>
      <c r="B74" s="192" t="s">
        <v>430</v>
      </c>
      <c r="C74" s="53" t="s">
        <v>45</v>
      </c>
      <c r="D74" s="54" t="s">
        <v>200</v>
      </c>
      <c r="E74" s="53" t="s">
        <v>91</v>
      </c>
      <c r="F74" s="53" t="s">
        <v>100</v>
      </c>
      <c r="G74" s="53" t="s">
        <v>178</v>
      </c>
      <c r="H74" s="70" t="s">
        <v>242</v>
      </c>
      <c r="I74" s="56" t="str">
        <f t="shared" si="17"/>
        <v>Asesor de Control Interno</v>
      </c>
      <c r="J74" s="57">
        <v>43850</v>
      </c>
      <c r="K74" s="57">
        <v>43920</v>
      </c>
      <c r="L74" s="76"/>
      <c r="M74" s="76"/>
      <c r="N74" s="76"/>
      <c r="O74" s="76"/>
      <c r="P74" s="76"/>
      <c r="Q74" s="76"/>
      <c r="R74" s="76"/>
      <c r="S74" s="76"/>
      <c r="T74" s="76"/>
      <c r="U74" s="76"/>
      <c r="V74" s="76"/>
      <c r="W74" s="76"/>
      <c r="X74" s="53" t="s">
        <v>206</v>
      </c>
      <c r="Y74" s="77">
        <v>8.9999999999999993E-3</v>
      </c>
      <c r="Z74" s="57">
        <v>43909</v>
      </c>
      <c r="AA74" s="103" t="s">
        <v>497</v>
      </c>
      <c r="AB74" s="103" t="s">
        <v>498</v>
      </c>
      <c r="AC74" s="53" t="s">
        <v>58</v>
      </c>
      <c r="AD74" s="106">
        <f t="shared" ca="1" si="18"/>
        <v>8.9999999999999993E-3</v>
      </c>
      <c r="AE74" s="106">
        <f t="shared" ca="1" si="19"/>
        <v>0</v>
      </c>
      <c r="AF74" s="187">
        <f t="shared" si="20"/>
        <v>3</v>
      </c>
      <c r="AG74" s="188">
        <f t="shared" si="21"/>
        <v>70</v>
      </c>
      <c r="AH74" s="188">
        <f t="shared" si="22"/>
        <v>346</v>
      </c>
      <c r="AI74" s="65">
        <f t="shared" si="23"/>
        <v>4.9428571428571431</v>
      </c>
      <c r="AJ74" s="195">
        <f t="shared" si="24"/>
        <v>4.4485714285714281E-2</v>
      </c>
      <c r="AK74" s="3"/>
    </row>
    <row r="75" spans="1:37" ht="65.25" customHeight="1" x14ac:dyDescent="0.2">
      <c r="A75" s="223" t="s">
        <v>650</v>
      </c>
      <c r="B75" s="192" t="s">
        <v>430</v>
      </c>
      <c r="C75" s="53" t="s">
        <v>45</v>
      </c>
      <c r="D75" s="54" t="s">
        <v>117</v>
      </c>
      <c r="E75" s="53" t="s">
        <v>91</v>
      </c>
      <c r="F75" s="53" t="s">
        <v>100</v>
      </c>
      <c r="G75" s="53" t="s">
        <v>178</v>
      </c>
      <c r="H75" s="70" t="s">
        <v>242</v>
      </c>
      <c r="I75" s="56" t="str">
        <f t="shared" si="17"/>
        <v>Asesor de Control Interno</v>
      </c>
      <c r="J75" s="57">
        <v>43864</v>
      </c>
      <c r="K75" s="57">
        <v>43868</v>
      </c>
      <c r="L75" s="76"/>
      <c r="M75" s="76"/>
      <c r="N75" s="76"/>
      <c r="O75" s="76"/>
      <c r="P75" s="76"/>
      <c r="Q75" s="76"/>
      <c r="R75" s="76"/>
      <c r="S75" s="76"/>
      <c r="T75" s="76"/>
      <c r="U75" s="76"/>
      <c r="V75" s="76"/>
      <c r="W75" s="76"/>
      <c r="X75" s="53" t="s">
        <v>243</v>
      </c>
      <c r="Y75" s="77">
        <v>1.5E-3</v>
      </c>
      <c r="Z75" s="57">
        <v>43867</v>
      </c>
      <c r="AA75" s="103" t="s">
        <v>319</v>
      </c>
      <c r="AB75" s="103" t="s">
        <v>499</v>
      </c>
      <c r="AC75" s="53" t="s">
        <v>58</v>
      </c>
      <c r="AD75" s="106">
        <f t="shared" ca="1" si="18"/>
        <v>1.5E-3</v>
      </c>
      <c r="AE75" s="106">
        <f t="shared" ca="1" si="19"/>
        <v>0</v>
      </c>
      <c r="AF75" s="187">
        <f t="shared" si="20"/>
        <v>2</v>
      </c>
      <c r="AG75" s="188">
        <f t="shared" si="21"/>
        <v>4</v>
      </c>
      <c r="AH75" s="188">
        <f t="shared" si="22"/>
        <v>332</v>
      </c>
      <c r="AI75" s="65">
        <f t="shared" si="23"/>
        <v>83</v>
      </c>
      <c r="AJ75" s="195">
        <f t="shared" si="24"/>
        <v>0.1245</v>
      </c>
      <c r="AK75" s="3"/>
    </row>
    <row r="76" spans="1:37" ht="65.25" customHeight="1" x14ac:dyDescent="0.2">
      <c r="A76" s="223" t="s">
        <v>650</v>
      </c>
      <c r="B76" s="192" t="s">
        <v>430</v>
      </c>
      <c r="C76" s="53" t="s">
        <v>45</v>
      </c>
      <c r="D76" s="54" t="s">
        <v>117</v>
      </c>
      <c r="E76" s="53" t="s">
        <v>91</v>
      </c>
      <c r="F76" s="53" t="s">
        <v>100</v>
      </c>
      <c r="G76" s="53" t="s">
        <v>178</v>
      </c>
      <c r="H76" s="70" t="s">
        <v>242</v>
      </c>
      <c r="I76" s="56" t="str">
        <f t="shared" si="17"/>
        <v>Asesor de Control Interno</v>
      </c>
      <c r="J76" s="57">
        <v>43892</v>
      </c>
      <c r="K76" s="57">
        <v>43896</v>
      </c>
      <c r="L76" s="76"/>
      <c r="M76" s="76"/>
      <c r="N76" s="76"/>
      <c r="O76" s="76"/>
      <c r="P76" s="76"/>
      <c r="Q76" s="76"/>
      <c r="R76" s="76"/>
      <c r="S76" s="76"/>
      <c r="T76" s="76"/>
      <c r="U76" s="76"/>
      <c r="V76" s="76"/>
      <c r="W76" s="76"/>
      <c r="X76" s="53" t="s">
        <v>243</v>
      </c>
      <c r="Y76" s="77">
        <v>1.5E-3</v>
      </c>
      <c r="Z76" s="57">
        <v>43892</v>
      </c>
      <c r="AA76" s="103" t="s">
        <v>319</v>
      </c>
      <c r="AB76" s="103" t="s">
        <v>347</v>
      </c>
      <c r="AC76" s="53" t="s">
        <v>58</v>
      </c>
      <c r="AD76" s="106">
        <f t="shared" ca="1" si="18"/>
        <v>1.5E-3</v>
      </c>
      <c r="AE76" s="106">
        <f t="shared" ca="1" si="19"/>
        <v>0</v>
      </c>
      <c r="AF76" s="187">
        <f t="shared" si="20"/>
        <v>3</v>
      </c>
      <c r="AG76" s="188">
        <f t="shared" si="21"/>
        <v>4</v>
      </c>
      <c r="AH76" s="188">
        <f t="shared" si="22"/>
        <v>304</v>
      </c>
      <c r="AI76" s="65">
        <f t="shared" si="23"/>
        <v>76</v>
      </c>
      <c r="AJ76" s="195">
        <f t="shared" si="24"/>
        <v>0.114</v>
      </c>
      <c r="AK76" s="3"/>
    </row>
    <row r="77" spans="1:37" ht="65.25" customHeight="1" x14ac:dyDescent="0.2">
      <c r="A77" s="223" t="s">
        <v>650</v>
      </c>
      <c r="B77" s="192" t="s">
        <v>430</v>
      </c>
      <c r="C77" s="53" t="s">
        <v>45</v>
      </c>
      <c r="D77" s="54" t="s">
        <v>368</v>
      </c>
      <c r="E77" s="53" t="s">
        <v>91</v>
      </c>
      <c r="F77" s="53" t="s">
        <v>100</v>
      </c>
      <c r="G77" s="53" t="s">
        <v>178</v>
      </c>
      <c r="H77" s="70" t="s">
        <v>242</v>
      </c>
      <c r="I77" s="56" t="str">
        <f t="shared" si="17"/>
        <v>Asesor de Control Interno</v>
      </c>
      <c r="J77" s="57">
        <v>43914</v>
      </c>
      <c r="K77" s="57">
        <v>43920</v>
      </c>
      <c r="L77" s="76"/>
      <c r="M77" s="76"/>
      <c r="N77" s="76"/>
      <c r="O77" s="76"/>
      <c r="P77" s="76"/>
      <c r="Q77" s="76"/>
      <c r="R77" s="76"/>
      <c r="S77" s="76"/>
      <c r="T77" s="76"/>
      <c r="U77" s="76"/>
      <c r="V77" s="76"/>
      <c r="W77" s="76"/>
      <c r="X77" s="53" t="s">
        <v>206</v>
      </c>
      <c r="Y77" s="77">
        <v>6.0000000000000001E-3</v>
      </c>
      <c r="Z77" s="57">
        <v>43920</v>
      </c>
      <c r="AA77" s="103" t="s">
        <v>348</v>
      </c>
      <c r="AB77" s="103" t="s">
        <v>500</v>
      </c>
      <c r="AC77" s="53" t="s">
        <v>58</v>
      </c>
      <c r="AD77" s="106">
        <f t="shared" ca="1" si="18"/>
        <v>6.0000000000000001E-3</v>
      </c>
      <c r="AE77" s="106">
        <f t="shared" ca="1" si="19"/>
        <v>0</v>
      </c>
      <c r="AF77" s="187">
        <f t="shared" si="20"/>
        <v>3</v>
      </c>
      <c r="AG77" s="188">
        <f t="shared" si="21"/>
        <v>6</v>
      </c>
      <c r="AH77" s="188">
        <f t="shared" si="22"/>
        <v>282</v>
      </c>
      <c r="AI77" s="65">
        <f t="shared" si="23"/>
        <v>47</v>
      </c>
      <c r="AJ77" s="195">
        <f t="shared" si="24"/>
        <v>0.28200000000000003</v>
      </c>
      <c r="AK77" s="3"/>
    </row>
    <row r="78" spans="1:37" ht="65.25" customHeight="1" x14ac:dyDescent="0.2">
      <c r="A78" s="223" t="s">
        <v>650</v>
      </c>
      <c r="B78" s="192" t="s">
        <v>430</v>
      </c>
      <c r="C78" s="53" t="s">
        <v>45</v>
      </c>
      <c r="D78" s="54" t="s">
        <v>117</v>
      </c>
      <c r="E78" s="53" t="s">
        <v>91</v>
      </c>
      <c r="F78" s="53" t="s">
        <v>100</v>
      </c>
      <c r="G78" s="53" t="s">
        <v>178</v>
      </c>
      <c r="H78" s="70" t="s">
        <v>242</v>
      </c>
      <c r="I78" s="56" t="str">
        <f t="shared" si="17"/>
        <v>Asesor de Control Interno</v>
      </c>
      <c r="J78" s="57">
        <v>43922</v>
      </c>
      <c r="K78" s="57">
        <v>43928</v>
      </c>
      <c r="L78" s="76"/>
      <c r="M78" s="76"/>
      <c r="N78" s="76"/>
      <c r="O78" s="76"/>
      <c r="P78" s="76"/>
      <c r="Q78" s="76"/>
      <c r="R78" s="76"/>
      <c r="S78" s="76"/>
      <c r="T78" s="76"/>
      <c r="U78" s="76"/>
      <c r="V78" s="76"/>
      <c r="W78" s="76"/>
      <c r="X78" s="53" t="s">
        <v>243</v>
      </c>
      <c r="Y78" s="77">
        <v>1.5E-3</v>
      </c>
      <c r="Z78" s="57">
        <v>43924</v>
      </c>
      <c r="AA78" s="103" t="s">
        <v>349</v>
      </c>
      <c r="AB78" s="103" t="s">
        <v>352</v>
      </c>
      <c r="AC78" s="53" t="s">
        <v>58</v>
      </c>
      <c r="AD78" s="106">
        <f t="shared" ca="1" si="18"/>
        <v>1.5E-3</v>
      </c>
      <c r="AE78" s="106">
        <f t="shared" ca="1" si="19"/>
        <v>0</v>
      </c>
      <c r="AF78" s="187">
        <f t="shared" si="20"/>
        <v>4</v>
      </c>
      <c r="AG78" s="188">
        <f t="shared" si="21"/>
        <v>6</v>
      </c>
      <c r="AH78" s="188">
        <f t="shared" si="22"/>
        <v>274</v>
      </c>
      <c r="AI78" s="65">
        <f t="shared" si="23"/>
        <v>45.666666666666664</v>
      </c>
      <c r="AJ78" s="195">
        <f t="shared" si="24"/>
        <v>6.8499999999999991E-2</v>
      </c>
      <c r="AK78" s="3"/>
    </row>
    <row r="79" spans="1:37" ht="65.25" customHeight="1" x14ac:dyDescent="0.2">
      <c r="A79" s="223" t="s">
        <v>650</v>
      </c>
      <c r="B79" s="192" t="s">
        <v>430</v>
      </c>
      <c r="C79" s="53" t="s">
        <v>45</v>
      </c>
      <c r="D79" s="54" t="s">
        <v>117</v>
      </c>
      <c r="E79" s="53" t="s">
        <v>91</v>
      </c>
      <c r="F79" s="53" t="s">
        <v>100</v>
      </c>
      <c r="G79" s="53" t="s">
        <v>178</v>
      </c>
      <c r="H79" s="70" t="s">
        <v>242</v>
      </c>
      <c r="I79" s="56" t="str">
        <f t="shared" si="17"/>
        <v>Asesor de Control Interno</v>
      </c>
      <c r="J79" s="57">
        <v>43955</v>
      </c>
      <c r="K79" s="57">
        <v>43959</v>
      </c>
      <c r="L79" s="76"/>
      <c r="M79" s="76"/>
      <c r="N79" s="76"/>
      <c r="O79" s="76"/>
      <c r="P79" s="76"/>
      <c r="Q79" s="76"/>
      <c r="R79" s="76"/>
      <c r="S79" s="76"/>
      <c r="T79" s="76"/>
      <c r="U79" s="76"/>
      <c r="V79" s="76"/>
      <c r="W79" s="76"/>
      <c r="X79" s="53" t="s">
        <v>243</v>
      </c>
      <c r="Y79" s="77">
        <v>1.5E-3</v>
      </c>
      <c r="Z79" s="57">
        <v>43957</v>
      </c>
      <c r="AA79" s="54" t="s">
        <v>319</v>
      </c>
      <c r="AB79" s="103" t="s">
        <v>353</v>
      </c>
      <c r="AC79" s="53" t="s">
        <v>58</v>
      </c>
      <c r="AD79" s="106">
        <f t="shared" ca="1" si="18"/>
        <v>1.5E-3</v>
      </c>
      <c r="AE79" s="106">
        <f t="shared" ca="1" si="19"/>
        <v>0</v>
      </c>
      <c r="AF79" s="187">
        <f t="shared" si="20"/>
        <v>5</v>
      </c>
      <c r="AG79" s="188">
        <f t="shared" si="21"/>
        <v>4</v>
      </c>
      <c r="AH79" s="188">
        <f t="shared" si="22"/>
        <v>241</v>
      </c>
      <c r="AI79" s="65">
        <f t="shared" si="23"/>
        <v>60.25</v>
      </c>
      <c r="AJ79" s="195">
        <f t="shared" si="24"/>
        <v>9.0374999999999997E-2</v>
      </c>
      <c r="AK79" s="3"/>
    </row>
    <row r="80" spans="1:37" ht="65.25" customHeight="1" x14ac:dyDescent="0.2">
      <c r="A80" s="223" t="s">
        <v>650</v>
      </c>
      <c r="B80" s="192" t="s">
        <v>430</v>
      </c>
      <c r="C80" s="53" t="s">
        <v>45</v>
      </c>
      <c r="D80" s="54" t="s">
        <v>117</v>
      </c>
      <c r="E80" s="53" t="s">
        <v>91</v>
      </c>
      <c r="F80" s="53" t="s">
        <v>100</v>
      </c>
      <c r="G80" s="53" t="s">
        <v>178</v>
      </c>
      <c r="H80" s="70" t="s">
        <v>242</v>
      </c>
      <c r="I80" s="56" t="str">
        <f t="shared" si="17"/>
        <v>Asesor de Control Interno</v>
      </c>
      <c r="J80" s="57">
        <v>43983</v>
      </c>
      <c r="K80" s="57">
        <v>43987</v>
      </c>
      <c r="L80" s="76"/>
      <c r="M80" s="76"/>
      <c r="N80" s="76"/>
      <c r="O80" s="76"/>
      <c r="P80" s="76"/>
      <c r="Q80" s="76"/>
      <c r="R80" s="76"/>
      <c r="S80" s="76"/>
      <c r="T80" s="76"/>
      <c r="U80" s="76"/>
      <c r="V80" s="76"/>
      <c r="W80" s="76"/>
      <c r="X80" s="53" t="s">
        <v>243</v>
      </c>
      <c r="Y80" s="77">
        <v>1.5E-3</v>
      </c>
      <c r="Z80" s="57">
        <v>43986</v>
      </c>
      <c r="AA80" s="54" t="s">
        <v>319</v>
      </c>
      <c r="AB80" s="103" t="s">
        <v>389</v>
      </c>
      <c r="AC80" s="53" t="s">
        <v>58</v>
      </c>
      <c r="AD80" s="106">
        <f t="shared" ca="1" si="18"/>
        <v>1.5E-3</v>
      </c>
      <c r="AE80" s="106">
        <f t="shared" ca="1" si="19"/>
        <v>0</v>
      </c>
      <c r="AF80" s="187">
        <f t="shared" si="20"/>
        <v>6</v>
      </c>
      <c r="AG80" s="188">
        <f t="shared" si="21"/>
        <v>4</v>
      </c>
      <c r="AH80" s="188">
        <f t="shared" si="22"/>
        <v>213</v>
      </c>
      <c r="AI80" s="65">
        <f t="shared" si="23"/>
        <v>53.25</v>
      </c>
      <c r="AJ80" s="195">
        <f t="shared" si="24"/>
        <v>7.9875000000000002E-2</v>
      </c>
      <c r="AK80" s="3"/>
    </row>
    <row r="81" spans="1:37" ht="65.25" customHeight="1" x14ac:dyDescent="0.2">
      <c r="A81" s="223" t="s">
        <v>650</v>
      </c>
      <c r="B81" s="192" t="s">
        <v>409</v>
      </c>
      <c r="C81" s="53" t="s">
        <v>45</v>
      </c>
      <c r="D81" s="100" t="s">
        <v>256</v>
      </c>
      <c r="E81" s="53" t="s">
        <v>91</v>
      </c>
      <c r="F81" s="53" t="s">
        <v>100</v>
      </c>
      <c r="G81" s="53" t="s">
        <v>178</v>
      </c>
      <c r="H81" s="70" t="s">
        <v>242</v>
      </c>
      <c r="I81" s="56" t="str">
        <f t="shared" si="17"/>
        <v>Asesor de Control Interno</v>
      </c>
      <c r="J81" s="57">
        <v>43990</v>
      </c>
      <c r="K81" s="57">
        <v>44043</v>
      </c>
      <c r="L81" s="76"/>
      <c r="M81" s="76"/>
      <c r="N81" s="76"/>
      <c r="O81" s="76"/>
      <c r="P81" s="76"/>
      <c r="Q81" s="76"/>
      <c r="R81" s="76"/>
      <c r="S81" s="76"/>
      <c r="T81" s="76"/>
      <c r="U81" s="76"/>
      <c r="V81" s="76"/>
      <c r="W81" s="76"/>
      <c r="X81" s="53" t="s">
        <v>205</v>
      </c>
      <c r="Y81" s="77"/>
      <c r="Z81" s="57"/>
      <c r="AA81" s="166" t="s">
        <v>390</v>
      </c>
      <c r="AB81" s="168" t="s">
        <v>391</v>
      </c>
      <c r="AC81" s="167" t="s">
        <v>60</v>
      </c>
      <c r="AD81" s="171">
        <f t="shared" ca="1" si="18"/>
        <v>0</v>
      </c>
      <c r="AE81" s="171">
        <f t="shared" ca="1" si="19"/>
        <v>0</v>
      </c>
      <c r="AF81" s="187">
        <f t="shared" si="20"/>
        <v>7</v>
      </c>
      <c r="AG81" s="188">
        <f t="shared" si="21"/>
        <v>53</v>
      </c>
      <c r="AH81" s="188">
        <f t="shared" si="22"/>
        <v>206</v>
      </c>
      <c r="AI81" s="65">
        <f t="shared" si="23"/>
        <v>3.8867924528301887</v>
      </c>
      <c r="AJ81" s="195">
        <f t="shared" si="24"/>
        <v>0</v>
      </c>
      <c r="AK81" s="3"/>
    </row>
    <row r="82" spans="1:37" ht="65.25" customHeight="1" x14ac:dyDescent="0.2">
      <c r="A82" s="201" t="s">
        <v>650</v>
      </c>
      <c r="B82" s="192" t="s">
        <v>407</v>
      </c>
      <c r="C82" s="53" t="s">
        <v>45</v>
      </c>
      <c r="D82" s="54" t="s">
        <v>117</v>
      </c>
      <c r="E82" s="53" t="s">
        <v>91</v>
      </c>
      <c r="F82" s="53" t="s">
        <v>100</v>
      </c>
      <c r="G82" s="53" t="s">
        <v>178</v>
      </c>
      <c r="H82" s="70" t="s">
        <v>242</v>
      </c>
      <c r="I82" s="56" t="str">
        <f t="shared" si="17"/>
        <v>Asesor de Control Interno</v>
      </c>
      <c r="J82" s="57">
        <v>44013</v>
      </c>
      <c r="K82" s="57">
        <v>44019</v>
      </c>
      <c r="L82" s="76"/>
      <c r="M82" s="76"/>
      <c r="N82" s="76"/>
      <c r="O82" s="76"/>
      <c r="P82" s="76"/>
      <c r="Q82" s="76"/>
      <c r="R82" s="76"/>
      <c r="S82" s="76"/>
      <c r="T82" s="76"/>
      <c r="U82" s="76"/>
      <c r="V82" s="76"/>
      <c r="W82" s="76"/>
      <c r="X82" s="53" t="s">
        <v>243</v>
      </c>
      <c r="Y82" s="77">
        <v>1.5E-3</v>
      </c>
      <c r="Z82" s="57">
        <v>44018</v>
      </c>
      <c r="AA82" s="54" t="s">
        <v>583</v>
      </c>
      <c r="AB82" s="103" t="s">
        <v>584</v>
      </c>
      <c r="AC82" s="53" t="s">
        <v>58</v>
      </c>
      <c r="AD82" s="106">
        <f t="shared" ca="1" si="18"/>
        <v>1.5E-3</v>
      </c>
      <c r="AE82" s="106">
        <f t="shared" ca="1" si="19"/>
        <v>0</v>
      </c>
      <c r="AF82" s="187">
        <f t="shared" si="20"/>
        <v>7</v>
      </c>
      <c r="AG82" s="188">
        <f t="shared" si="21"/>
        <v>6</v>
      </c>
      <c r="AH82" s="188">
        <f t="shared" si="22"/>
        <v>183</v>
      </c>
      <c r="AI82" s="65">
        <f t="shared" si="23"/>
        <v>30.5</v>
      </c>
      <c r="AJ82" s="195">
        <f t="shared" si="24"/>
        <v>4.5749999999999999E-2</v>
      </c>
      <c r="AK82" s="3"/>
    </row>
    <row r="83" spans="1:37" ht="65.25" customHeight="1" x14ac:dyDescent="0.2">
      <c r="A83" s="201" t="s">
        <v>650</v>
      </c>
      <c r="B83" s="192" t="s">
        <v>407</v>
      </c>
      <c r="C83" s="53" t="s">
        <v>45</v>
      </c>
      <c r="D83" s="54" t="s">
        <v>117</v>
      </c>
      <c r="E83" s="53" t="s">
        <v>91</v>
      </c>
      <c r="F83" s="53" t="s">
        <v>100</v>
      </c>
      <c r="G83" s="53" t="s">
        <v>178</v>
      </c>
      <c r="H83" s="70" t="s">
        <v>242</v>
      </c>
      <c r="I83" s="56" t="str">
        <f t="shared" si="17"/>
        <v>Asesor de Control Interno</v>
      </c>
      <c r="J83" s="57">
        <v>44046</v>
      </c>
      <c r="K83" s="57">
        <v>44053</v>
      </c>
      <c r="L83" s="76"/>
      <c r="M83" s="76"/>
      <c r="N83" s="76"/>
      <c r="O83" s="76"/>
      <c r="P83" s="76"/>
      <c r="Q83" s="76"/>
      <c r="R83" s="76"/>
      <c r="S83" s="76"/>
      <c r="T83" s="76"/>
      <c r="U83" s="76"/>
      <c r="V83" s="76"/>
      <c r="W83" s="76"/>
      <c r="X83" s="53" t="s">
        <v>243</v>
      </c>
      <c r="Y83" s="77">
        <v>1.5E-3</v>
      </c>
      <c r="Z83" s="57">
        <v>44049</v>
      </c>
      <c r="AA83" s="103" t="s">
        <v>664</v>
      </c>
      <c r="AB83" s="103" t="s">
        <v>652</v>
      </c>
      <c r="AC83" s="53" t="s">
        <v>58</v>
      </c>
      <c r="AD83" s="106">
        <f t="shared" ca="1" si="18"/>
        <v>1.5E-3</v>
      </c>
      <c r="AE83" s="106">
        <f t="shared" ca="1" si="19"/>
        <v>0</v>
      </c>
      <c r="AF83" s="187">
        <f t="shared" si="20"/>
        <v>8</v>
      </c>
      <c r="AG83" s="188">
        <f t="shared" si="21"/>
        <v>7</v>
      </c>
      <c r="AH83" s="188">
        <f t="shared" si="22"/>
        <v>150</v>
      </c>
      <c r="AI83" s="65">
        <f t="shared" si="23"/>
        <v>21.428571428571427</v>
      </c>
      <c r="AJ83" s="195">
        <f t="shared" si="24"/>
        <v>3.214285714285714E-2</v>
      </c>
      <c r="AK83" s="3"/>
    </row>
    <row r="84" spans="1:37" ht="65.25" customHeight="1" x14ac:dyDescent="0.2">
      <c r="A84" s="201" t="s">
        <v>650</v>
      </c>
      <c r="B84" s="192" t="s">
        <v>407</v>
      </c>
      <c r="C84" s="53" t="s">
        <v>45</v>
      </c>
      <c r="D84" s="54" t="s">
        <v>117</v>
      </c>
      <c r="E84" s="53" t="s">
        <v>91</v>
      </c>
      <c r="F84" s="53" t="s">
        <v>100</v>
      </c>
      <c r="G84" s="53" t="s">
        <v>178</v>
      </c>
      <c r="H84" s="70" t="s">
        <v>242</v>
      </c>
      <c r="I84" s="56" t="str">
        <f t="shared" si="17"/>
        <v>Asesor de Control Interno</v>
      </c>
      <c r="J84" s="57">
        <v>44075</v>
      </c>
      <c r="K84" s="57">
        <v>44081</v>
      </c>
      <c r="L84" s="76"/>
      <c r="M84" s="76"/>
      <c r="N84" s="76"/>
      <c r="O84" s="76"/>
      <c r="P84" s="76"/>
      <c r="Q84" s="76"/>
      <c r="R84" s="76"/>
      <c r="S84" s="76"/>
      <c r="T84" s="76"/>
      <c r="U84" s="76"/>
      <c r="V84" s="76"/>
      <c r="W84" s="76"/>
      <c r="X84" s="53" t="s">
        <v>243</v>
      </c>
      <c r="Y84" s="77">
        <v>1.5E-3</v>
      </c>
      <c r="Z84" s="57">
        <v>44078</v>
      </c>
      <c r="AA84" s="103" t="s">
        <v>665</v>
      </c>
      <c r="AB84" s="103" t="s">
        <v>666</v>
      </c>
      <c r="AC84" s="53" t="s">
        <v>58</v>
      </c>
      <c r="AD84" s="106">
        <f t="shared" ca="1" si="18"/>
        <v>1.5E-3</v>
      </c>
      <c r="AE84" s="106">
        <f t="shared" ca="1" si="19"/>
        <v>0</v>
      </c>
      <c r="AF84" s="187">
        <f t="shared" si="20"/>
        <v>9</v>
      </c>
      <c r="AG84" s="188">
        <f t="shared" si="21"/>
        <v>6</v>
      </c>
      <c r="AH84" s="188">
        <f t="shared" si="22"/>
        <v>121</v>
      </c>
      <c r="AI84" s="65">
        <f t="shared" si="23"/>
        <v>20.166666666666668</v>
      </c>
      <c r="AJ84" s="195">
        <f t="shared" si="24"/>
        <v>3.0250000000000003E-2</v>
      </c>
      <c r="AK84" s="3"/>
    </row>
    <row r="85" spans="1:37" ht="65.25" customHeight="1" x14ac:dyDescent="0.2">
      <c r="A85" s="201" t="s">
        <v>650</v>
      </c>
      <c r="B85" s="192" t="s">
        <v>407</v>
      </c>
      <c r="C85" s="53" t="s">
        <v>45</v>
      </c>
      <c r="D85" s="54" t="s">
        <v>117</v>
      </c>
      <c r="E85" s="53" t="s">
        <v>91</v>
      </c>
      <c r="F85" s="53" t="s">
        <v>100</v>
      </c>
      <c r="G85" s="53" t="s">
        <v>178</v>
      </c>
      <c r="H85" s="70" t="s">
        <v>242</v>
      </c>
      <c r="I85" s="56" t="str">
        <f t="shared" si="17"/>
        <v>Asesor de Control Interno</v>
      </c>
      <c r="J85" s="57">
        <v>44105</v>
      </c>
      <c r="K85" s="57">
        <v>44111</v>
      </c>
      <c r="L85" s="76"/>
      <c r="M85" s="76"/>
      <c r="N85" s="76"/>
      <c r="O85" s="76"/>
      <c r="P85" s="76"/>
      <c r="Q85" s="76"/>
      <c r="R85" s="76"/>
      <c r="S85" s="76"/>
      <c r="T85" s="76"/>
      <c r="U85" s="76"/>
      <c r="V85" s="76"/>
      <c r="W85" s="76"/>
      <c r="X85" s="53" t="s">
        <v>243</v>
      </c>
      <c r="Y85" s="77">
        <v>1.5E-3</v>
      </c>
      <c r="Z85" s="57">
        <v>44110</v>
      </c>
      <c r="AA85" s="103" t="s">
        <v>683</v>
      </c>
      <c r="AB85" s="103" t="s">
        <v>684</v>
      </c>
      <c r="AC85" s="53" t="s">
        <v>58</v>
      </c>
      <c r="AD85" s="106">
        <f t="shared" ca="1" si="18"/>
        <v>1.5E-3</v>
      </c>
      <c r="AE85" s="106">
        <f t="shared" ca="1" si="19"/>
        <v>0</v>
      </c>
      <c r="AF85" s="187">
        <f t="shared" si="20"/>
        <v>10</v>
      </c>
      <c r="AG85" s="188">
        <f t="shared" si="21"/>
        <v>6</v>
      </c>
      <c r="AH85" s="188">
        <f t="shared" si="22"/>
        <v>91</v>
      </c>
      <c r="AI85" s="65">
        <f t="shared" si="23"/>
        <v>15.166666666666666</v>
      </c>
      <c r="AJ85" s="195">
        <f t="shared" si="24"/>
        <v>2.2749999999999999E-2</v>
      </c>
      <c r="AK85" s="3"/>
    </row>
    <row r="86" spans="1:37" ht="65.25" customHeight="1" x14ac:dyDescent="0.2">
      <c r="A86" s="201" t="s">
        <v>650</v>
      </c>
      <c r="B86" s="192" t="s">
        <v>407</v>
      </c>
      <c r="C86" s="53" t="s">
        <v>45</v>
      </c>
      <c r="D86" s="54" t="s">
        <v>117</v>
      </c>
      <c r="E86" s="53" t="s">
        <v>91</v>
      </c>
      <c r="F86" s="53" t="s">
        <v>100</v>
      </c>
      <c r="G86" s="53" t="s">
        <v>178</v>
      </c>
      <c r="H86" s="70" t="s">
        <v>242</v>
      </c>
      <c r="I86" s="56" t="str">
        <f t="shared" si="17"/>
        <v>Asesor de Control Interno</v>
      </c>
      <c r="J86" s="57">
        <v>44138</v>
      </c>
      <c r="K86" s="57">
        <v>44144</v>
      </c>
      <c r="L86" s="76"/>
      <c r="M86" s="76"/>
      <c r="N86" s="76"/>
      <c r="O86" s="76"/>
      <c r="P86" s="76"/>
      <c r="Q86" s="76"/>
      <c r="R86" s="76"/>
      <c r="S86" s="76"/>
      <c r="T86" s="76"/>
      <c r="U86" s="76"/>
      <c r="V86" s="76"/>
      <c r="W86" s="76"/>
      <c r="X86" s="53" t="s">
        <v>243</v>
      </c>
      <c r="Y86" s="77">
        <v>1.5E-3</v>
      </c>
      <c r="Z86" s="57">
        <v>44141</v>
      </c>
      <c r="AA86" s="54" t="s">
        <v>718</v>
      </c>
      <c r="AB86" s="103" t="s">
        <v>719</v>
      </c>
      <c r="AC86" s="53" t="s">
        <v>58</v>
      </c>
      <c r="AD86" s="106">
        <f t="shared" ca="1" si="18"/>
        <v>1.5E-3</v>
      </c>
      <c r="AE86" s="106">
        <f t="shared" ca="1" si="19"/>
        <v>0</v>
      </c>
      <c r="AF86" s="187">
        <f t="shared" si="20"/>
        <v>11</v>
      </c>
      <c r="AG86" s="188">
        <f t="shared" si="21"/>
        <v>6</v>
      </c>
      <c r="AH86" s="188">
        <f t="shared" si="22"/>
        <v>58</v>
      </c>
      <c r="AI86" s="65">
        <f t="shared" si="23"/>
        <v>9.6666666666666661</v>
      </c>
      <c r="AJ86" s="195">
        <f t="shared" si="24"/>
        <v>1.4499999999999999E-2</v>
      </c>
      <c r="AK86" s="3"/>
    </row>
    <row r="87" spans="1:37" ht="65.25" customHeight="1" x14ac:dyDescent="0.2">
      <c r="A87" s="201" t="s">
        <v>651</v>
      </c>
      <c r="B87" s="192" t="s">
        <v>407</v>
      </c>
      <c r="C87" s="53" t="s">
        <v>45</v>
      </c>
      <c r="D87" s="54" t="s">
        <v>117</v>
      </c>
      <c r="E87" s="53" t="s">
        <v>91</v>
      </c>
      <c r="F87" s="53" t="s">
        <v>100</v>
      </c>
      <c r="G87" s="53" t="s">
        <v>178</v>
      </c>
      <c r="H87" s="70" t="s">
        <v>242</v>
      </c>
      <c r="I87" s="56" t="str">
        <f t="shared" si="17"/>
        <v>Asesor de Control Interno</v>
      </c>
      <c r="J87" s="57">
        <v>44166</v>
      </c>
      <c r="K87" s="57">
        <v>44172</v>
      </c>
      <c r="L87" s="76"/>
      <c r="M87" s="76"/>
      <c r="N87" s="76"/>
      <c r="O87" s="76"/>
      <c r="P87" s="76"/>
      <c r="Q87" s="76"/>
      <c r="R87" s="76"/>
      <c r="S87" s="76"/>
      <c r="T87" s="76"/>
      <c r="U87" s="76"/>
      <c r="V87" s="76"/>
      <c r="W87" s="76"/>
      <c r="X87" s="53" t="s">
        <v>243</v>
      </c>
      <c r="Y87" s="77">
        <v>1.5E-3</v>
      </c>
      <c r="Z87" s="84">
        <v>44166</v>
      </c>
      <c r="AA87" s="103" t="s">
        <v>741</v>
      </c>
      <c r="AB87" s="103" t="s">
        <v>740</v>
      </c>
      <c r="AC87" s="53" t="s">
        <v>58</v>
      </c>
      <c r="AD87" s="106">
        <f t="shared" ca="1" si="18"/>
        <v>1.5E-3</v>
      </c>
      <c r="AE87" s="106">
        <f t="shared" ca="1" si="19"/>
        <v>0</v>
      </c>
      <c r="AF87" s="187">
        <f t="shared" si="20"/>
        <v>12</v>
      </c>
      <c r="AG87" s="188">
        <f t="shared" si="21"/>
        <v>6</v>
      </c>
      <c r="AH87" s="188">
        <f t="shared" si="22"/>
        <v>30</v>
      </c>
      <c r="AI87" s="65">
        <f t="shared" si="23"/>
        <v>5</v>
      </c>
      <c r="AJ87" s="195">
        <f t="shared" si="24"/>
        <v>7.4999999999999997E-3</v>
      </c>
      <c r="AK87" s="3"/>
    </row>
    <row r="88" spans="1:37" ht="65.25" customHeight="1" x14ac:dyDescent="0.2">
      <c r="A88" s="201" t="s">
        <v>650</v>
      </c>
      <c r="B88" s="192" t="s">
        <v>407</v>
      </c>
      <c r="C88" s="53" t="s">
        <v>45</v>
      </c>
      <c r="D88" s="54" t="s">
        <v>133</v>
      </c>
      <c r="E88" s="53" t="s">
        <v>91</v>
      </c>
      <c r="F88" s="53" t="s">
        <v>100</v>
      </c>
      <c r="G88" s="53" t="s">
        <v>178</v>
      </c>
      <c r="H88" s="70" t="s">
        <v>463</v>
      </c>
      <c r="I88" s="56" t="str">
        <f t="shared" si="17"/>
        <v>Asesor de Control Interno</v>
      </c>
      <c r="J88" s="57">
        <v>43864</v>
      </c>
      <c r="K88" s="120">
        <v>44160</v>
      </c>
      <c r="L88" s="76"/>
      <c r="M88" s="76"/>
      <c r="N88" s="76"/>
      <c r="O88" s="76"/>
      <c r="P88" s="76"/>
      <c r="Q88" s="76"/>
      <c r="R88" s="76"/>
      <c r="S88" s="76"/>
      <c r="T88" s="76"/>
      <c r="U88" s="76"/>
      <c r="V88" s="76"/>
      <c r="W88" s="76"/>
      <c r="X88" s="53" t="s">
        <v>257</v>
      </c>
      <c r="Y88" s="77">
        <v>0.03</v>
      </c>
      <c r="Z88" s="57">
        <v>44148</v>
      </c>
      <c r="AA88" s="103" t="s">
        <v>726</v>
      </c>
      <c r="AB88" s="103" t="s">
        <v>739</v>
      </c>
      <c r="AC88" s="53" t="s">
        <v>58</v>
      </c>
      <c r="AD88" s="106">
        <f t="shared" ca="1" si="18"/>
        <v>0.03</v>
      </c>
      <c r="AE88" s="106">
        <f t="shared" ca="1" si="19"/>
        <v>0</v>
      </c>
      <c r="AF88" s="187">
        <f t="shared" si="20"/>
        <v>11</v>
      </c>
      <c r="AG88" s="188">
        <f t="shared" si="21"/>
        <v>296</v>
      </c>
      <c r="AH88" s="188">
        <f t="shared" si="22"/>
        <v>332</v>
      </c>
      <c r="AI88" s="65">
        <f t="shared" si="23"/>
        <v>1.1216216216216217</v>
      </c>
      <c r="AJ88" s="195">
        <f t="shared" si="24"/>
        <v>3.3648648648648652E-2</v>
      </c>
      <c r="AK88" s="3"/>
    </row>
    <row r="89" spans="1:37" ht="65.25" customHeight="1" x14ac:dyDescent="0.2">
      <c r="A89" s="223" t="s">
        <v>650</v>
      </c>
      <c r="B89" s="192" t="s">
        <v>409</v>
      </c>
      <c r="C89" s="53" t="s">
        <v>45</v>
      </c>
      <c r="D89" s="54" t="s">
        <v>133</v>
      </c>
      <c r="E89" s="53" t="s">
        <v>91</v>
      </c>
      <c r="F89" s="53" t="s">
        <v>100</v>
      </c>
      <c r="G89" s="53" t="s">
        <v>178</v>
      </c>
      <c r="H89" s="70" t="s">
        <v>241</v>
      </c>
      <c r="I89" s="56" t="str">
        <f t="shared" si="17"/>
        <v>Asesor de Control Interno</v>
      </c>
      <c r="J89" s="57">
        <v>44055</v>
      </c>
      <c r="K89" s="57">
        <v>44104</v>
      </c>
      <c r="L89" s="76"/>
      <c r="M89" s="76"/>
      <c r="N89" s="76"/>
      <c r="O89" s="76"/>
      <c r="P89" s="76"/>
      <c r="Q89" s="76"/>
      <c r="R89" s="76"/>
      <c r="S89" s="76"/>
      <c r="T89" s="76"/>
      <c r="U89" s="76"/>
      <c r="V89" s="76"/>
      <c r="W89" s="76"/>
      <c r="X89" s="53" t="s">
        <v>257</v>
      </c>
      <c r="Y89" s="77"/>
      <c r="Z89" s="57"/>
      <c r="AA89" s="54"/>
      <c r="AB89" s="103"/>
      <c r="AC89" s="53"/>
      <c r="AD89" s="171">
        <f t="shared" ca="1" si="18"/>
        <v>0</v>
      </c>
      <c r="AE89" s="171">
        <f t="shared" ca="1" si="19"/>
        <v>0</v>
      </c>
      <c r="AF89" s="187">
        <f t="shared" si="20"/>
        <v>9</v>
      </c>
      <c r="AG89" s="188">
        <f t="shared" si="21"/>
        <v>49</v>
      </c>
      <c r="AH89" s="188">
        <f t="shared" si="22"/>
        <v>141</v>
      </c>
      <c r="AI89" s="65">
        <f t="shared" si="23"/>
        <v>2.8775510204081631</v>
      </c>
      <c r="AJ89" s="195">
        <f t="shared" si="24"/>
        <v>0</v>
      </c>
      <c r="AK89" s="3"/>
    </row>
    <row r="90" spans="1:37" ht="65.25" customHeight="1" x14ac:dyDescent="0.2">
      <c r="A90" s="223" t="s">
        <v>650</v>
      </c>
      <c r="B90" s="192" t="s">
        <v>430</v>
      </c>
      <c r="C90" s="53" t="s">
        <v>45</v>
      </c>
      <c r="D90" s="54" t="s">
        <v>259</v>
      </c>
      <c r="E90" s="53" t="s">
        <v>91</v>
      </c>
      <c r="F90" s="53" t="s">
        <v>100</v>
      </c>
      <c r="G90" s="53" t="s">
        <v>178</v>
      </c>
      <c r="H90" s="55" t="s">
        <v>232</v>
      </c>
      <c r="I90" s="56" t="str">
        <f t="shared" si="17"/>
        <v>Asesor de Control Interno</v>
      </c>
      <c r="J90" s="57">
        <v>43864</v>
      </c>
      <c r="K90" s="57">
        <v>43882</v>
      </c>
      <c r="L90" s="76"/>
      <c r="M90" s="76"/>
      <c r="N90" s="76"/>
      <c r="O90" s="76"/>
      <c r="P90" s="76"/>
      <c r="Q90" s="76"/>
      <c r="R90" s="76"/>
      <c r="S90" s="76"/>
      <c r="T90" s="76"/>
      <c r="U90" s="76"/>
      <c r="V90" s="76"/>
      <c r="W90" s="76"/>
      <c r="X90" s="53" t="s">
        <v>260</v>
      </c>
      <c r="Y90" s="58">
        <v>5.0000000000000001E-3</v>
      </c>
      <c r="Z90" s="57">
        <v>43882</v>
      </c>
      <c r="AA90" s="103" t="s">
        <v>339</v>
      </c>
      <c r="AB90" s="103" t="s">
        <v>501</v>
      </c>
      <c r="AC90" s="53" t="s">
        <v>58</v>
      </c>
      <c r="AD90" s="106">
        <f t="shared" ca="1" si="18"/>
        <v>5.0000000000000001E-3</v>
      </c>
      <c r="AE90" s="106">
        <f t="shared" ca="1" si="19"/>
        <v>0</v>
      </c>
      <c r="AF90" s="187">
        <f t="shared" si="20"/>
        <v>2</v>
      </c>
      <c r="AG90" s="188">
        <f t="shared" si="21"/>
        <v>18</v>
      </c>
      <c r="AH90" s="188">
        <f t="shared" si="22"/>
        <v>332</v>
      </c>
      <c r="AI90" s="65">
        <f t="shared" si="23"/>
        <v>18.444444444444443</v>
      </c>
      <c r="AJ90" s="195">
        <f t="shared" si="24"/>
        <v>9.2222222222222219E-2</v>
      </c>
      <c r="AK90" s="3"/>
    </row>
    <row r="91" spans="1:37" ht="65.25" customHeight="1" x14ac:dyDescent="0.2">
      <c r="A91" s="223" t="s">
        <v>650</v>
      </c>
      <c r="B91" s="192" t="s">
        <v>430</v>
      </c>
      <c r="C91" s="53" t="s">
        <v>45</v>
      </c>
      <c r="D91" s="54" t="s">
        <v>258</v>
      </c>
      <c r="E91" s="53" t="s">
        <v>91</v>
      </c>
      <c r="F91" s="53" t="s">
        <v>100</v>
      </c>
      <c r="G91" s="53" t="s">
        <v>178</v>
      </c>
      <c r="H91" s="78" t="s">
        <v>48</v>
      </c>
      <c r="I91" s="56" t="str">
        <f t="shared" ref="I91:I122" si="25">IF(LEN(E91)&gt;0,VLOOKUP(E91,PROCESO2,3,0),"")</f>
        <v>Asesor de Control Interno</v>
      </c>
      <c r="J91" s="57">
        <v>43864</v>
      </c>
      <c r="K91" s="57">
        <v>43882</v>
      </c>
      <c r="L91" s="76"/>
      <c r="M91" s="76"/>
      <c r="N91" s="76"/>
      <c r="O91" s="76"/>
      <c r="P91" s="76"/>
      <c r="Q91" s="76"/>
      <c r="R91" s="76"/>
      <c r="S91" s="76"/>
      <c r="T91" s="76"/>
      <c r="U91" s="76"/>
      <c r="V91" s="76"/>
      <c r="W91" s="76"/>
      <c r="X91" s="53" t="s">
        <v>260</v>
      </c>
      <c r="Y91" s="58">
        <v>5.0000000000000001E-3</v>
      </c>
      <c r="Z91" s="57">
        <v>43882</v>
      </c>
      <c r="AA91" s="115" t="s">
        <v>340</v>
      </c>
      <c r="AB91" s="103" t="s">
        <v>502</v>
      </c>
      <c r="AC91" s="53" t="s">
        <v>58</v>
      </c>
      <c r="AD91" s="106">
        <f t="shared" ref="AD91:AD122" ca="1" si="26">IF(ISERROR(VLOOKUP(AC91,INDIRECT(VLOOKUP(C91,ACTA,2,0)&amp;"A"),2,0))=TRUE,0,Y91*(VLOOKUP(AC91,INDIRECT(VLOOKUP(C91,ACTA,2,0)&amp;"A"),2,0)))</f>
        <v>5.0000000000000001E-3</v>
      </c>
      <c r="AE91" s="106">
        <f t="shared" ref="AE91:AE122" ca="1" si="27">+Y91-AD91</f>
        <v>0</v>
      </c>
      <c r="AF91" s="187">
        <f t="shared" ref="AF91:AF122" si="28">MONTH(K91)</f>
        <v>2</v>
      </c>
      <c r="AG91" s="188">
        <f t="shared" ref="AG91:AG122" si="29">+K91-J91</f>
        <v>18</v>
      </c>
      <c r="AH91" s="188">
        <f t="shared" ref="AH91:AH122" si="30">+$AH$18-J91</f>
        <v>332</v>
      </c>
      <c r="AI91" s="65">
        <f t="shared" ref="AI91:AI122" si="31">+AH91/AG91</f>
        <v>18.444444444444443</v>
      </c>
      <c r="AJ91" s="195">
        <f t="shared" ref="AJ91:AJ122" si="32">+AI91*Y91</f>
        <v>9.2222222222222219E-2</v>
      </c>
      <c r="AK91" s="3"/>
    </row>
    <row r="92" spans="1:37" ht="65.25" customHeight="1" x14ac:dyDescent="0.2">
      <c r="A92" s="223" t="s">
        <v>650</v>
      </c>
      <c r="B92" s="192" t="s">
        <v>430</v>
      </c>
      <c r="C92" s="53" t="s">
        <v>52</v>
      </c>
      <c r="D92" s="54" t="s">
        <v>155</v>
      </c>
      <c r="E92" s="53" t="s">
        <v>136</v>
      </c>
      <c r="F92" s="53" t="s">
        <v>98</v>
      </c>
      <c r="G92" s="53" t="s">
        <v>178</v>
      </c>
      <c r="H92" s="55" t="s">
        <v>170</v>
      </c>
      <c r="I92" s="56" t="str">
        <f t="shared" si="25"/>
        <v xml:space="preserve">Director Jurídico </v>
      </c>
      <c r="J92" s="57">
        <v>43922</v>
      </c>
      <c r="K92" s="57">
        <v>43945</v>
      </c>
      <c r="L92" s="76"/>
      <c r="M92" s="76"/>
      <c r="N92" s="76"/>
      <c r="O92" s="76"/>
      <c r="P92" s="76"/>
      <c r="Q92" s="76"/>
      <c r="R92" s="76"/>
      <c r="S92" s="76"/>
      <c r="T92" s="76"/>
      <c r="U92" s="76"/>
      <c r="V92" s="76"/>
      <c r="W92" s="76"/>
      <c r="X92" s="53" t="s">
        <v>132</v>
      </c>
      <c r="Y92" s="77">
        <v>0.01</v>
      </c>
      <c r="Z92" s="57">
        <v>44012</v>
      </c>
      <c r="AA92" s="54" t="s">
        <v>376</v>
      </c>
      <c r="AB92" s="103" t="s">
        <v>503</v>
      </c>
      <c r="AC92" s="53" t="s">
        <v>189</v>
      </c>
      <c r="AD92" s="106">
        <f t="shared" ca="1" si="26"/>
        <v>9.9999999999999985E-3</v>
      </c>
      <c r="AE92" s="106">
        <f t="shared" ca="1" si="27"/>
        <v>0</v>
      </c>
      <c r="AF92" s="187">
        <f t="shared" si="28"/>
        <v>4</v>
      </c>
      <c r="AG92" s="188">
        <f t="shared" si="29"/>
        <v>23</v>
      </c>
      <c r="AH92" s="188">
        <f t="shared" si="30"/>
        <v>274</v>
      </c>
      <c r="AI92" s="65">
        <f t="shared" si="31"/>
        <v>11.913043478260869</v>
      </c>
      <c r="AJ92" s="195">
        <f t="shared" si="32"/>
        <v>0.11913043478260869</v>
      </c>
      <c r="AK92" s="3"/>
    </row>
    <row r="93" spans="1:37" ht="65.25" customHeight="1" x14ac:dyDescent="0.2">
      <c r="A93" s="223" t="s">
        <v>650</v>
      </c>
      <c r="B93" s="192" t="s">
        <v>430</v>
      </c>
      <c r="C93" s="53" t="s">
        <v>52</v>
      </c>
      <c r="D93" s="54" t="s">
        <v>261</v>
      </c>
      <c r="E93" s="53" t="s">
        <v>101</v>
      </c>
      <c r="F93" s="53" t="s">
        <v>101</v>
      </c>
      <c r="G93" s="53" t="s">
        <v>178</v>
      </c>
      <c r="H93" s="70" t="s">
        <v>241</v>
      </c>
      <c r="I93" s="56" t="str">
        <f t="shared" si="25"/>
        <v>Líderes de Cada Proceso</v>
      </c>
      <c r="J93" s="57">
        <v>43832</v>
      </c>
      <c r="K93" s="57">
        <v>43847</v>
      </c>
      <c r="L93" s="76"/>
      <c r="M93" s="76"/>
      <c r="N93" s="76"/>
      <c r="O93" s="76"/>
      <c r="P93" s="76"/>
      <c r="Q93" s="76"/>
      <c r="R93" s="76"/>
      <c r="S93" s="76"/>
      <c r="T93" s="76"/>
      <c r="U93" s="76"/>
      <c r="V93" s="76"/>
      <c r="W93" s="76"/>
      <c r="X93" s="53" t="s">
        <v>227</v>
      </c>
      <c r="Y93" s="77">
        <v>1.4999999999999999E-2</v>
      </c>
      <c r="Z93" s="57">
        <v>43847</v>
      </c>
      <c r="AA93" s="103" t="s">
        <v>504</v>
      </c>
      <c r="AB93" s="103" t="s">
        <v>505</v>
      </c>
      <c r="AC93" s="53" t="s">
        <v>189</v>
      </c>
      <c r="AD93" s="106">
        <f t="shared" ca="1" si="26"/>
        <v>1.4999999999999998E-2</v>
      </c>
      <c r="AE93" s="106">
        <f t="shared" ca="1" si="27"/>
        <v>0</v>
      </c>
      <c r="AF93" s="187">
        <f t="shared" si="28"/>
        <v>1</v>
      </c>
      <c r="AG93" s="188">
        <f t="shared" si="29"/>
        <v>15</v>
      </c>
      <c r="AH93" s="188">
        <f t="shared" si="30"/>
        <v>364</v>
      </c>
      <c r="AI93" s="65">
        <f t="shared" si="31"/>
        <v>24.266666666666666</v>
      </c>
      <c r="AJ93" s="195">
        <f t="shared" si="32"/>
        <v>0.36399999999999999</v>
      </c>
      <c r="AK93" s="3"/>
    </row>
    <row r="94" spans="1:37" ht="65.25" customHeight="1" x14ac:dyDescent="0.2">
      <c r="A94" s="223" t="s">
        <v>650</v>
      </c>
      <c r="B94" s="192" t="s">
        <v>430</v>
      </c>
      <c r="C94" s="53" t="s">
        <v>52</v>
      </c>
      <c r="D94" s="54" t="s">
        <v>262</v>
      </c>
      <c r="E94" s="53" t="s">
        <v>101</v>
      </c>
      <c r="F94" s="53" t="s">
        <v>101</v>
      </c>
      <c r="G94" s="53" t="s">
        <v>178</v>
      </c>
      <c r="H94" s="70" t="s">
        <v>241</v>
      </c>
      <c r="I94" s="56" t="str">
        <f t="shared" si="25"/>
        <v>Líderes de Cada Proceso</v>
      </c>
      <c r="J94" s="57">
        <v>43832</v>
      </c>
      <c r="K94" s="57">
        <v>43847</v>
      </c>
      <c r="L94" s="76"/>
      <c r="M94" s="76"/>
      <c r="N94" s="76"/>
      <c r="O94" s="76"/>
      <c r="P94" s="76"/>
      <c r="Q94" s="76"/>
      <c r="R94" s="76"/>
      <c r="S94" s="76"/>
      <c r="T94" s="76"/>
      <c r="U94" s="76"/>
      <c r="V94" s="76"/>
      <c r="W94" s="76"/>
      <c r="X94" s="53" t="s">
        <v>132</v>
      </c>
      <c r="Y94" s="77">
        <v>1.4999999999999999E-2</v>
      </c>
      <c r="Z94" s="57">
        <v>43847</v>
      </c>
      <c r="AA94" s="103" t="s">
        <v>504</v>
      </c>
      <c r="AB94" s="103" t="s">
        <v>505</v>
      </c>
      <c r="AC94" s="53" t="s">
        <v>189</v>
      </c>
      <c r="AD94" s="106">
        <f t="shared" ca="1" si="26"/>
        <v>1.4999999999999998E-2</v>
      </c>
      <c r="AE94" s="106">
        <f t="shared" ca="1" si="27"/>
        <v>0</v>
      </c>
      <c r="AF94" s="187">
        <f t="shared" si="28"/>
        <v>1</v>
      </c>
      <c r="AG94" s="188">
        <f t="shared" si="29"/>
        <v>15</v>
      </c>
      <c r="AH94" s="188">
        <f t="shared" si="30"/>
        <v>364</v>
      </c>
      <c r="AI94" s="65">
        <f t="shared" si="31"/>
        <v>24.266666666666666</v>
      </c>
      <c r="AJ94" s="195">
        <f t="shared" si="32"/>
        <v>0.36399999999999999</v>
      </c>
      <c r="AK94" s="3"/>
    </row>
    <row r="95" spans="1:37" ht="65.25" customHeight="1" x14ac:dyDescent="0.2">
      <c r="A95" s="223" t="s">
        <v>650</v>
      </c>
      <c r="B95" s="192" t="s">
        <v>430</v>
      </c>
      <c r="C95" s="53" t="s">
        <v>52</v>
      </c>
      <c r="D95" s="54" t="s">
        <v>263</v>
      </c>
      <c r="E95" s="53" t="s">
        <v>101</v>
      </c>
      <c r="F95" s="53" t="s">
        <v>101</v>
      </c>
      <c r="G95" s="53" t="s">
        <v>178</v>
      </c>
      <c r="H95" s="70" t="s">
        <v>242</v>
      </c>
      <c r="I95" s="56" t="str">
        <f t="shared" si="25"/>
        <v>Líderes de Cada Proceso</v>
      </c>
      <c r="J95" s="57">
        <v>43955</v>
      </c>
      <c r="K95" s="57">
        <v>43966</v>
      </c>
      <c r="L95" s="76"/>
      <c r="M95" s="76"/>
      <c r="N95" s="76"/>
      <c r="O95" s="76"/>
      <c r="P95" s="76"/>
      <c r="Q95" s="76"/>
      <c r="R95" s="76"/>
      <c r="S95" s="76"/>
      <c r="T95" s="76"/>
      <c r="U95" s="76"/>
      <c r="V95" s="76"/>
      <c r="W95" s="76"/>
      <c r="X95" s="53" t="s">
        <v>227</v>
      </c>
      <c r="Y95" s="77">
        <v>1.4999999999999999E-2</v>
      </c>
      <c r="Z95" s="57">
        <v>43966</v>
      </c>
      <c r="AA95" s="54" t="s">
        <v>354</v>
      </c>
      <c r="AB95" s="103" t="s">
        <v>506</v>
      </c>
      <c r="AC95" s="53" t="s">
        <v>189</v>
      </c>
      <c r="AD95" s="106">
        <f t="shared" ca="1" si="26"/>
        <v>1.4999999999999998E-2</v>
      </c>
      <c r="AE95" s="106">
        <f t="shared" ca="1" si="27"/>
        <v>0</v>
      </c>
      <c r="AF95" s="187">
        <f t="shared" si="28"/>
        <v>5</v>
      </c>
      <c r="AG95" s="188">
        <f t="shared" si="29"/>
        <v>11</v>
      </c>
      <c r="AH95" s="188">
        <f t="shared" si="30"/>
        <v>241</v>
      </c>
      <c r="AI95" s="65">
        <f t="shared" si="31"/>
        <v>21.90909090909091</v>
      </c>
      <c r="AJ95" s="195">
        <f t="shared" si="32"/>
        <v>0.32863636363636362</v>
      </c>
      <c r="AK95" s="3"/>
    </row>
    <row r="96" spans="1:37" ht="65.25" customHeight="1" x14ac:dyDescent="0.2">
      <c r="A96" s="223" t="s">
        <v>650</v>
      </c>
      <c r="B96" s="192" t="s">
        <v>430</v>
      </c>
      <c r="C96" s="53" t="s">
        <v>52</v>
      </c>
      <c r="D96" s="54" t="s">
        <v>264</v>
      </c>
      <c r="E96" s="53" t="s">
        <v>101</v>
      </c>
      <c r="F96" s="53" t="s">
        <v>101</v>
      </c>
      <c r="G96" s="53" t="s">
        <v>178</v>
      </c>
      <c r="H96" s="70" t="s">
        <v>242</v>
      </c>
      <c r="I96" s="56" t="str">
        <f t="shared" si="25"/>
        <v>Líderes de Cada Proceso</v>
      </c>
      <c r="J96" s="57">
        <v>43955</v>
      </c>
      <c r="K96" s="57">
        <v>43966</v>
      </c>
      <c r="L96" s="76"/>
      <c r="M96" s="76"/>
      <c r="N96" s="76"/>
      <c r="O96" s="76"/>
      <c r="P96" s="76"/>
      <c r="Q96" s="76"/>
      <c r="R96" s="76"/>
      <c r="S96" s="76"/>
      <c r="T96" s="76"/>
      <c r="U96" s="76"/>
      <c r="V96" s="76"/>
      <c r="W96" s="76"/>
      <c r="X96" s="53" t="s">
        <v>132</v>
      </c>
      <c r="Y96" s="77">
        <v>1.4999999999999999E-2</v>
      </c>
      <c r="Z96" s="57">
        <v>43966</v>
      </c>
      <c r="AA96" s="54" t="s">
        <v>354</v>
      </c>
      <c r="AB96" s="103" t="s">
        <v>506</v>
      </c>
      <c r="AC96" s="53" t="s">
        <v>189</v>
      </c>
      <c r="AD96" s="106">
        <f t="shared" ca="1" si="26"/>
        <v>1.4999999999999998E-2</v>
      </c>
      <c r="AE96" s="106">
        <f t="shared" ca="1" si="27"/>
        <v>0</v>
      </c>
      <c r="AF96" s="187">
        <f t="shared" si="28"/>
        <v>5</v>
      </c>
      <c r="AG96" s="188">
        <f t="shared" si="29"/>
        <v>11</v>
      </c>
      <c r="AH96" s="188">
        <f t="shared" si="30"/>
        <v>241</v>
      </c>
      <c r="AI96" s="65">
        <f t="shared" si="31"/>
        <v>21.90909090909091</v>
      </c>
      <c r="AJ96" s="195">
        <f t="shared" si="32"/>
        <v>0.32863636363636362</v>
      </c>
      <c r="AK96" s="3"/>
    </row>
    <row r="97" spans="1:37" ht="87.75" customHeight="1" x14ac:dyDescent="0.2">
      <c r="A97" s="201" t="s">
        <v>650</v>
      </c>
      <c r="B97" s="192" t="s">
        <v>407</v>
      </c>
      <c r="C97" s="53" t="s">
        <v>52</v>
      </c>
      <c r="D97" s="54" t="s">
        <v>263</v>
      </c>
      <c r="E97" s="53" t="s">
        <v>101</v>
      </c>
      <c r="F97" s="53" t="s">
        <v>101</v>
      </c>
      <c r="G97" s="53" t="s">
        <v>178</v>
      </c>
      <c r="H97" s="70" t="s">
        <v>463</v>
      </c>
      <c r="I97" s="56" t="str">
        <f t="shared" si="25"/>
        <v>Líderes de Cada Proceso</v>
      </c>
      <c r="J97" s="120">
        <v>44069</v>
      </c>
      <c r="K97" s="120">
        <v>44119</v>
      </c>
      <c r="L97" s="76"/>
      <c r="M97" s="76"/>
      <c r="N97" s="76"/>
      <c r="O97" s="76"/>
      <c r="P97" s="76"/>
      <c r="Q97" s="76"/>
      <c r="R97" s="76"/>
      <c r="S97" s="76"/>
      <c r="T97" s="76"/>
      <c r="U97" s="76"/>
      <c r="V97" s="76"/>
      <c r="W97" s="76"/>
      <c r="X97" s="53" t="s">
        <v>227</v>
      </c>
      <c r="Y97" s="77">
        <v>0.02</v>
      </c>
      <c r="Z97" s="57">
        <v>44118</v>
      </c>
      <c r="AA97" s="103" t="s">
        <v>691</v>
      </c>
      <c r="AB97" s="103" t="s">
        <v>692</v>
      </c>
      <c r="AC97" s="53" t="s">
        <v>189</v>
      </c>
      <c r="AD97" s="106">
        <f t="shared" ca="1" si="26"/>
        <v>1.9999999999999997E-2</v>
      </c>
      <c r="AE97" s="106">
        <f t="shared" ca="1" si="27"/>
        <v>0</v>
      </c>
      <c r="AF97" s="187">
        <f t="shared" si="28"/>
        <v>10</v>
      </c>
      <c r="AG97" s="188">
        <f t="shared" si="29"/>
        <v>50</v>
      </c>
      <c r="AH97" s="188">
        <f t="shared" si="30"/>
        <v>127</v>
      </c>
      <c r="AI97" s="65">
        <f t="shared" si="31"/>
        <v>2.54</v>
      </c>
      <c r="AJ97" s="195">
        <f t="shared" si="32"/>
        <v>5.0800000000000005E-2</v>
      </c>
      <c r="AK97" s="3"/>
    </row>
    <row r="98" spans="1:37" ht="65.25" customHeight="1" x14ac:dyDescent="0.2">
      <c r="A98" s="201" t="s">
        <v>650</v>
      </c>
      <c r="B98" s="192" t="s">
        <v>407</v>
      </c>
      <c r="C98" s="53" t="s">
        <v>52</v>
      </c>
      <c r="D98" s="54" t="s">
        <v>264</v>
      </c>
      <c r="E98" s="53" t="s">
        <v>101</v>
      </c>
      <c r="F98" s="53" t="s">
        <v>101</v>
      </c>
      <c r="G98" s="53" t="s">
        <v>178</v>
      </c>
      <c r="H98" s="70" t="s">
        <v>242</v>
      </c>
      <c r="I98" s="56" t="str">
        <f t="shared" si="25"/>
        <v>Líderes de Cada Proceso</v>
      </c>
      <c r="J98" s="120">
        <v>44069</v>
      </c>
      <c r="K98" s="120">
        <v>44119</v>
      </c>
      <c r="L98" s="76"/>
      <c r="M98" s="76"/>
      <c r="N98" s="76"/>
      <c r="O98" s="76"/>
      <c r="P98" s="76"/>
      <c r="Q98" s="76"/>
      <c r="R98" s="76"/>
      <c r="S98" s="76"/>
      <c r="T98" s="76"/>
      <c r="U98" s="76"/>
      <c r="V98" s="76"/>
      <c r="W98" s="76"/>
      <c r="X98" s="53" t="s">
        <v>132</v>
      </c>
      <c r="Y98" s="77">
        <v>0.02</v>
      </c>
      <c r="Z98" s="57">
        <v>44118</v>
      </c>
      <c r="AA98" s="103" t="s">
        <v>685</v>
      </c>
      <c r="AB98" s="103" t="s">
        <v>686</v>
      </c>
      <c r="AC98" s="53" t="s">
        <v>189</v>
      </c>
      <c r="AD98" s="106">
        <f t="shared" ca="1" si="26"/>
        <v>1.9999999999999997E-2</v>
      </c>
      <c r="AE98" s="106">
        <f t="shared" ca="1" si="27"/>
        <v>0</v>
      </c>
      <c r="AF98" s="187">
        <f t="shared" si="28"/>
        <v>10</v>
      </c>
      <c r="AG98" s="188">
        <f t="shared" si="29"/>
        <v>50</v>
      </c>
      <c r="AH98" s="188">
        <f t="shared" si="30"/>
        <v>127</v>
      </c>
      <c r="AI98" s="65">
        <f t="shared" si="31"/>
        <v>2.54</v>
      </c>
      <c r="AJ98" s="195">
        <f t="shared" si="32"/>
        <v>5.0800000000000005E-2</v>
      </c>
      <c r="AK98" s="3"/>
    </row>
    <row r="99" spans="1:37" ht="65.25" customHeight="1" x14ac:dyDescent="0.2">
      <c r="A99" s="223" t="s">
        <v>650</v>
      </c>
      <c r="B99" s="192" t="s">
        <v>430</v>
      </c>
      <c r="C99" s="53" t="s">
        <v>52</v>
      </c>
      <c r="D99" s="54" t="s">
        <v>294</v>
      </c>
      <c r="E99" s="53" t="s">
        <v>88</v>
      </c>
      <c r="F99" s="53" t="s">
        <v>99</v>
      </c>
      <c r="G99" s="53" t="s">
        <v>178</v>
      </c>
      <c r="H99" s="70" t="s">
        <v>169</v>
      </c>
      <c r="I99" s="56" t="str">
        <f t="shared" si="25"/>
        <v>Subdirector Administrativo</v>
      </c>
      <c r="J99" s="57">
        <v>43892</v>
      </c>
      <c r="K99" s="57">
        <v>43916</v>
      </c>
      <c r="L99" s="76"/>
      <c r="M99" s="76"/>
      <c r="N99" s="57"/>
      <c r="O99" s="76"/>
      <c r="P99" s="76"/>
      <c r="Q99" s="76"/>
      <c r="R99" s="76"/>
      <c r="S99" s="76"/>
      <c r="T99" s="76"/>
      <c r="U99" s="76"/>
      <c r="V99" s="76"/>
      <c r="W99" s="76"/>
      <c r="X99" s="53" t="s">
        <v>132</v>
      </c>
      <c r="Y99" s="77">
        <v>0.01</v>
      </c>
      <c r="Z99" s="57">
        <v>43920</v>
      </c>
      <c r="AA99" s="54" t="s">
        <v>507</v>
      </c>
      <c r="AB99" s="103" t="s">
        <v>508</v>
      </c>
      <c r="AC99" s="53" t="s">
        <v>189</v>
      </c>
      <c r="AD99" s="106">
        <f t="shared" ca="1" si="26"/>
        <v>9.9999999999999985E-3</v>
      </c>
      <c r="AE99" s="106">
        <f t="shared" ca="1" si="27"/>
        <v>0</v>
      </c>
      <c r="AF99" s="187">
        <f t="shared" si="28"/>
        <v>3</v>
      </c>
      <c r="AG99" s="188">
        <f t="shared" si="29"/>
        <v>24</v>
      </c>
      <c r="AH99" s="188">
        <f t="shared" si="30"/>
        <v>304</v>
      </c>
      <c r="AI99" s="65">
        <f t="shared" si="31"/>
        <v>12.666666666666666</v>
      </c>
      <c r="AJ99" s="195">
        <f t="shared" si="32"/>
        <v>0.12666666666666665</v>
      </c>
      <c r="AK99" s="3"/>
    </row>
    <row r="100" spans="1:37" ht="52.5" customHeight="1" x14ac:dyDescent="0.2">
      <c r="A100" s="201" t="s">
        <v>650</v>
      </c>
      <c r="B100" s="192" t="s">
        <v>407</v>
      </c>
      <c r="C100" s="53" t="s">
        <v>52</v>
      </c>
      <c r="D100" s="54" t="s">
        <v>295</v>
      </c>
      <c r="E100" s="53" t="s">
        <v>88</v>
      </c>
      <c r="F100" s="53" t="s">
        <v>99</v>
      </c>
      <c r="G100" s="53" t="s">
        <v>178</v>
      </c>
      <c r="H100" s="70" t="s">
        <v>169</v>
      </c>
      <c r="I100" s="56" t="str">
        <f t="shared" si="25"/>
        <v>Subdirector Administrativo</v>
      </c>
      <c r="J100" s="57">
        <v>43983</v>
      </c>
      <c r="K100" s="120">
        <v>44074</v>
      </c>
      <c r="L100" s="76"/>
      <c r="M100" s="76"/>
      <c r="N100" s="76"/>
      <c r="O100" s="76"/>
      <c r="P100" s="76"/>
      <c r="Q100" s="76"/>
      <c r="R100" s="76"/>
      <c r="S100" s="76"/>
      <c r="T100" s="76"/>
      <c r="U100" s="76"/>
      <c r="V100" s="76"/>
      <c r="W100" s="76"/>
      <c r="X100" s="53" t="s">
        <v>132</v>
      </c>
      <c r="Y100" s="77">
        <v>0.01</v>
      </c>
      <c r="Z100" s="57">
        <v>44090</v>
      </c>
      <c r="AA100" s="103" t="s">
        <v>673</v>
      </c>
      <c r="AB100" s="103" t="s">
        <v>674</v>
      </c>
      <c r="AC100" s="53" t="s">
        <v>189</v>
      </c>
      <c r="AD100" s="106">
        <f t="shared" ca="1" si="26"/>
        <v>9.9999999999999985E-3</v>
      </c>
      <c r="AE100" s="106">
        <f t="shared" ca="1" si="27"/>
        <v>0</v>
      </c>
      <c r="AF100" s="187">
        <f t="shared" si="28"/>
        <v>8</v>
      </c>
      <c r="AG100" s="188">
        <f t="shared" si="29"/>
        <v>91</v>
      </c>
      <c r="AH100" s="188">
        <f t="shared" si="30"/>
        <v>213</v>
      </c>
      <c r="AI100" s="65">
        <f t="shared" si="31"/>
        <v>2.3406593406593408</v>
      </c>
      <c r="AJ100" s="195">
        <f t="shared" si="32"/>
        <v>2.3406593406593408E-2</v>
      </c>
      <c r="AK100" s="3"/>
    </row>
    <row r="101" spans="1:37" ht="65.25" customHeight="1" x14ac:dyDescent="0.2">
      <c r="A101" s="223" t="s">
        <v>650</v>
      </c>
      <c r="B101" s="192" t="s">
        <v>409</v>
      </c>
      <c r="C101" s="53" t="s">
        <v>52</v>
      </c>
      <c r="D101" s="103" t="s">
        <v>296</v>
      </c>
      <c r="E101" s="53" t="s">
        <v>90</v>
      </c>
      <c r="F101" s="53" t="s">
        <v>99</v>
      </c>
      <c r="G101" s="53" t="s">
        <v>178</v>
      </c>
      <c r="H101" s="70" t="s">
        <v>169</v>
      </c>
      <c r="I101" s="56" t="str">
        <f t="shared" si="25"/>
        <v>Subdirector Financiero</v>
      </c>
      <c r="J101" s="57">
        <v>44075</v>
      </c>
      <c r="K101" s="57">
        <v>44099</v>
      </c>
      <c r="L101" s="76"/>
      <c r="M101" s="76"/>
      <c r="N101" s="76"/>
      <c r="O101" s="76"/>
      <c r="P101" s="76"/>
      <c r="Q101" s="76"/>
      <c r="R101" s="76"/>
      <c r="S101" s="76"/>
      <c r="T101" s="76"/>
      <c r="U101" s="76"/>
      <c r="V101" s="76"/>
      <c r="W101" s="76"/>
      <c r="X101" s="53" t="s">
        <v>132</v>
      </c>
      <c r="Y101" s="77"/>
      <c r="Z101" s="57"/>
      <c r="AA101" s="54"/>
      <c r="AB101" s="103"/>
      <c r="AC101" s="53"/>
      <c r="AD101" s="171">
        <f t="shared" ca="1" si="26"/>
        <v>0</v>
      </c>
      <c r="AE101" s="171">
        <f t="shared" ca="1" si="27"/>
        <v>0</v>
      </c>
      <c r="AF101" s="187">
        <f t="shared" si="28"/>
        <v>9</v>
      </c>
      <c r="AG101" s="188">
        <f t="shared" si="29"/>
        <v>24</v>
      </c>
      <c r="AH101" s="188">
        <f t="shared" si="30"/>
        <v>121</v>
      </c>
      <c r="AI101" s="65">
        <f t="shared" si="31"/>
        <v>5.041666666666667</v>
      </c>
      <c r="AJ101" s="195">
        <f t="shared" si="32"/>
        <v>0</v>
      </c>
      <c r="AK101" s="3"/>
    </row>
    <row r="102" spans="1:37" ht="65.25" customHeight="1" x14ac:dyDescent="0.2">
      <c r="A102" s="223" t="s">
        <v>650</v>
      </c>
      <c r="B102" s="192" t="s">
        <v>430</v>
      </c>
      <c r="C102" s="53" t="s">
        <v>44</v>
      </c>
      <c r="D102" s="103" t="s">
        <v>246</v>
      </c>
      <c r="E102" s="53" t="s">
        <v>101</v>
      </c>
      <c r="F102" s="53" t="s">
        <v>101</v>
      </c>
      <c r="G102" s="53" t="s">
        <v>178</v>
      </c>
      <c r="H102" s="55" t="s">
        <v>170</v>
      </c>
      <c r="I102" s="56" t="str">
        <f t="shared" si="25"/>
        <v>Líderes de Cada Proceso</v>
      </c>
      <c r="J102" s="57">
        <v>43850</v>
      </c>
      <c r="K102" s="57">
        <v>43860</v>
      </c>
      <c r="L102" s="76"/>
      <c r="M102" s="76"/>
      <c r="N102" s="76"/>
      <c r="O102" s="76"/>
      <c r="P102" s="76"/>
      <c r="Q102" s="76"/>
      <c r="R102" s="76"/>
      <c r="S102" s="76"/>
      <c r="T102" s="76"/>
      <c r="U102" s="76"/>
      <c r="V102" s="76"/>
      <c r="W102" s="76"/>
      <c r="X102" s="53" t="s">
        <v>132</v>
      </c>
      <c r="Y102" s="77">
        <v>7.0000000000000001E-3</v>
      </c>
      <c r="Z102" s="57">
        <v>43914</v>
      </c>
      <c r="AA102" s="103" t="s">
        <v>509</v>
      </c>
      <c r="AB102" s="103" t="s">
        <v>510</v>
      </c>
      <c r="AC102" s="53" t="s">
        <v>189</v>
      </c>
      <c r="AD102" s="106">
        <f t="shared" ca="1" si="26"/>
        <v>6.9999999999999993E-3</v>
      </c>
      <c r="AE102" s="106">
        <f t="shared" ca="1" si="27"/>
        <v>0</v>
      </c>
      <c r="AF102" s="187">
        <f t="shared" si="28"/>
        <v>1</v>
      </c>
      <c r="AG102" s="188">
        <f t="shared" si="29"/>
        <v>10</v>
      </c>
      <c r="AH102" s="188">
        <f t="shared" si="30"/>
        <v>346</v>
      </c>
      <c r="AI102" s="65">
        <f t="shared" si="31"/>
        <v>34.6</v>
      </c>
      <c r="AJ102" s="195">
        <f t="shared" si="32"/>
        <v>0.24220000000000003</v>
      </c>
      <c r="AK102" s="3"/>
    </row>
    <row r="103" spans="1:37" ht="65.25" customHeight="1" x14ac:dyDescent="0.2">
      <c r="A103" s="223" t="s">
        <v>650</v>
      </c>
      <c r="B103" s="192" t="s">
        <v>430</v>
      </c>
      <c r="C103" s="53" t="s">
        <v>44</v>
      </c>
      <c r="D103" s="54" t="s">
        <v>251</v>
      </c>
      <c r="E103" s="53" t="s">
        <v>91</v>
      </c>
      <c r="F103" s="53" t="s">
        <v>100</v>
      </c>
      <c r="G103" s="53" t="s">
        <v>178</v>
      </c>
      <c r="H103" s="70" t="s">
        <v>242</v>
      </c>
      <c r="I103" s="56" t="str">
        <f t="shared" si="25"/>
        <v>Asesor de Control Interno</v>
      </c>
      <c r="J103" s="57">
        <v>43832</v>
      </c>
      <c r="K103" s="57">
        <v>43840</v>
      </c>
      <c r="L103" s="76"/>
      <c r="M103" s="76"/>
      <c r="N103" s="76"/>
      <c r="O103" s="76"/>
      <c r="P103" s="76"/>
      <c r="Q103" s="76"/>
      <c r="R103" s="76"/>
      <c r="S103" s="76"/>
      <c r="T103" s="76"/>
      <c r="U103" s="76"/>
      <c r="V103" s="76"/>
      <c r="W103" s="76"/>
      <c r="X103" s="53" t="s">
        <v>252</v>
      </c>
      <c r="Y103" s="77">
        <v>2E-3</v>
      </c>
      <c r="Z103" s="57">
        <v>43840</v>
      </c>
      <c r="AA103" s="103" t="s">
        <v>320</v>
      </c>
      <c r="AB103" s="103" t="s">
        <v>346</v>
      </c>
      <c r="AC103" s="53" t="s">
        <v>189</v>
      </c>
      <c r="AD103" s="106">
        <f t="shared" ca="1" si="26"/>
        <v>1.9999999999999996E-3</v>
      </c>
      <c r="AE103" s="106">
        <f t="shared" ca="1" si="27"/>
        <v>0</v>
      </c>
      <c r="AF103" s="187">
        <f t="shared" si="28"/>
        <v>1</v>
      </c>
      <c r="AG103" s="188">
        <f t="shared" si="29"/>
        <v>8</v>
      </c>
      <c r="AH103" s="188">
        <f t="shared" si="30"/>
        <v>364</v>
      </c>
      <c r="AI103" s="65">
        <f t="shared" si="31"/>
        <v>45.5</v>
      </c>
      <c r="AJ103" s="195">
        <f t="shared" si="32"/>
        <v>9.0999999999999998E-2</v>
      </c>
      <c r="AK103" s="3"/>
    </row>
    <row r="104" spans="1:37" ht="65.25" customHeight="1" x14ac:dyDescent="0.2">
      <c r="A104" s="223" t="s">
        <v>650</v>
      </c>
      <c r="B104" s="192" t="s">
        <v>430</v>
      </c>
      <c r="C104" s="53" t="s">
        <v>44</v>
      </c>
      <c r="D104" s="54" t="s">
        <v>251</v>
      </c>
      <c r="E104" s="53" t="s">
        <v>91</v>
      </c>
      <c r="F104" s="53" t="s">
        <v>100</v>
      </c>
      <c r="G104" s="53" t="s">
        <v>178</v>
      </c>
      <c r="H104" s="70" t="s">
        <v>242</v>
      </c>
      <c r="I104" s="56" t="str">
        <f t="shared" si="25"/>
        <v>Asesor de Control Interno</v>
      </c>
      <c r="J104" s="57">
        <v>43922</v>
      </c>
      <c r="K104" s="57">
        <v>43928</v>
      </c>
      <c r="L104" s="76"/>
      <c r="M104" s="76"/>
      <c r="N104" s="76"/>
      <c r="O104" s="76"/>
      <c r="P104" s="76"/>
      <c r="Q104" s="76"/>
      <c r="R104" s="76"/>
      <c r="S104" s="76"/>
      <c r="T104" s="76"/>
      <c r="U104" s="76"/>
      <c r="V104" s="76"/>
      <c r="W104" s="76"/>
      <c r="X104" s="53" t="s">
        <v>252</v>
      </c>
      <c r="Y104" s="77">
        <v>2E-3</v>
      </c>
      <c r="Z104" s="57">
        <v>43928</v>
      </c>
      <c r="AA104" s="103" t="s">
        <v>355</v>
      </c>
      <c r="AB104" s="103" t="s">
        <v>356</v>
      </c>
      <c r="AC104" s="53" t="s">
        <v>189</v>
      </c>
      <c r="AD104" s="106">
        <f t="shared" ca="1" si="26"/>
        <v>1.9999999999999996E-3</v>
      </c>
      <c r="AE104" s="106">
        <f t="shared" ca="1" si="27"/>
        <v>0</v>
      </c>
      <c r="AF104" s="187">
        <f t="shared" si="28"/>
        <v>4</v>
      </c>
      <c r="AG104" s="188">
        <f t="shared" si="29"/>
        <v>6</v>
      </c>
      <c r="AH104" s="188">
        <f t="shared" si="30"/>
        <v>274</v>
      </c>
      <c r="AI104" s="65">
        <f t="shared" si="31"/>
        <v>45.666666666666664</v>
      </c>
      <c r="AJ104" s="195">
        <f t="shared" si="32"/>
        <v>9.1333333333333336E-2</v>
      </c>
      <c r="AK104" s="3"/>
    </row>
    <row r="105" spans="1:37" ht="65.25" customHeight="1" x14ac:dyDescent="0.2">
      <c r="A105" s="201" t="s">
        <v>650</v>
      </c>
      <c r="B105" s="192" t="s">
        <v>407</v>
      </c>
      <c r="C105" s="53" t="s">
        <v>44</v>
      </c>
      <c r="D105" s="54" t="s">
        <v>251</v>
      </c>
      <c r="E105" s="53" t="s">
        <v>91</v>
      </c>
      <c r="F105" s="53" t="s">
        <v>100</v>
      </c>
      <c r="G105" s="53" t="s">
        <v>178</v>
      </c>
      <c r="H105" s="70" t="s">
        <v>242</v>
      </c>
      <c r="I105" s="56" t="str">
        <f t="shared" si="25"/>
        <v>Asesor de Control Interno</v>
      </c>
      <c r="J105" s="57">
        <v>44013</v>
      </c>
      <c r="K105" s="57">
        <v>44019</v>
      </c>
      <c r="L105" s="76"/>
      <c r="M105" s="76"/>
      <c r="N105" s="76"/>
      <c r="O105" s="76"/>
      <c r="P105" s="76"/>
      <c r="Q105" s="76"/>
      <c r="R105" s="76"/>
      <c r="S105" s="76"/>
      <c r="T105" s="76"/>
      <c r="U105" s="76"/>
      <c r="V105" s="76"/>
      <c r="W105" s="76"/>
      <c r="X105" s="53" t="s">
        <v>252</v>
      </c>
      <c r="Y105" s="77">
        <v>2E-3</v>
      </c>
      <c r="Z105" s="57">
        <v>44020</v>
      </c>
      <c r="AA105" s="54" t="s">
        <v>585</v>
      </c>
      <c r="AB105" s="103" t="s">
        <v>586</v>
      </c>
      <c r="AC105" s="53" t="s">
        <v>189</v>
      </c>
      <c r="AD105" s="106">
        <f t="shared" ca="1" si="26"/>
        <v>1.9999999999999996E-3</v>
      </c>
      <c r="AE105" s="106">
        <f t="shared" ca="1" si="27"/>
        <v>0</v>
      </c>
      <c r="AF105" s="187">
        <f t="shared" si="28"/>
        <v>7</v>
      </c>
      <c r="AG105" s="188">
        <f t="shared" si="29"/>
        <v>6</v>
      </c>
      <c r="AH105" s="188">
        <f t="shared" si="30"/>
        <v>183</v>
      </c>
      <c r="AI105" s="65">
        <f t="shared" si="31"/>
        <v>30.5</v>
      </c>
      <c r="AJ105" s="195">
        <f t="shared" si="32"/>
        <v>6.0999999999999999E-2</v>
      </c>
      <c r="AK105" s="3"/>
    </row>
    <row r="106" spans="1:37" ht="65.25" customHeight="1" x14ac:dyDescent="0.2">
      <c r="A106" s="201" t="s">
        <v>650</v>
      </c>
      <c r="B106" s="192" t="s">
        <v>407</v>
      </c>
      <c r="C106" s="53" t="s">
        <v>44</v>
      </c>
      <c r="D106" s="54" t="s">
        <v>251</v>
      </c>
      <c r="E106" s="53" t="s">
        <v>91</v>
      </c>
      <c r="F106" s="53" t="s">
        <v>100</v>
      </c>
      <c r="G106" s="53" t="s">
        <v>178</v>
      </c>
      <c r="H106" s="70" t="s">
        <v>242</v>
      </c>
      <c r="I106" s="56" t="str">
        <f t="shared" si="25"/>
        <v>Asesor de Control Interno</v>
      </c>
      <c r="J106" s="57">
        <v>44105</v>
      </c>
      <c r="K106" s="57">
        <v>44111</v>
      </c>
      <c r="L106" s="76"/>
      <c r="M106" s="76"/>
      <c r="N106" s="76"/>
      <c r="O106" s="76"/>
      <c r="P106" s="76"/>
      <c r="Q106" s="76"/>
      <c r="R106" s="76"/>
      <c r="S106" s="76"/>
      <c r="T106" s="76"/>
      <c r="U106" s="76"/>
      <c r="V106" s="76"/>
      <c r="W106" s="76"/>
      <c r="X106" s="53" t="s">
        <v>252</v>
      </c>
      <c r="Y106" s="77">
        <v>2E-3</v>
      </c>
      <c r="Z106" s="57">
        <v>44109</v>
      </c>
      <c r="AA106" s="54" t="s">
        <v>687</v>
      </c>
      <c r="AB106" s="103" t="s">
        <v>688</v>
      </c>
      <c r="AC106" s="53" t="s">
        <v>189</v>
      </c>
      <c r="AD106" s="106">
        <f t="shared" ca="1" si="26"/>
        <v>1.9999999999999996E-3</v>
      </c>
      <c r="AE106" s="106">
        <f t="shared" ca="1" si="27"/>
        <v>0</v>
      </c>
      <c r="AF106" s="187">
        <f t="shared" si="28"/>
        <v>10</v>
      </c>
      <c r="AG106" s="188">
        <f t="shared" si="29"/>
        <v>6</v>
      </c>
      <c r="AH106" s="188">
        <f t="shared" si="30"/>
        <v>91</v>
      </c>
      <c r="AI106" s="65">
        <f t="shared" si="31"/>
        <v>15.166666666666666</v>
      </c>
      <c r="AJ106" s="195">
        <f t="shared" si="32"/>
        <v>3.0333333333333334E-2</v>
      </c>
      <c r="AK106" s="3"/>
    </row>
    <row r="107" spans="1:37" ht="65.25" customHeight="1" x14ac:dyDescent="0.2">
      <c r="A107" s="223" t="s">
        <v>650</v>
      </c>
      <c r="B107" s="192" t="s">
        <v>430</v>
      </c>
      <c r="C107" s="53" t="s">
        <v>44</v>
      </c>
      <c r="D107" s="103" t="s">
        <v>248</v>
      </c>
      <c r="E107" s="53" t="s">
        <v>101</v>
      </c>
      <c r="F107" s="53" t="s">
        <v>101</v>
      </c>
      <c r="G107" s="53" t="s">
        <v>178</v>
      </c>
      <c r="H107" s="70" t="s">
        <v>241</v>
      </c>
      <c r="I107" s="56" t="str">
        <f t="shared" si="25"/>
        <v>Líderes de Cada Proceso</v>
      </c>
      <c r="J107" s="57">
        <v>43850</v>
      </c>
      <c r="K107" s="57">
        <v>43861</v>
      </c>
      <c r="L107" s="76"/>
      <c r="M107" s="76"/>
      <c r="N107" s="76"/>
      <c r="O107" s="76"/>
      <c r="P107" s="76"/>
      <c r="Q107" s="76"/>
      <c r="R107" s="76"/>
      <c r="S107" s="76"/>
      <c r="T107" s="76"/>
      <c r="U107" s="76"/>
      <c r="V107" s="76"/>
      <c r="W107" s="76"/>
      <c r="X107" s="53" t="s">
        <v>132</v>
      </c>
      <c r="Y107" s="77">
        <v>7.0000000000000001E-3</v>
      </c>
      <c r="Z107" s="57">
        <v>43861</v>
      </c>
      <c r="AA107" s="103" t="s">
        <v>323</v>
      </c>
      <c r="AB107" s="103" t="s">
        <v>326</v>
      </c>
      <c r="AC107" s="53" t="s">
        <v>189</v>
      </c>
      <c r="AD107" s="106">
        <f t="shared" ca="1" si="26"/>
        <v>6.9999999999999993E-3</v>
      </c>
      <c r="AE107" s="106">
        <f t="shared" ca="1" si="27"/>
        <v>0</v>
      </c>
      <c r="AF107" s="187">
        <f t="shared" si="28"/>
        <v>1</v>
      </c>
      <c r="AG107" s="188">
        <f t="shared" si="29"/>
        <v>11</v>
      </c>
      <c r="AH107" s="188">
        <f t="shared" si="30"/>
        <v>346</v>
      </c>
      <c r="AI107" s="65">
        <f t="shared" si="31"/>
        <v>31.454545454545453</v>
      </c>
      <c r="AJ107" s="195">
        <f t="shared" si="32"/>
        <v>0.22018181818181817</v>
      </c>
      <c r="AK107" s="3"/>
    </row>
    <row r="108" spans="1:37" ht="65.25" customHeight="1" x14ac:dyDescent="0.2">
      <c r="A108" s="223" t="s">
        <v>650</v>
      </c>
      <c r="B108" s="192" t="s">
        <v>430</v>
      </c>
      <c r="C108" s="53" t="s">
        <v>44</v>
      </c>
      <c r="D108" s="103" t="s">
        <v>265</v>
      </c>
      <c r="E108" s="53" t="s">
        <v>80</v>
      </c>
      <c r="F108" s="53" t="s">
        <v>98</v>
      </c>
      <c r="G108" s="53" t="s">
        <v>178</v>
      </c>
      <c r="H108" s="70" t="s">
        <v>242</v>
      </c>
      <c r="I108" s="56" t="str">
        <f t="shared" si="25"/>
        <v>Jefe Oficina de Tecnologías de la Información y las Comunicaciones</v>
      </c>
      <c r="J108" s="57">
        <v>43864</v>
      </c>
      <c r="K108" s="57">
        <v>43903</v>
      </c>
      <c r="L108" s="76"/>
      <c r="M108" s="76"/>
      <c r="N108" s="76"/>
      <c r="O108" s="76"/>
      <c r="P108" s="76"/>
      <c r="Q108" s="76"/>
      <c r="R108" s="76"/>
      <c r="S108" s="76"/>
      <c r="T108" s="76"/>
      <c r="U108" s="76"/>
      <c r="V108" s="76"/>
      <c r="W108" s="76"/>
      <c r="X108" s="53" t="s">
        <v>228</v>
      </c>
      <c r="Y108" s="77">
        <v>5.0000000000000001E-3</v>
      </c>
      <c r="Z108" s="57">
        <v>43906</v>
      </c>
      <c r="AA108" s="103" t="s">
        <v>511</v>
      </c>
      <c r="AB108" s="54" t="s">
        <v>512</v>
      </c>
      <c r="AC108" s="53" t="s">
        <v>189</v>
      </c>
      <c r="AD108" s="106">
        <f t="shared" ca="1" si="26"/>
        <v>4.9999999999999992E-3</v>
      </c>
      <c r="AE108" s="106">
        <f t="shared" ca="1" si="27"/>
        <v>0</v>
      </c>
      <c r="AF108" s="187">
        <f t="shared" si="28"/>
        <v>3</v>
      </c>
      <c r="AG108" s="188">
        <f t="shared" si="29"/>
        <v>39</v>
      </c>
      <c r="AH108" s="188">
        <f t="shared" si="30"/>
        <v>332</v>
      </c>
      <c r="AI108" s="65">
        <f t="shared" si="31"/>
        <v>8.5128205128205128</v>
      </c>
      <c r="AJ108" s="195">
        <f t="shared" si="32"/>
        <v>4.2564102564102563E-2</v>
      </c>
      <c r="AK108" s="3"/>
    </row>
    <row r="109" spans="1:37" ht="65.25" customHeight="1" x14ac:dyDescent="0.2">
      <c r="A109" s="201" t="s">
        <v>650</v>
      </c>
      <c r="B109" s="192" t="s">
        <v>407</v>
      </c>
      <c r="C109" s="53" t="s">
        <v>44</v>
      </c>
      <c r="D109" s="54" t="s">
        <v>266</v>
      </c>
      <c r="E109" s="53" t="s">
        <v>74</v>
      </c>
      <c r="F109" s="53" t="s">
        <v>98</v>
      </c>
      <c r="G109" s="53" t="s">
        <v>178</v>
      </c>
      <c r="H109" s="70" t="s">
        <v>464</v>
      </c>
      <c r="I109" s="56" t="str">
        <f t="shared" si="25"/>
        <v xml:space="preserve">Jefe Oficina Asesora de Planeación </v>
      </c>
      <c r="J109" s="120">
        <v>43983</v>
      </c>
      <c r="K109" s="120">
        <v>44141</v>
      </c>
      <c r="L109" s="76"/>
      <c r="M109" s="76"/>
      <c r="N109" s="76"/>
      <c r="O109" s="76"/>
      <c r="P109" s="76"/>
      <c r="Q109" s="76"/>
      <c r="R109" s="76"/>
      <c r="S109" s="76"/>
      <c r="T109" s="76"/>
      <c r="U109" s="76"/>
      <c r="V109" s="76"/>
      <c r="W109" s="76"/>
      <c r="X109" s="53" t="s">
        <v>229</v>
      </c>
      <c r="Y109" s="77">
        <v>5.0000000000000001E-3</v>
      </c>
      <c r="Z109" s="57">
        <v>44140</v>
      </c>
      <c r="AA109" s="103" t="s">
        <v>711</v>
      </c>
      <c r="AB109" s="103" t="s">
        <v>710</v>
      </c>
      <c r="AC109" s="53" t="s">
        <v>189</v>
      </c>
      <c r="AD109" s="106">
        <f t="shared" ca="1" si="26"/>
        <v>4.9999999999999992E-3</v>
      </c>
      <c r="AE109" s="106">
        <f t="shared" ca="1" si="27"/>
        <v>0</v>
      </c>
      <c r="AF109" s="187">
        <f t="shared" si="28"/>
        <v>11</v>
      </c>
      <c r="AG109" s="188">
        <f t="shared" si="29"/>
        <v>158</v>
      </c>
      <c r="AH109" s="188">
        <f t="shared" si="30"/>
        <v>213</v>
      </c>
      <c r="AI109" s="65">
        <f t="shared" si="31"/>
        <v>1.3481012658227849</v>
      </c>
      <c r="AJ109" s="195">
        <f t="shared" si="32"/>
        <v>6.7405063291139248E-3</v>
      </c>
      <c r="AK109" s="3"/>
    </row>
    <row r="110" spans="1:37" ht="65.25" customHeight="1" x14ac:dyDescent="0.2">
      <c r="A110" s="201" t="s">
        <v>650</v>
      </c>
      <c r="B110" s="192" t="s">
        <v>407</v>
      </c>
      <c r="C110" s="53" t="s">
        <v>44</v>
      </c>
      <c r="D110" s="54" t="s">
        <v>248</v>
      </c>
      <c r="E110" s="53" t="s">
        <v>101</v>
      </c>
      <c r="F110" s="53" t="s">
        <v>101</v>
      </c>
      <c r="G110" s="53" t="s">
        <v>178</v>
      </c>
      <c r="H110" s="70" t="s">
        <v>169</v>
      </c>
      <c r="I110" s="56" t="str">
        <f t="shared" si="25"/>
        <v>Líderes de Cada Proceso</v>
      </c>
      <c r="J110" s="57">
        <v>44013</v>
      </c>
      <c r="K110" s="57">
        <v>44040</v>
      </c>
      <c r="L110" s="76"/>
      <c r="M110" s="76"/>
      <c r="N110" s="76"/>
      <c r="O110" s="76"/>
      <c r="P110" s="76"/>
      <c r="Q110" s="76"/>
      <c r="R110" s="76"/>
      <c r="S110" s="76"/>
      <c r="T110" s="76"/>
      <c r="U110" s="76"/>
      <c r="V110" s="76"/>
      <c r="W110" s="76"/>
      <c r="X110" s="53" t="s">
        <v>132</v>
      </c>
      <c r="Y110" s="77">
        <v>7.0000000000000001E-3</v>
      </c>
      <c r="Z110" s="57">
        <v>44042</v>
      </c>
      <c r="AA110" s="103" t="s">
        <v>569</v>
      </c>
      <c r="AB110" s="103" t="s">
        <v>570</v>
      </c>
      <c r="AC110" s="53" t="s">
        <v>189</v>
      </c>
      <c r="AD110" s="184">
        <f t="shared" ca="1" si="26"/>
        <v>6.9999999999999993E-3</v>
      </c>
      <c r="AE110" s="184">
        <f t="shared" ca="1" si="27"/>
        <v>0</v>
      </c>
      <c r="AF110" s="187">
        <f t="shared" si="28"/>
        <v>7</v>
      </c>
      <c r="AG110" s="188">
        <f t="shared" si="29"/>
        <v>27</v>
      </c>
      <c r="AH110" s="188">
        <f t="shared" si="30"/>
        <v>183</v>
      </c>
      <c r="AI110" s="65">
        <f t="shared" si="31"/>
        <v>6.7777777777777777</v>
      </c>
      <c r="AJ110" s="195">
        <f t="shared" si="32"/>
        <v>4.7444444444444442E-2</v>
      </c>
      <c r="AK110" s="3"/>
    </row>
    <row r="111" spans="1:37" ht="65.25" customHeight="1" x14ac:dyDescent="0.2">
      <c r="A111" s="223" t="s">
        <v>650</v>
      </c>
      <c r="B111" s="192" t="s">
        <v>430</v>
      </c>
      <c r="C111" s="53" t="s">
        <v>44</v>
      </c>
      <c r="D111" s="54" t="s">
        <v>93</v>
      </c>
      <c r="E111" s="53" t="s">
        <v>90</v>
      </c>
      <c r="F111" s="53" t="s">
        <v>99</v>
      </c>
      <c r="G111" s="53" t="s">
        <v>178</v>
      </c>
      <c r="H111" s="70" t="s">
        <v>232</v>
      </c>
      <c r="I111" s="56" t="str">
        <f t="shared" si="25"/>
        <v>Subdirector Financiero</v>
      </c>
      <c r="J111" s="57">
        <v>43832</v>
      </c>
      <c r="K111" s="57">
        <v>43843</v>
      </c>
      <c r="L111" s="76"/>
      <c r="M111" s="76"/>
      <c r="N111" s="76"/>
      <c r="O111" s="76"/>
      <c r="P111" s="76"/>
      <c r="Q111" s="76"/>
      <c r="R111" s="76"/>
      <c r="S111" s="76"/>
      <c r="T111" s="76"/>
      <c r="U111" s="76"/>
      <c r="V111" s="76"/>
      <c r="W111" s="76"/>
      <c r="X111" s="53" t="s">
        <v>132</v>
      </c>
      <c r="Y111" s="77">
        <v>1E-3</v>
      </c>
      <c r="Z111" s="57">
        <v>43867</v>
      </c>
      <c r="AA111" s="103" t="s">
        <v>513</v>
      </c>
      <c r="AB111" s="103" t="s">
        <v>514</v>
      </c>
      <c r="AC111" s="53" t="s">
        <v>189</v>
      </c>
      <c r="AD111" s="106">
        <f t="shared" ca="1" si="26"/>
        <v>9.999999999999998E-4</v>
      </c>
      <c r="AE111" s="106">
        <f t="shared" ca="1" si="27"/>
        <v>0</v>
      </c>
      <c r="AF111" s="187">
        <f t="shared" si="28"/>
        <v>1</v>
      </c>
      <c r="AG111" s="188">
        <f t="shared" si="29"/>
        <v>11</v>
      </c>
      <c r="AH111" s="188">
        <f t="shared" si="30"/>
        <v>364</v>
      </c>
      <c r="AI111" s="65">
        <f t="shared" si="31"/>
        <v>33.090909090909093</v>
      </c>
      <c r="AJ111" s="195">
        <f t="shared" si="32"/>
        <v>3.3090909090909094E-2</v>
      </c>
      <c r="AK111" s="3"/>
    </row>
    <row r="112" spans="1:37" ht="65.25" customHeight="1" x14ac:dyDescent="0.2">
      <c r="A112" s="223" t="s">
        <v>650</v>
      </c>
      <c r="B112" s="192" t="s">
        <v>430</v>
      </c>
      <c r="C112" s="53" t="s">
        <v>44</v>
      </c>
      <c r="D112" s="54" t="s">
        <v>93</v>
      </c>
      <c r="E112" s="53" t="s">
        <v>90</v>
      </c>
      <c r="F112" s="53" t="s">
        <v>99</v>
      </c>
      <c r="G112" s="53" t="s">
        <v>178</v>
      </c>
      <c r="H112" s="70" t="s">
        <v>232</v>
      </c>
      <c r="I112" s="56" t="str">
        <f t="shared" si="25"/>
        <v>Subdirector Financiero</v>
      </c>
      <c r="J112" s="57">
        <v>43864</v>
      </c>
      <c r="K112" s="57">
        <v>43872</v>
      </c>
      <c r="L112" s="76"/>
      <c r="M112" s="76"/>
      <c r="N112" s="76"/>
      <c r="O112" s="76"/>
      <c r="P112" s="76"/>
      <c r="Q112" s="76"/>
      <c r="R112" s="76"/>
      <c r="S112" s="76"/>
      <c r="T112" s="76"/>
      <c r="U112" s="76"/>
      <c r="V112" s="76"/>
      <c r="W112" s="76"/>
      <c r="X112" s="53" t="s">
        <v>132</v>
      </c>
      <c r="Y112" s="77">
        <v>1E-3</v>
      </c>
      <c r="Z112" s="57">
        <v>43873</v>
      </c>
      <c r="AA112" s="103" t="s">
        <v>515</v>
      </c>
      <c r="AB112" s="103" t="s">
        <v>516</v>
      </c>
      <c r="AC112" s="53" t="s">
        <v>189</v>
      </c>
      <c r="AD112" s="106">
        <f t="shared" ca="1" si="26"/>
        <v>9.999999999999998E-4</v>
      </c>
      <c r="AE112" s="106">
        <f t="shared" ca="1" si="27"/>
        <v>0</v>
      </c>
      <c r="AF112" s="187">
        <f t="shared" si="28"/>
        <v>2</v>
      </c>
      <c r="AG112" s="188">
        <f t="shared" si="29"/>
        <v>8</v>
      </c>
      <c r="AH112" s="188">
        <f t="shared" si="30"/>
        <v>332</v>
      </c>
      <c r="AI112" s="65">
        <f t="shared" si="31"/>
        <v>41.5</v>
      </c>
      <c r="AJ112" s="195">
        <f t="shared" si="32"/>
        <v>4.1500000000000002E-2</v>
      </c>
      <c r="AK112" s="3"/>
    </row>
    <row r="113" spans="1:37" ht="65.25" customHeight="1" x14ac:dyDescent="0.2">
      <c r="A113" s="223" t="s">
        <v>650</v>
      </c>
      <c r="B113" s="192" t="s">
        <v>430</v>
      </c>
      <c r="C113" s="53" t="s">
        <v>44</v>
      </c>
      <c r="D113" s="54" t="s">
        <v>93</v>
      </c>
      <c r="E113" s="53" t="s">
        <v>90</v>
      </c>
      <c r="F113" s="53" t="s">
        <v>99</v>
      </c>
      <c r="G113" s="53" t="s">
        <v>178</v>
      </c>
      <c r="H113" s="70" t="s">
        <v>232</v>
      </c>
      <c r="I113" s="56" t="str">
        <f t="shared" si="25"/>
        <v>Subdirector Financiero</v>
      </c>
      <c r="J113" s="57">
        <v>43892</v>
      </c>
      <c r="K113" s="57">
        <v>43900</v>
      </c>
      <c r="L113" s="76"/>
      <c r="M113" s="76"/>
      <c r="N113" s="76"/>
      <c r="O113" s="76"/>
      <c r="P113" s="76"/>
      <c r="Q113" s="76"/>
      <c r="R113" s="76"/>
      <c r="S113" s="76"/>
      <c r="T113" s="76"/>
      <c r="U113" s="76"/>
      <c r="V113" s="76"/>
      <c r="W113" s="76"/>
      <c r="X113" s="53" t="s">
        <v>132</v>
      </c>
      <c r="Y113" s="77">
        <v>1E-3</v>
      </c>
      <c r="Z113" s="57">
        <v>43900</v>
      </c>
      <c r="AA113" s="54" t="s">
        <v>517</v>
      </c>
      <c r="AB113" s="103" t="s">
        <v>518</v>
      </c>
      <c r="AC113" s="53" t="s">
        <v>189</v>
      </c>
      <c r="AD113" s="106">
        <f t="shared" ca="1" si="26"/>
        <v>9.999999999999998E-4</v>
      </c>
      <c r="AE113" s="106">
        <f t="shared" ca="1" si="27"/>
        <v>0</v>
      </c>
      <c r="AF113" s="187">
        <f t="shared" si="28"/>
        <v>3</v>
      </c>
      <c r="AG113" s="188">
        <f t="shared" si="29"/>
        <v>8</v>
      </c>
      <c r="AH113" s="188">
        <f t="shared" si="30"/>
        <v>304</v>
      </c>
      <c r="AI113" s="65">
        <f t="shared" si="31"/>
        <v>38</v>
      </c>
      <c r="AJ113" s="195">
        <f t="shared" si="32"/>
        <v>3.7999999999999999E-2</v>
      </c>
      <c r="AK113" s="3"/>
    </row>
    <row r="114" spans="1:37" ht="65.25" customHeight="1" x14ac:dyDescent="0.2">
      <c r="A114" s="223" t="s">
        <v>650</v>
      </c>
      <c r="B114" s="192" t="s">
        <v>430</v>
      </c>
      <c r="C114" s="53" t="s">
        <v>44</v>
      </c>
      <c r="D114" s="54" t="s">
        <v>93</v>
      </c>
      <c r="E114" s="53" t="s">
        <v>90</v>
      </c>
      <c r="F114" s="53" t="s">
        <v>99</v>
      </c>
      <c r="G114" s="53" t="s">
        <v>178</v>
      </c>
      <c r="H114" s="70" t="s">
        <v>232</v>
      </c>
      <c r="I114" s="56" t="str">
        <f t="shared" si="25"/>
        <v>Subdirector Financiero</v>
      </c>
      <c r="J114" s="57">
        <v>43922</v>
      </c>
      <c r="K114" s="57">
        <v>43934</v>
      </c>
      <c r="L114" s="76"/>
      <c r="M114" s="76"/>
      <c r="N114" s="76"/>
      <c r="O114" s="76"/>
      <c r="P114" s="76"/>
      <c r="Q114" s="76"/>
      <c r="R114" s="76"/>
      <c r="S114" s="76"/>
      <c r="T114" s="76"/>
      <c r="U114" s="76"/>
      <c r="V114" s="76"/>
      <c r="W114" s="76"/>
      <c r="X114" s="53" t="s">
        <v>132</v>
      </c>
      <c r="Y114" s="77">
        <v>1E-3</v>
      </c>
      <c r="Z114" s="57">
        <v>43936</v>
      </c>
      <c r="AA114" s="54" t="s">
        <v>519</v>
      </c>
      <c r="AB114" s="103" t="s">
        <v>519</v>
      </c>
      <c r="AC114" s="53" t="s">
        <v>189</v>
      </c>
      <c r="AD114" s="106">
        <f t="shared" ca="1" si="26"/>
        <v>9.999999999999998E-4</v>
      </c>
      <c r="AE114" s="106">
        <f t="shared" ca="1" si="27"/>
        <v>0</v>
      </c>
      <c r="AF114" s="187">
        <f t="shared" si="28"/>
        <v>4</v>
      </c>
      <c r="AG114" s="188">
        <f t="shared" si="29"/>
        <v>12</v>
      </c>
      <c r="AH114" s="188">
        <f t="shared" si="30"/>
        <v>274</v>
      </c>
      <c r="AI114" s="65">
        <f t="shared" si="31"/>
        <v>22.833333333333332</v>
      </c>
      <c r="AJ114" s="195">
        <f t="shared" si="32"/>
        <v>2.2833333333333334E-2</v>
      </c>
      <c r="AK114" s="3"/>
    </row>
    <row r="115" spans="1:37" ht="65.25" customHeight="1" x14ac:dyDescent="0.2">
      <c r="A115" s="223" t="s">
        <v>650</v>
      </c>
      <c r="B115" s="192" t="s">
        <v>430</v>
      </c>
      <c r="C115" s="53" t="s">
        <v>44</v>
      </c>
      <c r="D115" s="54" t="s">
        <v>93</v>
      </c>
      <c r="E115" s="53" t="s">
        <v>90</v>
      </c>
      <c r="F115" s="53" t="s">
        <v>99</v>
      </c>
      <c r="G115" s="53" t="s">
        <v>178</v>
      </c>
      <c r="H115" s="70" t="s">
        <v>232</v>
      </c>
      <c r="I115" s="56" t="str">
        <f t="shared" si="25"/>
        <v>Subdirector Financiero</v>
      </c>
      <c r="J115" s="57">
        <v>43955</v>
      </c>
      <c r="K115" s="57">
        <v>43963</v>
      </c>
      <c r="L115" s="76"/>
      <c r="M115" s="76"/>
      <c r="N115" s="76"/>
      <c r="O115" s="76"/>
      <c r="P115" s="76"/>
      <c r="Q115" s="76"/>
      <c r="R115" s="76"/>
      <c r="S115" s="76"/>
      <c r="T115" s="76"/>
      <c r="U115" s="76"/>
      <c r="V115" s="76"/>
      <c r="W115" s="76"/>
      <c r="X115" s="53" t="s">
        <v>132</v>
      </c>
      <c r="Y115" s="77">
        <v>1E-3</v>
      </c>
      <c r="Z115" s="57">
        <v>43963</v>
      </c>
      <c r="AA115" s="54" t="s">
        <v>520</v>
      </c>
      <c r="AB115" s="54" t="s">
        <v>520</v>
      </c>
      <c r="AC115" s="53" t="s">
        <v>189</v>
      </c>
      <c r="AD115" s="106">
        <f t="shared" ca="1" si="26"/>
        <v>9.999999999999998E-4</v>
      </c>
      <c r="AE115" s="106">
        <f t="shared" ca="1" si="27"/>
        <v>0</v>
      </c>
      <c r="AF115" s="187">
        <f t="shared" si="28"/>
        <v>5</v>
      </c>
      <c r="AG115" s="188">
        <f t="shared" si="29"/>
        <v>8</v>
      </c>
      <c r="AH115" s="188">
        <f t="shared" si="30"/>
        <v>241</v>
      </c>
      <c r="AI115" s="65">
        <f t="shared" si="31"/>
        <v>30.125</v>
      </c>
      <c r="AJ115" s="195">
        <f t="shared" si="32"/>
        <v>3.0124999999999999E-2</v>
      </c>
      <c r="AK115" s="3"/>
    </row>
    <row r="116" spans="1:37" ht="65.25" customHeight="1" x14ac:dyDescent="0.2">
      <c r="A116" s="223" t="s">
        <v>650</v>
      </c>
      <c r="B116" s="192" t="s">
        <v>430</v>
      </c>
      <c r="C116" s="53" t="s">
        <v>44</v>
      </c>
      <c r="D116" s="54" t="s">
        <v>93</v>
      </c>
      <c r="E116" s="53" t="s">
        <v>90</v>
      </c>
      <c r="F116" s="53" t="s">
        <v>99</v>
      </c>
      <c r="G116" s="53" t="s">
        <v>178</v>
      </c>
      <c r="H116" s="70" t="s">
        <v>232</v>
      </c>
      <c r="I116" s="56" t="str">
        <f t="shared" si="25"/>
        <v>Subdirector Financiero</v>
      </c>
      <c r="J116" s="57">
        <v>43983</v>
      </c>
      <c r="K116" s="57">
        <v>43991</v>
      </c>
      <c r="L116" s="76"/>
      <c r="M116" s="76"/>
      <c r="N116" s="76"/>
      <c r="O116" s="76"/>
      <c r="P116" s="76"/>
      <c r="Q116" s="76"/>
      <c r="R116" s="76"/>
      <c r="S116" s="76"/>
      <c r="T116" s="76"/>
      <c r="U116" s="76"/>
      <c r="V116" s="76"/>
      <c r="W116" s="76"/>
      <c r="X116" s="53" t="s">
        <v>132</v>
      </c>
      <c r="Y116" s="77">
        <v>1E-3</v>
      </c>
      <c r="Z116" s="57">
        <v>43998</v>
      </c>
      <c r="AA116" s="54" t="s">
        <v>521</v>
      </c>
      <c r="AB116" s="54" t="s">
        <v>521</v>
      </c>
      <c r="AC116" s="53" t="s">
        <v>189</v>
      </c>
      <c r="AD116" s="106">
        <f t="shared" ca="1" si="26"/>
        <v>9.999999999999998E-4</v>
      </c>
      <c r="AE116" s="106">
        <f t="shared" ca="1" si="27"/>
        <v>0</v>
      </c>
      <c r="AF116" s="187">
        <f t="shared" si="28"/>
        <v>6</v>
      </c>
      <c r="AG116" s="188">
        <f t="shared" si="29"/>
        <v>8</v>
      </c>
      <c r="AH116" s="188">
        <f t="shared" si="30"/>
        <v>213</v>
      </c>
      <c r="AI116" s="65">
        <f t="shared" si="31"/>
        <v>26.625</v>
      </c>
      <c r="AJ116" s="195">
        <f t="shared" si="32"/>
        <v>2.6624999999999999E-2</v>
      </c>
      <c r="AK116" s="3"/>
    </row>
    <row r="117" spans="1:37" ht="65.25" customHeight="1" x14ac:dyDescent="0.2">
      <c r="A117" s="201" t="s">
        <v>650</v>
      </c>
      <c r="B117" s="192" t="s">
        <v>407</v>
      </c>
      <c r="C117" s="53" t="s">
        <v>44</v>
      </c>
      <c r="D117" s="54" t="s">
        <v>93</v>
      </c>
      <c r="E117" s="53" t="s">
        <v>90</v>
      </c>
      <c r="F117" s="53" t="s">
        <v>99</v>
      </c>
      <c r="G117" s="53" t="s">
        <v>178</v>
      </c>
      <c r="H117" s="70" t="s">
        <v>232</v>
      </c>
      <c r="I117" s="56" t="str">
        <f t="shared" si="25"/>
        <v>Subdirector Financiero</v>
      </c>
      <c r="J117" s="57">
        <v>44013</v>
      </c>
      <c r="K117" s="57">
        <v>44021</v>
      </c>
      <c r="L117" s="76"/>
      <c r="M117" s="76"/>
      <c r="N117" s="76"/>
      <c r="O117" s="76"/>
      <c r="P117" s="76"/>
      <c r="Q117" s="76"/>
      <c r="R117" s="76"/>
      <c r="S117" s="76"/>
      <c r="T117" s="76"/>
      <c r="U117" s="76"/>
      <c r="V117" s="76"/>
      <c r="W117" s="76"/>
      <c r="X117" s="53" t="s">
        <v>132</v>
      </c>
      <c r="Y117" s="77">
        <v>1E-3</v>
      </c>
      <c r="Z117" s="57">
        <v>44021</v>
      </c>
      <c r="AA117" s="54" t="s">
        <v>589</v>
      </c>
      <c r="AB117" s="54" t="s">
        <v>589</v>
      </c>
      <c r="AC117" s="53" t="s">
        <v>189</v>
      </c>
      <c r="AD117" s="106">
        <f t="shared" ca="1" si="26"/>
        <v>9.999999999999998E-4</v>
      </c>
      <c r="AE117" s="106">
        <f t="shared" ca="1" si="27"/>
        <v>0</v>
      </c>
      <c r="AF117" s="187">
        <f t="shared" si="28"/>
        <v>7</v>
      </c>
      <c r="AG117" s="188">
        <f t="shared" si="29"/>
        <v>8</v>
      </c>
      <c r="AH117" s="188">
        <f t="shared" si="30"/>
        <v>183</v>
      </c>
      <c r="AI117" s="65">
        <f t="shared" si="31"/>
        <v>22.875</v>
      </c>
      <c r="AJ117" s="195">
        <f t="shared" si="32"/>
        <v>2.2875E-2</v>
      </c>
      <c r="AK117" s="3"/>
    </row>
    <row r="118" spans="1:37" ht="65.25" customHeight="1" x14ac:dyDescent="0.2">
      <c r="A118" s="201" t="s">
        <v>650</v>
      </c>
      <c r="B118" s="192" t="s">
        <v>407</v>
      </c>
      <c r="C118" s="53" t="s">
        <v>44</v>
      </c>
      <c r="D118" s="54" t="s">
        <v>93</v>
      </c>
      <c r="E118" s="53" t="s">
        <v>90</v>
      </c>
      <c r="F118" s="53" t="s">
        <v>99</v>
      </c>
      <c r="G118" s="53" t="s">
        <v>178</v>
      </c>
      <c r="H118" s="70" t="s">
        <v>232</v>
      </c>
      <c r="I118" s="56" t="str">
        <f t="shared" si="25"/>
        <v>Subdirector Financiero</v>
      </c>
      <c r="J118" s="57">
        <v>44046</v>
      </c>
      <c r="K118" s="57">
        <v>44055</v>
      </c>
      <c r="L118" s="76"/>
      <c r="M118" s="76"/>
      <c r="N118" s="76"/>
      <c r="O118" s="76"/>
      <c r="P118" s="76"/>
      <c r="Q118" s="76"/>
      <c r="R118" s="76"/>
      <c r="S118" s="76"/>
      <c r="T118" s="76"/>
      <c r="U118" s="76"/>
      <c r="V118" s="76"/>
      <c r="W118" s="76"/>
      <c r="X118" s="53" t="s">
        <v>132</v>
      </c>
      <c r="Y118" s="77">
        <v>1E-3</v>
      </c>
      <c r="Z118" s="57">
        <v>44057</v>
      </c>
      <c r="AA118" s="54" t="s">
        <v>655</v>
      </c>
      <c r="AB118" s="103" t="s">
        <v>655</v>
      </c>
      <c r="AC118" s="53" t="s">
        <v>189</v>
      </c>
      <c r="AD118" s="106">
        <f t="shared" ca="1" si="26"/>
        <v>9.999999999999998E-4</v>
      </c>
      <c r="AE118" s="106">
        <f t="shared" ca="1" si="27"/>
        <v>0</v>
      </c>
      <c r="AF118" s="187">
        <f t="shared" si="28"/>
        <v>8</v>
      </c>
      <c r="AG118" s="188">
        <f t="shared" si="29"/>
        <v>9</v>
      </c>
      <c r="AH118" s="188">
        <f t="shared" si="30"/>
        <v>150</v>
      </c>
      <c r="AI118" s="65">
        <f t="shared" si="31"/>
        <v>16.666666666666668</v>
      </c>
      <c r="AJ118" s="195">
        <f t="shared" si="32"/>
        <v>1.666666666666667E-2</v>
      </c>
      <c r="AK118" s="3"/>
    </row>
    <row r="119" spans="1:37" ht="65.25" customHeight="1" x14ac:dyDescent="0.2">
      <c r="A119" s="201" t="s">
        <v>650</v>
      </c>
      <c r="B119" s="192" t="s">
        <v>407</v>
      </c>
      <c r="C119" s="53" t="s">
        <v>44</v>
      </c>
      <c r="D119" s="54" t="s">
        <v>93</v>
      </c>
      <c r="E119" s="53" t="s">
        <v>90</v>
      </c>
      <c r="F119" s="53" t="s">
        <v>99</v>
      </c>
      <c r="G119" s="53" t="s">
        <v>178</v>
      </c>
      <c r="H119" s="70" t="s">
        <v>232</v>
      </c>
      <c r="I119" s="56" t="str">
        <f t="shared" si="25"/>
        <v>Subdirector Financiero</v>
      </c>
      <c r="J119" s="57">
        <v>44075</v>
      </c>
      <c r="K119" s="57">
        <v>44083</v>
      </c>
      <c r="L119" s="76"/>
      <c r="M119" s="76"/>
      <c r="N119" s="76"/>
      <c r="O119" s="76"/>
      <c r="P119" s="76"/>
      <c r="Q119" s="76"/>
      <c r="R119" s="76"/>
      <c r="S119" s="76"/>
      <c r="T119" s="76"/>
      <c r="U119" s="76"/>
      <c r="V119" s="76"/>
      <c r="W119" s="76"/>
      <c r="X119" s="53" t="s">
        <v>132</v>
      </c>
      <c r="Y119" s="77">
        <v>1E-3</v>
      </c>
      <c r="Z119" s="57">
        <v>44084</v>
      </c>
      <c r="AA119" s="54" t="s">
        <v>669</v>
      </c>
      <c r="AB119" s="103" t="s">
        <v>669</v>
      </c>
      <c r="AC119" s="53" t="s">
        <v>189</v>
      </c>
      <c r="AD119" s="106">
        <f t="shared" ca="1" si="26"/>
        <v>9.999999999999998E-4</v>
      </c>
      <c r="AE119" s="106">
        <f t="shared" ca="1" si="27"/>
        <v>0</v>
      </c>
      <c r="AF119" s="187">
        <f t="shared" si="28"/>
        <v>9</v>
      </c>
      <c r="AG119" s="188">
        <f t="shared" si="29"/>
        <v>8</v>
      </c>
      <c r="AH119" s="188">
        <f t="shared" si="30"/>
        <v>121</v>
      </c>
      <c r="AI119" s="65">
        <f t="shared" si="31"/>
        <v>15.125</v>
      </c>
      <c r="AJ119" s="195">
        <f t="shared" si="32"/>
        <v>1.5125E-2</v>
      </c>
      <c r="AK119" s="3"/>
    </row>
    <row r="120" spans="1:37" ht="65.25" customHeight="1" x14ac:dyDescent="0.2">
      <c r="A120" s="201" t="s">
        <v>650</v>
      </c>
      <c r="B120" s="192" t="s">
        <v>407</v>
      </c>
      <c r="C120" s="53" t="s">
        <v>44</v>
      </c>
      <c r="D120" s="54" t="s">
        <v>93</v>
      </c>
      <c r="E120" s="53" t="s">
        <v>90</v>
      </c>
      <c r="F120" s="53" t="s">
        <v>99</v>
      </c>
      <c r="G120" s="53" t="s">
        <v>178</v>
      </c>
      <c r="H120" s="70" t="s">
        <v>232</v>
      </c>
      <c r="I120" s="56" t="str">
        <f t="shared" si="25"/>
        <v>Subdirector Financiero</v>
      </c>
      <c r="J120" s="57">
        <v>44105</v>
      </c>
      <c r="K120" s="57">
        <v>44113</v>
      </c>
      <c r="L120" s="76"/>
      <c r="M120" s="76"/>
      <c r="N120" s="76"/>
      <c r="O120" s="76"/>
      <c r="P120" s="76"/>
      <c r="Q120" s="76"/>
      <c r="R120" s="76"/>
      <c r="S120" s="76"/>
      <c r="T120" s="76"/>
      <c r="U120" s="76"/>
      <c r="V120" s="76"/>
      <c r="W120" s="76"/>
      <c r="X120" s="53" t="s">
        <v>132</v>
      </c>
      <c r="Y120" s="77">
        <v>1E-3</v>
      </c>
      <c r="Z120" s="57">
        <v>44112</v>
      </c>
      <c r="AA120" s="54" t="s">
        <v>689</v>
      </c>
      <c r="AB120" s="103" t="s">
        <v>690</v>
      </c>
      <c r="AC120" s="53" t="s">
        <v>189</v>
      </c>
      <c r="AD120" s="106">
        <f t="shared" ca="1" si="26"/>
        <v>9.999999999999998E-4</v>
      </c>
      <c r="AE120" s="106">
        <f t="shared" ca="1" si="27"/>
        <v>0</v>
      </c>
      <c r="AF120" s="187">
        <f t="shared" si="28"/>
        <v>10</v>
      </c>
      <c r="AG120" s="188">
        <f t="shared" si="29"/>
        <v>8</v>
      </c>
      <c r="AH120" s="188">
        <f t="shared" si="30"/>
        <v>91</v>
      </c>
      <c r="AI120" s="65">
        <f t="shared" si="31"/>
        <v>11.375</v>
      </c>
      <c r="AJ120" s="195">
        <f t="shared" si="32"/>
        <v>1.1375E-2</v>
      </c>
      <c r="AK120" s="3"/>
    </row>
    <row r="121" spans="1:37" ht="65.25" customHeight="1" x14ac:dyDescent="0.2">
      <c r="A121" s="201" t="s">
        <v>650</v>
      </c>
      <c r="B121" s="192" t="s">
        <v>407</v>
      </c>
      <c r="C121" s="53" t="s">
        <v>44</v>
      </c>
      <c r="D121" s="54" t="s">
        <v>93</v>
      </c>
      <c r="E121" s="53" t="s">
        <v>90</v>
      </c>
      <c r="F121" s="53" t="s">
        <v>99</v>
      </c>
      <c r="G121" s="53" t="s">
        <v>178</v>
      </c>
      <c r="H121" s="70" t="s">
        <v>232</v>
      </c>
      <c r="I121" s="56" t="str">
        <f t="shared" si="25"/>
        <v>Subdirector Financiero</v>
      </c>
      <c r="J121" s="57">
        <v>44138</v>
      </c>
      <c r="K121" s="57">
        <v>44146</v>
      </c>
      <c r="L121" s="76"/>
      <c r="M121" s="76"/>
      <c r="N121" s="76"/>
      <c r="O121" s="76"/>
      <c r="P121" s="76"/>
      <c r="Q121" s="76"/>
      <c r="R121" s="76"/>
      <c r="S121" s="76"/>
      <c r="T121" s="76"/>
      <c r="U121" s="76"/>
      <c r="V121" s="76"/>
      <c r="W121" s="76"/>
      <c r="X121" s="53" t="s">
        <v>132</v>
      </c>
      <c r="Y121" s="77">
        <v>1E-3</v>
      </c>
      <c r="Z121" s="57">
        <v>44148</v>
      </c>
      <c r="AA121" s="54" t="s">
        <v>731</v>
      </c>
      <c r="AB121" s="103" t="s">
        <v>731</v>
      </c>
      <c r="AC121" s="53" t="s">
        <v>189</v>
      </c>
      <c r="AD121" s="106">
        <f t="shared" ca="1" si="26"/>
        <v>9.999999999999998E-4</v>
      </c>
      <c r="AE121" s="106">
        <f t="shared" ca="1" si="27"/>
        <v>0</v>
      </c>
      <c r="AF121" s="187">
        <f t="shared" si="28"/>
        <v>11</v>
      </c>
      <c r="AG121" s="188">
        <f t="shared" si="29"/>
        <v>8</v>
      </c>
      <c r="AH121" s="188">
        <f t="shared" si="30"/>
        <v>58</v>
      </c>
      <c r="AI121" s="65">
        <f t="shared" si="31"/>
        <v>7.25</v>
      </c>
      <c r="AJ121" s="195">
        <f t="shared" si="32"/>
        <v>7.2500000000000004E-3</v>
      </c>
      <c r="AK121" s="3"/>
    </row>
    <row r="122" spans="1:37" ht="69.75" customHeight="1" x14ac:dyDescent="0.2">
      <c r="A122" s="201" t="s">
        <v>651</v>
      </c>
      <c r="B122" s="192" t="s">
        <v>407</v>
      </c>
      <c r="C122" s="53" t="s">
        <v>44</v>
      </c>
      <c r="D122" s="54" t="s">
        <v>93</v>
      </c>
      <c r="E122" s="53" t="s">
        <v>90</v>
      </c>
      <c r="F122" s="53" t="s">
        <v>99</v>
      </c>
      <c r="G122" s="53" t="s">
        <v>178</v>
      </c>
      <c r="H122" s="70" t="s">
        <v>232</v>
      </c>
      <c r="I122" s="56" t="str">
        <f t="shared" si="25"/>
        <v>Subdirector Financiero</v>
      </c>
      <c r="J122" s="57">
        <v>44166</v>
      </c>
      <c r="K122" s="57">
        <v>44175</v>
      </c>
      <c r="L122" s="76"/>
      <c r="M122" s="76"/>
      <c r="N122" s="76"/>
      <c r="O122" s="76"/>
      <c r="P122" s="76"/>
      <c r="Q122" s="76"/>
      <c r="R122" s="76"/>
      <c r="S122" s="76"/>
      <c r="T122" s="76"/>
      <c r="U122" s="76"/>
      <c r="V122" s="76"/>
      <c r="W122" s="76"/>
      <c r="X122" s="53" t="s">
        <v>132</v>
      </c>
      <c r="Y122" s="77">
        <v>1E-3</v>
      </c>
      <c r="Z122" s="57">
        <v>44174</v>
      </c>
      <c r="AA122" s="54" t="s">
        <v>738</v>
      </c>
      <c r="AB122" s="54" t="s">
        <v>737</v>
      </c>
      <c r="AC122" s="53" t="s">
        <v>189</v>
      </c>
      <c r="AD122" s="106">
        <f t="shared" ca="1" si="26"/>
        <v>9.999999999999998E-4</v>
      </c>
      <c r="AE122" s="106">
        <f t="shared" ca="1" si="27"/>
        <v>0</v>
      </c>
      <c r="AF122" s="187">
        <f t="shared" si="28"/>
        <v>12</v>
      </c>
      <c r="AG122" s="188">
        <f t="shared" si="29"/>
        <v>9</v>
      </c>
      <c r="AH122" s="188">
        <f t="shared" si="30"/>
        <v>30</v>
      </c>
      <c r="AI122" s="65">
        <f t="shared" si="31"/>
        <v>3.3333333333333335</v>
      </c>
      <c r="AJ122" s="195">
        <f t="shared" si="32"/>
        <v>3.3333333333333335E-3</v>
      </c>
      <c r="AK122" s="3"/>
    </row>
    <row r="123" spans="1:37" ht="65.25" customHeight="1" x14ac:dyDescent="0.2">
      <c r="A123" s="223" t="s">
        <v>650</v>
      </c>
      <c r="B123" s="192" t="s">
        <v>430</v>
      </c>
      <c r="C123" s="53" t="s">
        <v>44</v>
      </c>
      <c r="D123" s="105" t="s">
        <v>301</v>
      </c>
      <c r="E123" s="53" t="s">
        <v>90</v>
      </c>
      <c r="F123" s="53" t="s">
        <v>99</v>
      </c>
      <c r="G123" s="53" t="s">
        <v>178</v>
      </c>
      <c r="H123" s="78" t="s">
        <v>48</v>
      </c>
      <c r="I123" s="56" t="str">
        <f t="shared" ref="I123:I144" si="33">IF(LEN(E123)&gt;0,VLOOKUP(E123,PROCESO2,3,0),"")</f>
        <v>Subdirector Financiero</v>
      </c>
      <c r="J123" s="57">
        <v>43832</v>
      </c>
      <c r="K123" s="57">
        <v>43882</v>
      </c>
      <c r="L123" s="76"/>
      <c r="M123" s="76"/>
      <c r="N123" s="76"/>
      <c r="O123" s="76"/>
      <c r="P123" s="76"/>
      <c r="Q123" s="76"/>
      <c r="R123" s="76"/>
      <c r="S123" s="76"/>
      <c r="T123" s="76"/>
      <c r="U123" s="76"/>
      <c r="V123" s="76"/>
      <c r="W123" s="76"/>
      <c r="X123" s="53" t="s">
        <v>132</v>
      </c>
      <c r="Y123" s="77">
        <v>2.5000000000000001E-3</v>
      </c>
      <c r="Z123" s="57">
        <v>43888</v>
      </c>
      <c r="AA123" s="103" t="s">
        <v>522</v>
      </c>
      <c r="AB123" s="103" t="s">
        <v>523</v>
      </c>
      <c r="AC123" s="53" t="s">
        <v>189</v>
      </c>
      <c r="AD123" s="106">
        <f t="shared" ref="AD123:AD154" ca="1" si="34">IF(ISERROR(VLOOKUP(AC123,INDIRECT(VLOOKUP(C123,ACTA,2,0)&amp;"A"),2,0))=TRUE,0,Y123*(VLOOKUP(AC123,INDIRECT(VLOOKUP(C123,ACTA,2,0)&amp;"A"),2,0)))</f>
        <v>2.4999999999999996E-3</v>
      </c>
      <c r="AE123" s="106">
        <f t="shared" ref="AE123:AE154" ca="1" si="35">+Y123-AD123</f>
        <v>0</v>
      </c>
      <c r="AF123" s="187">
        <f t="shared" ref="AF123:AF154" si="36">MONTH(K123)</f>
        <v>2</v>
      </c>
      <c r="AG123" s="188">
        <f t="shared" ref="AG123:AG154" si="37">+K123-J123</f>
        <v>50</v>
      </c>
      <c r="AH123" s="188">
        <f t="shared" ref="AH123:AH154" si="38">+$AH$18-J123</f>
        <v>364</v>
      </c>
      <c r="AI123" s="65">
        <f t="shared" ref="AI123:AI154" si="39">+AH123/AG123</f>
        <v>7.28</v>
      </c>
      <c r="AJ123" s="195">
        <f t="shared" ref="AJ123:AJ154" si="40">+AI123*Y123</f>
        <v>1.8200000000000001E-2</v>
      </c>
      <c r="AK123" s="3"/>
    </row>
    <row r="124" spans="1:37" ht="65.25" customHeight="1" x14ac:dyDescent="0.2">
      <c r="A124" s="223" t="s">
        <v>650</v>
      </c>
      <c r="B124" s="192" t="s">
        <v>430</v>
      </c>
      <c r="C124" s="53" t="s">
        <v>44</v>
      </c>
      <c r="D124" s="103" t="s">
        <v>301</v>
      </c>
      <c r="E124" s="53" t="s">
        <v>90</v>
      </c>
      <c r="F124" s="53" t="s">
        <v>99</v>
      </c>
      <c r="G124" s="53" t="s">
        <v>178</v>
      </c>
      <c r="H124" s="78" t="s">
        <v>169</v>
      </c>
      <c r="I124" s="56" t="str">
        <f t="shared" si="33"/>
        <v>Subdirector Financiero</v>
      </c>
      <c r="J124" s="57">
        <v>43832</v>
      </c>
      <c r="K124" s="57">
        <v>43882</v>
      </c>
      <c r="L124" s="76"/>
      <c r="M124" s="76"/>
      <c r="N124" s="76"/>
      <c r="O124" s="76"/>
      <c r="P124" s="76"/>
      <c r="Q124" s="76"/>
      <c r="R124" s="76"/>
      <c r="S124" s="76"/>
      <c r="T124" s="76"/>
      <c r="U124" s="76"/>
      <c r="V124" s="76"/>
      <c r="W124" s="76"/>
      <c r="X124" s="53" t="s">
        <v>132</v>
      </c>
      <c r="Y124" s="77">
        <v>2.5000000000000001E-3</v>
      </c>
      <c r="Z124" s="57">
        <v>43888</v>
      </c>
      <c r="AA124" s="103" t="s">
        <v>524</v>
      </c>
      <c r="AB124" s="103" t="s">
        <v>525</v>
      </c>
      <c r="AC124" s="53" t="s">
        <v>189</v>
      </c>
      <c r="AD124" s="106">
        <f t="shared" ca="1" si="34"/>
        <v>2.4999999999999996E-3</v>
      </c>
      <c r="AE124" s="106">
        <f t="shared" ca="1" si="35"/>
        <v>0</v>
      </c>
      <c r="AF124" s="187">
        <f t="shared" si="36"/>
        <v>2</v>
      </c>
      <c r="AG124" s="188">
        <f t="shared" si="37"/>
        <v>50</v>
      </c>
      <c r="AH124" s="188">
        <f t="shared" si="38"/>
        <v>364</v>
      </c>
      <c r="AI124" s="65">
        <f t="shared" si="39"/>
        <v>7.28</v>
      </c>
      <c r="AJ124" s="195">
        <f t="shared" si="40"/>
        <v>1.8200000000000001E-2</v>
      </c>
      <c r="AK124" s="3"/>
    </row>
    <row r="125" spans="1:37" ht="65.25" customHeight="1" x14ac:dyDescent="0.2">
      <c r="A125" s="223" t="s">
        <v>650</v>
      </c>
      <c r="B125" s="192" t="s">
        <v>430</v>
      </c>
      <c r="C125" s="53" t="s">
        <v>44</v>
      </c>
      <c r="D125" s="54" t="s">
        <v>249</v>
      </c>
      <c r="E125" s="53" t="s">
        <v>91</v>
      </c>
      <c r="F125" s="53" t="s">
        <v>100</v>
      </c>
      <c r="G125" s="53" t="s">
        <v>178</v>
      </c>
      <c r="H125" s="70" t="s">
        <v>42</v>
      </c>
      <c r="I125" s="56" t="str">
        <f t="shared" si="33"/>
        <v>Asesor de Control Interno</v>
      </c>
      <c r="J125" s="57">
        <v>43832</v>
      </c>
      <c r="K125" s="57">
        <v>43858</v>
      </c>
      <c r="L125" s="76"/>
      <c r="M125" s="76"/>
      <c r="N125" s="76"/>
      <c r="O125" s="76"/>
      <c r="P125" s="76"/>
      <c r="Q125" s="76"/>
      <c r="R125" s="76"/>
      <c r="S125" s="76"/>
      <c r="T125" s="76"/>
      <c r="U125" s="76"/>
      <c r="V125" s="76"/>
      <c r="W125" s="76"/>
      <c r="X125" s="53" t="s">
        <v>250</v>
      </c>
      <c r="Y125" s="77">
        <v>7.0000000000000001E-3</v>
      </c>
      <c r="Z125" s="57">
        <v>43857</v>
      </c>
      <c r="AA125" s="103" t="s">
        <v>324</v>
      </c>
      <c r="AB125" s="103" t="s">
        <v>325</v>
      </c>
      <c r="AC125" s="53" t="s">
        <v>189</v>
      </c>
      <c r="AD125" s="106">
        <f t="shared" ca="1" si="34"/>
        <v>6.9999999999999993E-3</v>
      </c>
      <c r="AE125" s="106">
        <f t="shared" ca="1" si="35"/>
        <v>0</v>
      </c>
      <c r="AF125" s="187">
        <f t="shared" si="36"/>
        <v>1</v>
      </c>
      <c r="AG125" s="188">
        <f t="shared" si="37"/>
        <v>26</v>
      </c>
      <c r="AH125" s="188">
        <f t="shared" si="38"/>
        <v>364</v>
      </c>
      <c r="AI125" s="65">
        <f t="shared" si="39"/>
        <v>14</v>
      </c>
      <c r="AJ125" s="195">
        <f t="shared" si="40"/>
        <v>9.8000000000000004E-2</v>
      </c>
      <c r="AK125" s="3"/>
    </row>
    <row r="126" spans="1:37" ht="65.25" customHeight="1" x14ac:dyDescent="0.2">
      <c r="A126" s="223" t="s">
        <v>650</v>
      </c>
      <c r="B126" s="192" t="s">
        <v>430</v>
      </c>
      <c r="C126" s="53" t="s">
        <v>44</v>
      </c>
      <c r="D126" s="54" t="s">
        <v>299</v>
      </c>
      <c r="E126" s="53" t="s">
        <v>91</v>
      </c>
      <c r="F126" s="53" t="s">
        <v>100</v>
      </c>
      <c r="G126" s="53" t="s">
        <v>178</v>
      </c>
      <c r="H126" s="70" t="s">
        <v>241</v>
      </c>
      <c r="I126" s="56" t="str">
        <f t="shared" si="33"/>
        <v>Asesor de Control Interno</v>
      </c>
      <c r="J126" s="57">
        <v>43850</v>
      </c>
      <c r="K126" s="57">
        <v>43875</v>
      </c>
      <c r="L126" s="76"/>
      <c r="M126" s="76"/>
      <c r="N126" s="76"/>
      <c r="O126" s="76"/>
      <c r="P126" s="76"/>
      <c r="Q126" s="76"/>
      <c r="R126" s="76"/>
      <c r="S126" s="76"/>
      <c r="T126" s="76"/>
      <c r="U126" s="76"/>
      <c r="V126" s="76"/>
      <c r="W126" s="76"/>
      <c r="X126" s="53" t="s">
        <v>132</v>
      </c>
      <c r="Y126" s="77">
        <v>7.0000000000000001E-3</v>
      </c>
      <c r="Z126" s="57">
        <v>43882</v>
      </c>
      <c r="AA126" s="116" t="s">
        <v>342</v>
      </c>
      <c r="AB126" s="103" t="s">
        <v>343</v>
      </c>
      <c r="AC126" s="53" t="s">
        <v>189</v>
      </c>
      <c r="AD126" s="106">
        <f t="shared" ca="1" si="34"/>
        <v>6.9999999999999993E-3</v>
      </c>
      <c r="AE126" s="106">
        <f t="shared" ca="1" si="35"/>
        <v>0</v>
      </c>
      <c r="AF126" s="187">
        <f t="shared" si="36"/>
        <v>2</v>
      </c>
      <c r="AG126" s="188">
        <f t="shared" si="37"/>
        <v>25</v>
      </c>
      <c r="AH126" s="188">
        <f t="shared" si="38"/>
        <v>346</v>
      </c>
      <c r="AI126" s="65">
        <f t="shared" si="39"/>
        <v>13.84</v>
      </c>
      <c r="AJ126" s="195">
        <f t="shared" si="40"/>
        <v>9.6880000000000008E-2</v>
      </c>
      <c r="AK126" s="3"/>
    </row>
    <row r="127" spans="1:37" ht="65.25" customHeight="1" x14ac:dyDescent="0.2">
      <c r="A127" s="223" t="s">
        <v>650</v>
      </c>
      <c r="B127" s="192" t="s">
        <v>430</v>
      </c>
      <c r="C127" s="53" t="s">
        <v>44</v>
      </c>
      <c r="D127" s="103" t="s">
        <v>267</v>
      </c>
      <c r="E127" s="53" t="s">
        <v>90</v>
      </c>
      <c r="F127" s="53" t="s">
        <v>99</v>
      </c>
      <c r="G127" s="53" t="s">
        <v>178</v>
      </c>
      <c r="H127" s="70" t="s">
        <v>169</v>
      </c>
      <c r="I127" s="56" t="str">
        <f t="shared" si="33"/>
        <v>Subdirector Financiero</v>
      </c>
      <c r="J127" s="57">
        <v>43922</v>
      </c>
      <c r="K127" s="57">
        <v>43949</v>
      </c>
      <c r="L127" s="76"/>
      <c r="M127" s="76"/>
      <c r="N127" s="76"/>
      <c r="O127" s="76"/>
      <c r="P127" s="76"/>
      <c r="Q127" s="76"/>
      <c r="R127" s="76"/>
      <c r="S127" s="76"/>
      <c r="T127" s="76"/>
      <c r="U127" s="76"/>
      <c r="V127" s="76"/>
      <c r="W127" s="76"/>
      <c r="X127" s="53" t="s">
        <v>132</v>
      </c>
      <c r="Y127" s="77">
        <v>5.0000000000000001E-3</v>
      </c>
      <c r="Z127" s="57">
        <v>43951</v>
      </c>
      <c r="AA127" s="103" t="s">
        <v>358</v>
      </c>
      <c r="AB127" s="103" t="s">
        <v>359</v>
      </c>
      <c r="AC127" s="53" t="s">
        <v>189</v>
      </c>
      <c r="AD127" s="106">
        <f t="shared" ca="1" si="34"/>
        <v>4.9999999999999992E-3</v>
      </c>
      <c r="AE127" s="106">
        <f t="shared" ca="1" si="35"/>
        <v>0</v>
      </c>
      <c r="AF127" s="187">
        <f t="shared" si="36"/>
        <v>4</v>
      </c>
      <c r="AG127" s="188">
        <f t="shared" si="37"/>
        <v>27</v>
      </c>
      <c r="AH127" s="188">
        <f t="shared" si="38"/>
        <v>274</v>
      </c>
      <c r="AI127" s="65">
        <f t="shared" si="39"/>
        <v>10.148148148148149</v>
      </c>
      <c r="AJ127" s="195">
        <f t="shared" si="40"/>
        <v>5.0740740740740746E-2</v>
      </c>
      <c r="AK127" s="3"/>
    </row>
    <row r="128" spans="1:37" ht="65.25" customHeight="1" x14ac:dyDescent="0.2">
      <c r="A128" s="223" t="s">
        <v>650</v>
      </c>
      <c r="B128" s="192" t="s">
        <v>430</v>
      </c>
      <c r="C128" s="53" t="s">
        <v>44</v>
      </c>
      <c r="D128" s="103" t="s">
        <v>96</v>
      </c>
      <c r="E128" s="53" t="s">
        <v>92</v>
      </c>
      <c r="F128" s="53" t="s">
        <v>100</v>
      </c>
      <c r="G128" s="53" t="s">
        <v>178</v>
      </c>
      <c r="H128" s="70" t="s">
        <v>169</v>
      </c>
      <c r="I128" s="56" t="str">
        <f t="shared" si="33"/>
        <v>Director de Gestión Corporativa y CID</v>
      </c>
      <c r="J128" s="57">
        <v>43922</v>
      </c>
      <c r="K128" s="57">
        <v>43964</v>
      </c>
      <c r="L128" s="76"/>
      <c r="M128" s="76"/>
      <c r="N128" s="76"/>
      <c r="O128" s="76"/>
      <c r="P128" s="76"/>
      <c r="Q128" s="76"/>
      <c r="R128" s="76"/>
      <c r="S128" s="76"/>
      <c r="T128" s="76"/>
      <c r="U128" s="76"/>
      <c r="V128" s="76"/>
      <c r="W128" s="76"/>
      <c r="X128" s="53" t="s">
        <v>132</v>
      </c>
      <c r="Y128" s="77">
        <v>5.0000000000000001E-3</v>
      </c>
      <c r="Z128" s="57">
        <v>43965</v>
      </c>
      <c r="AA128" s="54" t="s">
        <v>526</v>
      </c>
      <c r="AB128" s="103" t="s">
        <v>527</v>
      </c>
      <c r="AC128" s="53" t="s">
        <v>189</v>
      </c>
      <c r="AD128" s="106">
        <f t="shared" ca="1" si="34"/>
        <v>4.9999999999999992E-3</v>
      </c>
      <c r="AE128" s="106">
        <f t="shared" ca="1" si="35"/>
        <v>0</v>
      </c>
      <c r="AF128" s="187">
        <f t="shared" si="36"/>
        <v>5</v>
      </c>
      <c r="AG128" s="188">
        <f t="shared" si="37"/>
        <v>42</v>
      </c>
      <c r="AH128" s="188">
        <f t="shared" si="38"/>
        <v>274</v>
      </c>
      <c r="AI128" s="65">
        <f t="shared" si="39"/>
        <v>6.5238095238095237</v>
      </c>
      <c r="AJ128" s="195">
        <f t="shared" si="40"/>
        <v>3.2619047619047617E-2</v>
      </c>
      <c r="AK128" s="3"/>
    </row>
    <row r="129" spans="1:37" ht="49.5" customHeight="1" x14ac:dyDescent="0.2">
      <c r="A129" s="201" t="s">
        <v>651</v>
      </c>
      <c r="B129" s="192" t="s">
        <v>407</v>
      </c>
      <c r="C129" s="53" t="s">
        <v>44</v>
      </c>
      <c r="D129" s="54" t="s">
        <v>267</v>
      </c>
      <c r="E129" s="53" t="s">
        <v>90</v>
      </c>
      <c r="F129" s="53" t="s">
        <v>99</v>
      </c>
      <c r="G129" s="53" t="s">
        <v>178</v>
      </c>
      <c r="H129" s="70" t="s">
        <v>169</v>
      </c>
      <c r="I129" s="56" t="str">
        <f t="shared" si="33"/>
        <v>Subdirector Financiero</v>
      </c>
      <c r="J129" s="57">
        <v>44013</v>
      </c>
      <c r="K129" s="120">
        <v>44166</v>
      </c>
      <c r="L129" s="76"/>
      <c r="M129" s="76"/>
      <c r="N129" s="76"/>
      <c r="O129" s="76"/>
      <c r="P129" s="76"/>
      <c r="Q129" s="76"/>
      <c r="R129" s="76"/>
      <c r="S129" s="76"/>
      <c r="T129" s="76"/>
      <c r="U129" s="76"/>
      <c r="V129" s="76"/>
      <c r="W129" s="76"/>
      <c r="X129" s="53" t="s">
        <v>132</v>
      </c>
      <c r="Y129" s="77">
        <v>5.0000000000000001E-3</v>
      </c>
      <c r="Z129" s="57"/>
      <c r="AA129" s="103" t="s">
        <v>774</v>
      </c>
      <c r="AB129" s="103" t="s">
        <v>773</v>
      </c>
      <c r="AC129" s="53" t="s">
        <v>187</v>
      </c>
      <c r="AD129" s="107">
        <f t="shared" ca="1" si="34"/>
        <v>4.6999999999999993E-3</v>
      </c>
      <c r="AE129" s="107">
        <f t="shared" ca="1" si="35"/>
        <v>3.0000000000000079E-4</v>
      </c>
      <c r="AF129" s="187">
        <f t="shared" si="36"/>
        <v>12</v>
      </c>
      <c r="AG129" s="188">
        <f t="shared" si="37"/>
        <v>153</v>
      </c>
      <c r="AH129" s="188">
        <f t="shared" si="38"/>
        <v>183</v>
      </c>
      <c r="AI129" s="65">
        <f t="shared" si="39"/>
        <v>1.196078431372549</v>
      </c>
      <c r="AJ129" s="195">
        <f t="shared" si="40"/>
        <v>5.9803921568627452E-3</v>
      </c>
      <c r="AK129" s="3"/>
    </row>
    <row r="130" spans="1:37" ht="65.25" customHeight="1" x14ac:dyDescent="0.2">
      <c r="A130" s="201" t="s">
        <v>651</v>
      </c>
      <c r="B130" s="192" t="s">
        <v>407</v>
      </c>
      <c r="C130" s="53" t="s">
        <v>44</v>
      </c>
      <c r="D130" s="103" t="s">
        <v>267</v>
      </c>
      <c r="E130" s="53" t="s">
        <v>90</v>
      </c>
      <c r="F130" s="53" t="s">
        <v>99</v>
      </c>
      <c r="G130" s="53" t="s">
        <v>178</v>
      </c>
      <c r="H130" s="70" t="s">
        <v>169</v>
      </c>
      <c r="I130" s="56" t="str">
        <f t="shared" si="33"/>
        <v>Subdirector Financiero</v>
      </c>
      <c r="J130" s="57">
        <v>44105</v>
      </c>
      <c r="K130" s="120">
        <v>44180</v>
      </c>
      <c r="L130" s="76"/>
      <c r="M130" s="76"/>
      <c r="N130" s="76"/>
      <c r="O130" s="76"/>
      <c r="P130" s="76"/>
      <c r="Q130" s="76"/>
      <c r="R130" s="76"/>
      <c r="S130" s="76"/>
      <c r="T130" s="76"/>
      <c r="U130" s="76"/>
      <c r="V130" s="76"/>
      <c r="W130" s="76"/>
      <c r="X130" s="53" t="s">
        <v>132</v>
      </c>
      <c r="Y130" s="77">
        <v>5.0000000000000001E-3</v>
      </c>
      <c r="Z130" s="57"/>
      <c r="AA130" s="103" t="s">
        <v>751</v>
      </c>
      <c r="AB130" s="103" t="s">
        <v>752</v>
      </c>
      <c r="AC130" s="53" t="s">
        <v>186</v>
      </c>
      <c r="AD130" s="107">
        <f t="shared" ca="1" si="34"/>
        <v>4.2499999999999994E-3</v>
      </c>
      <c r="AE130" s="107">
        <f t="shared" ca="1" si="35"/>
        <v>7.5000000000000067E-4</v>
      </c>
      <c r="AF130" s="187">
        <f t="shared" si="36"/>
        <v>12</v>
      </c>
      <c r="AG130" s="188">
        <f t="shared" si="37"/>
        <v>75</v>
      </c>
      <c r="AH130" s="188">
        <f t="shared" si="38"/>
        <v>91</v>
      </c>
      <c r="AI130" s="65">
        <f t="shared" si="39"/>
        <v>1.2133333333333334</v>
      </c>
      <c r="AJ130" s="195">
        <f t="shared" si="40"/>
        <v>6.0666666666666673E-3</v>
      </c>
      <c r="AK130" s="3"/>
    </row>
    <row r="131" spans="1:37" ht="65.25" customHeight="1" x14ac:dyDescent="0.2">
      <c r="A131" s="201" t="s">
        <v>651</v>
      </c>
      <c r="B131" s="192" t="s">
        <v>407</v>
      </c>
      <c r="C131" s="53" t="s">
        <v>44</v>
      </c>
      <c r="D131" s="103" t="s">
        <v>96</v>
      </c>
      <c r="E131" s="53" t="s">
        <v>92</v>
      </c>
      <c r="F131" s="53" t="s">
        <v>100</v>
      </c>
      <c r="G131" s="53" t="s">
        <v>178</v>
      </c>
      <c r="H131" s="70" t="s">
        <v>169</v>
      </c>
      <c r="I131" s="56" t="str">
        <f t="shared" si="33"/>
        <v>Director de Gestión Corporativa y CID</v>
      </c>
      <c r="J131" s="57">
        <v>44105</v>
      </c>
      <c r="K131" s="57">
        <v>44146</v>
      </c>
      <c r="L131" s="76"/>
      <c r="M131" s="76"/>
      <c r="N131" s="76"/>
      <c r="O131" s="76"/>
      <c r="P131" s="76"/>
      <c r="Q131" s="76"/>
      <c r="R131" s="76"/>
      <c r="S131" s="76"/>
      <c r="T131" s="76"/>
      <c r="U131" s="76"/>
      <c r="V131" s="76"/>
      <c r="W131" s="76"/>
      <c r="X131" s="53" t="s">
        <v>132</v>
      </c>
      <c r="Y131" s="77">
        <v>5.0000000000000001E-3</v>
      </c>
      <c r="Z131" s="57"/>
      <c r="AA131" s="103" t="s">
        <v>702</v>
      </c>
      <c r="AB131" s="103" t="s">
        <v>753</v>
      </c>
      <c r="AC131" s="53" t="s">
        <v>187</v>
      </c>
      <c r="AD131" s="107">
        <f t="shared" ca="1" si="34"/>
        <v>4.6999999999999993E-3</v>
      </c>
      <c r="AE131" s="107">
        <f t="shared" ca="1" si="35"/>
        <v>3.0000000000000079E-4</v>
      </c>
      <c r="AF131" s="187">
        <f t="shared" si="36"/>
        <v>11</v>
      </c>
      <c r="AG131" s="188">
        <f t="shared" si="37"/>
        <v>41</v>
      </c>
      <c r="AH131" s="188">
        <f t="shared" si="38"/>
        <v>91</v>
      </c>
      <c r="AI131" s="65">
        <f t="shared" si="39"/>
        <v>2.2195121951219514</v>
      </c>
      <c r="AJ131" s="195">
        <f t="shared" si="40"/>
        <v>1.1097560975609757E-2</v>
      </c>
      <c r="AK131" s="3"/>
    </row>
    <row r="132" spans="1:37" ht="65.25" customHeight="1" x14ac:dyDescent="0.2">
      <c r="A132" s="223" t="s">
        <v>650</v>
      </c>
      <c r="B132" s="192" t="s">
        <v>430</v>
      </c>
      <c r="C132" s="53" t="s">
        <v>43</v>
      </c>
      <c r="D132" s="54" t="s">
        <v>225</v>
      </c>
      <c r="E132" s="53" t="s">
        <v>91</v>
      </c>
      <c r="F132" s="53" t="s">
        <v>100</v>
      </c>
      <c r="G132" s="53" t="s">
        <v>178</v>
      </c>
      <c r="H132" s="70" t="s">
        <v>177</v>
      </c>
      <c r="I132" s="56" t="str">
        <f t="shared" si="33"/>
        <v>Asesor de Control Interno</v>
      </c>
      <c r="J132" s="57">
        <v>43850</v>
      </c>
      <c r="K132" s="57">
        <v>43858</v>
      </c>
      <c r="L132" s="76"/>
      <c r="M132" s="76"/>
      <c r="N132" s="76"/>
      <c r="O132" s="76"/>
      <c r="P132" s="76"/>
      <c r="Q132" s="76"/>
      <c r="R132" s="76"/>
      <c r="S132" s="76"/>
      <c r="T132" s="76"/>
      <c r="U132" s="76"/>
      <c r="V132" s="76"/>
      <c r="W132" s="76"/>
      <c r="X132" s="53" t="s">
        <v>226</v>
      </c>
      <c r="Y132" s="58">
        <v>6.4999999999999997E-3</v>
      </c>
      <c r="Z132" s="57">
        <v>43867</v>
      </c>
      <c r="AA132" s="103" t="s">
        <v>351</v>
      </c>
      <c r="AB132" s="103" t="s">
        <v>327</v>
      </c>
      <c r="AC132" s="53" t="s">
        <v>195</v>
      </c>
      <c r="AD132" s="106">
        <f t="shared" ca="1" si="34"/>
        <v>6.4999999999999997E-3</v>
      </c>
      <c r="AE132" s="106">
        <f t="shared" ca="1" si="35"/>
        <v>0</v>
      </c>
      <c r="AF132" s="187">
        <f t="shared" si="36"/>
        <v>1</v>
      </c>
      <c r="AG132" s="188">
        <f t="shared" si="37"/>
        <v>8</v>
      </c>
      <c r="AH132" s="188">
        <f t="shared" si="38"/>
        <v>346</v>
      </c>
      <c r="AI132" s="65">
        <f t="shared" si="39"/>
        <v>43.25</v>
      </c>
      <c r="AJ132" s="195">
        <f t="shared" si="40"/>
        <v>0.28112500000000001</v>
      </c>
      <c r="AK132" s="3"/>
    </row>
    <row r="133" spans="1:37" ht="65.25" customHeight="1" x14ac:dyDescent="0.2">
      <c r="A133" s="223" t="s">
        <v>650</v>
      </c>
      <c r="B133" s="192" t="s">
        <v>430</v>
      </c>
      <c r="C133" s="53" t="s">
        <v>43</v>
      </c>
      <c r="D133" s="103" t="s">
        <v>278</v>
      </c>
      <c r="E133" s="53" t="s">
        <v>91</v>
      </c>
      <c r="F133" s="53" t="s">
        <v>100</v>
      </c>
      <c r="G133" s="53" t="s">
        <v>178</v>
      </c>
      <c r="H133" s="70" t="s">
        <v>177</v>
      </c>
      <c r="I133" s="56" t="str">
        <f t="shared" si="33"/>
        <v>Asesor de Control Interno</v>
      </c>
      <c r="J133" s="57">
        <v>43850</v>
      </c>
      <c r="K133" s="57">
        <v>43875</v>
      </c>
      <c r="L133" s="76"/>
      <c r="M133" s="76"/>
      <c r="N133" s="76"/>
      <c r="O133" s="76"/>
      <c r="P133" s="76"/>
      <c r="Q133" s="76"/>
      <c r="R133" s="76"/>
      <c r="S133" s="76"/>
      <c r="T133" s="76"/>
      <c r="U133" s="76"/>
      <c r="V133" s="76"/>
      <c r="W133" s="76"/>
      <c r="X133" s="53" t="s">
        <v>230</v>
      </c>
      <c r="Y133" s="58">
        <v>6.4999999999999997E-3</v>
      </c>
      <c r="Z133" s="57">
        <v>43867</v>
      </c>
      <c r="AA133" s="103" t="s">
        <v>528</v>
      </c>
      <c r="AB133" s="103" t="s">
        <v>330</v>
      </c>
      <c r="AC133" s="53" t="s">
        <v>195</v>
      </c>
      <c r="AD133" s="106">
        <f t="shared" ca="1" si="34"/>
        <v>6.4999999999999997E-3</v>
      </c>
      <c r="AE133" s="106">
        <f t="shared" ca="1" si="35"/>
        <v>0</v>
      </c>
      <c r="AF133" s="187">
        <f t="shared" si="36"/>
        <v>2</v>
      </c>
      <c r="AG133" s="188">
        <f t="shared" si="37"/>
        <v>25</v>
      </c>
      <c r="AH133" s="188">
        <f t="shared" si="38"/>
        <v>346</v>
      </c>
      <c r="AI133" s="65">
        <f t="shared" si="39"/>
        <v>13.84</v>
      </c>
      <c r="AJ133" s="195">
        <f t="shared" si="40"/>
        <v>8.9959999999999998E-2</v>
      </c>
      <c r="AK133" s="3"/>
    </row>
    <row r="134" spans="1:37" ht="65.25" customHeight="1" x14ac:dyDescent="0.2">
      <c r="A134" s="201" t="s">
        <v>650</v>
      </c>
      <c r="B134" s="192" t="s">
        <v>407</v>
      </c>
      <c r="C134" s="53" t="s">
        <v>43</v>
      </c>
      <c r="D134" s="54" t="s">
        <v>278</v>
      </c>
      <c r="E134" s="53" t="s">
        <v>91</v>
      </c>
      <c r="F134" s="53" t="s">
        <v>100</v>
      </c>
      <c r="G134" s="53" t="s">
        <v>178</v>
      </c>
      <c r="H134" s="55" t="s">
        <v>464</v>
      </c>
      <c r="I134" s="56" t="str">
        <f t="shared" si="33"/>
        <v>Asesor de Control Interno</v>
      </c>
      <c r="J134" s="57">
        <v>43936</v>
      </c>
      <c r="K134" s="57">
        <v>43966</v>
      </c>
      <c r="L134" s="76"/>
      <c r="M134" s="76"/>
      <c r="N134" s="76"/>
      <c r="O134" s="76"/>
      <c r="P134" s="76"/>
      <c r="Q134" s="76"/>
      <c r="R134" s="76"/>
      <c r="S134" s="76"/>
      <c r="T134" s="76"/>
      <c r="U134" s="76"/>
      <c r="V134" s="76"/>
      <c r="W134" s="76"/>
      <c r="X134" s="53" t="s">
        <v>230</v>
      </c>
      <c r="Y134" s="58">
        <v>6.4999999999999997E-3</v>
      </c>
      <c r="Z134" s="57">
        <v>43991</v>
      </c>
      <c r="AA134" s="54" t="s">
        <v>567</v>
      </c>
      <c r="AB134" s="103" t="s">
        <v>529</v>
      </c>
      <c r="AC134" s="53" t="s">
        <v>195</v>
      </c>
      <c r="AD134" s="106">
        <f t="shared" ca="1" si="34"/>
        <v>6.4999999999999997E-3</v>
      </c>
      <c r="AE134" s="106">
        <f t="shared" ca="1" si="35"/>
        <v>0</v>
      </c>
      <c r="AF134" s="187">
        <f t="shared" si="36"/>
        <v>5</v>
      </c>
      <c r="AG134" s="188">
        <f t="shared" si="37"/>
        <v>30</v>
      </c>
      <c r="AH134" s="188">
        <f t="shared" si="38"/>
        <v>260</v>
      </c>
      <c r="AI134" s="65">
        <f t="shared" si="39"/>
        <v>8.6666666666666661</v>
      </c>
      <c r="AJ134" s="195">
        <f t="shared" si="40"/>
        <v>5.6333333333333326E-2</v>
      </c>
      <c r="AK134" s="3"/>
    </row>
    <row r="135" spans="1:37" ht="65.25" customHeight="1" x14ac:dyDescent="0.2">
      <c r="A135" s="201" t="s">
        <v>650</v>
      </c>
      <c r="B135" s="192" t="s">
        <v>407</v>
      </c>
      <c r="C135" s="53" t="s">
        <v>43</v>
      </c>
      <c r="D135" s="103" t="s">
        <v>278</v>
      </c>
      <c r="E135" s="53" t="s">
        <v>91</v>
      </c>
      <c r="F135" s="53" t="s">
        <v>100</v>
      </c>
      <c r="G135" s="53" t="s">
        <v>178</v>
      </c>
      <c r="H135" s="55" t="s">
        <v>464</v>
      </c>
      <c r="I135" s="56" t="str">
        <f t="shared" si="33"/>
        <v>Asesor de Control Interno</v>
      </c>
      <c r="J135" s="57">
        <v>44027</v>
      </c>
      <c r="K135" s="57">
        <v>44057</v>
      </c>
      <c r="L135" s="76"/>
      <c r="M135" s="76"/>
      <c r="N135" s="76"/>
      <c r="O135" s="76"/>
      <c r="P135" s="76"/>
      <c r="Q135" s="76"/>
      <c r="R135" s="76"/>
      <c r="S135" s="76"/>
      <c r="T135" s="76"/>
      <c r="U135" s="76"/>
      <c r="V135" s="76"/>
      <c r="W135" s="76"/>
      <c r="X135" s="53" t="s">
        <v>230</v>
      </c>
      <c r="Y135" s="58">
        <v>6.4999999999999997E-3</v>
      </c>
      <c r="Z135" s="57">
        <v>44074</v>
      </c>
      <c r="AA135" s="103" t="s">
        <v>568</v>
      </c>
      <c r="AB135" s="103" t="s">
        <v>659</v>
      </c>
      <c r="AC135" s="53" t="s">
        <v>195</v>
      </c>
      <c r="AD135" s="106">
        <f t="shared" ca="1" si="34"/>
        <v>6.4999999999999997E-3</v>
      </c>
      <c r="AE135" s="106">
        <f t="shared" ca="1" si="35"/>
        <v>0</v>
      </c>
      <c r="AF135" s="187">
        <f t="shared" si="36"/>
        <v>8</v>
      </c>
      <c r="AG135" s="188">
        <f t="shared" si="37"/>
        <v>30</v>
      </c>
      <c r="AH135" s="188">
        <f t="shared" si="38"/>
        <v>169</v>
      </c>
      <c r="AI135" s="65">
        <f t="shared" si="39"/>
        <v>5.6333333333333337</v>
      </c>
      <c r="AJ135" s="195">
        <f t="shared" si="40"/>
        <v>3.6616666666666665E-2</v>
      </c>
      <c r="AK135" s="3"/>
    </row>
    <row r="136" spans="1:37" ht="65.25" customHeight="1" x14ac:dyDescent="0.2">
      <c r="A136" s="201" t="s">
        <v>650</v>
      </c>
      <c r="B136" s="192" t="s">
        <v>407</v>
      </c>
      <c r="C136" s="53" t="s">
        <v>43</v>
      </c>
      <c r="D136" s="103" t="s">
        <v>278</v>
      </c>
      <c r="E136" s="53" t="s">
        <v>91</v>
      </c>
      <c r="F136" s="53" t="s">
        <v>100</v>
      </c>
      <c r="G136" s="53" t="s">
        <v>178</v>
      </c>
      <c r="H136" s="55" t="s">
        <v>464</v>
      </c>
      <c r="I136" s="56" t="str">
        <f t="shared" si="33"/>
        <v>Asesor de Control Interno</v>
      </c>
      <c r="J136" s="57">
        <v>44123</v>
      </c>
      <c r="K136" s="57">
        <v>44148</v>
      </c>
      <c r="L136" s="76"/>
      <c r="M136" s="76"/>
      <c r="N136" s="76"/>
      <c r="O136" s="76"/>
      <c r="P136" s="76"/>
      <c r="Q136" s="76"/>
      <c r="R136" s="76"/>
      <c r="S136" s="76"/>
      <c r="T136" s="76"/>
      <c r="U136" s="76"/>
      <c r="V136" s="76"/>
      <c r="W136" s="76"/>
      <c r="X136" s="53" t="s">
        <v>230</v>
      </c>
      <c r="Y136" s="58">
        <v>6.4999999999999997E-3</v>
      </c>
      <c r="Z136" s="57">
        <v>44106</v>
      </c>
      <c r="AA136" s="54" t="s">
        <v>700</v>
      </c>
      <c r="AB136" s="103" t="s">
        <v>701</v>
      </c>
      <c r="AC136" s="53" t="s">
        <v>195</v>
      </c>
      <c r="AD136" s="106">
        <f t="shared" ca="1" si="34"/>
        <v>6.4999999999999997E-3</v>
      </c>
      <c r="AE136" s="106">
        <f t="shared" ca="1" si="35"/>
        <v>0</v>
      </c>
      <c r="AF136" s="187">
        <f t="shared" si="36"/>
        <v>11</v>
      </c>
      <c r="AG136" s="188">
        <f t="shared" si="37"/>
        <v>25</v>
      </c>
      <c r="AH136" s="188">
        <f t="shared" si="38"/>
        <v>73</v>
      </c>
      <c r="AI136" s="65">
        <f t="shared" si="39"/>
        <v>2.92</v>
      </c>
      <c r="AJ136" s="195">
        <f t="shared" si="40"/>
        <v>1.898E-2</v>
      </c>
      <c r="AK136" s="3"/>
    </row>
    <row r="137" spans="1:37" ht="65.25" customHeight="1" x14ac:dyDescent="0.2">
      <c r="A137" s="201" t="s">
        <v>651</v>
      </c>
      <c r="B137" s="192" t="s">
        <v>407</v>
      </c>
      <c r="C137" s="53" t="s">
        <v>43</v>
      </c>
      <c r="D137" s="103" t="s">
        <v>278</v>
      </c>
      <c r="E137" s="53" t="s">
        <v>91</v>
      </c>
      <c r="F137" s="53" t="s">
        <v>100</v>
      </c>
      <c r="G137" s="53" t="s">
        <v>178</v>
      </c>
      <c r="H137" s="55" t="s">
        <v>464</v>
      </c>
      <c r="I137" s="56" t="str">
        <f t="shared" si="33"/>
        <v>Asesor de Control Interno</v>
      </c>
      <c r="J137" s="57">
        <v>44179</v>
      </c>
      <c r="K137" s="57">
        <v>44196</v>
      </c>
      <c r="L137" s="76"/>
      <c r="M137" s="76"/>
      <c r="N137" s="76"/>
      <c r="O137" s="76"/>
      <c r="P137" s="76"/>
      <c r="Q137" s="76"/>
      <c r="R137" s="76"/>
      <c r="S137" s="76"/>
      <c r="T137" s="76"/>
      <c r="U137" s="76"/>
      <c r="V137" s="76"/>
      <c r="W137" s="76"/>
      <c r="X137" s="53" t="s">
        <v>230</v>
      </c>
      <c r="Y137" s="58">
        <v>6.4999999999999997E-3</v>
      </c>
      <c r="Z137" s="57">
        <v>44193</v>
      </c>
      <c r="AA137" s="54" t="s">
        <v>760</v>
      </c>
      <c r="AB137" s="103" t="s">
        <v>778</v>
      </c>
      <c r="AC137" s="53" t="s">
        <v>195</v>
      </c>
      <c r="AD137" s="106">
        <f t="shared" ca="1" si="34"/>
        <v>6.4999999999999997E-3</v>
      </c>
      <c r="AE137" s="106">
        <f t="shared" ca="1" si="35"/>
        <v>0</v>
      </c>
      <c r="AF137" s="187">
        <f t="shared" si="36"/>
        <v>12</v>
      </c>
      <c r="AG137" s="188">
        <f t="shared" si="37"/>
        <v>17</v>
      </c>
      <c r="AH137" s="188">
        <f t="shared" si="38"/>
        <v>17</v>
      </c>
      <c r="AI137" s="65">
        <f t="shared" si="39"/>
        <v>1</v>
      </c>
      <c r="AJ137" s="195">
        <f t="shared" si="40"/>
        <v>6.4999999999999997E-3</v>
      </c>
      <c r="AK137" s="3"/>
    </row>
    <row r="138" spans="1:37" ht="65.25" customHeight="1" x14ac:dyDescent="0.2">
      <c r="A138" s="201" t="s">
        <v>651</v>
      </c>
      <c r="B138" s="192" t="s">
        <v>407</v>
      </c>
      <c r="C138" s="53" t="s">
        <v>43</v>
      </c>
      <c r="D138" s="103" t="s">
        <v>276</v>
      </c>
      <c r="E138" s="53" t="s">
        <v>101</v>
      </c>
      <c r="F138" s="53" t="s">
        <v>101</v>
      </c>
      <c r="G138" s="53" t="s">
        <v>178</v>
      </c>
      <c r="H138" s="55" t="s">
        <v>170</v>
      </c>
      <c r="I138" s="56" t="str">
        <f t="shared" si="33"/>
        <v>Líderes de Cada Proceso</v>
      </c>
      <c r="J138" s="57">
        <v>43832</v>
      </c>
      <c r="K138" s="57">
        <v>44196</v>
      </c>
      <c r="L138" s="76"/>
      <c r="M138" s="76"/>
      <c r="N138" s="76"/>
      <c r="O138" s="76"/>
      <c r="P138" s="76"/>
      <c r="Q138" s="76"/>
      <c r="R138" s="76"/>
      <c r="S138" s="76"/>
      <c r="T138" s="76"/>
      <c r="U138" s="76"/>
      <c r="V138" s="76"/>
      <c r="W138" s="76"/>
      <c r="X138" s="53" t="s">
        <v>269</v>
      </c>
      <c r="Y138" s="58">
        <v>4.4999999999999997E-3</v>
      </c>
      <c r="Z138" s="57">
        <v>44193</v>
      </c>
      <c r="AA138" s="103" t="s">
        <v>728</v>
      </c>
      <c r="AB138" s="103" t="s">
        <v>747</v>
      </c>
      <c r="AC138" s="53" t="s">
        <v>195</v>
      </c>
      <c r="AD138" s="106">
        <f t="shared" ca="1" si="34"/>
        <v>4.4999999999999997E-3</v>
      </c>
      <c r="AE138" s="106">
        <f t="shared" ca="1" si="35"/>
        <v>0</v>
      </c>
      <c r="AF138" s="187">
        <f t="shared" si="36"/>
        <v>12</v>
      </c>
      <c r="AG138" s="188">
        <f t="shared" si="37"/>
        <v>364</v>
      </c>
      <c r="AH138" s="188">
        <f t="shared" si="38"/>
        <v>364</v>
      </c>
      <c r="AI138" s="65">
        <f t="shared" si="39"/>
        <v>1</v>
      </c>
      <c r="AJ138" s="195">
        <f t="shared" si="40"/>
        <v>4.4999999999999997E-3</v>
      </c>
      <c r="AK138" s="3"/>
    </row>
    <row r="139" spans="1:37" ht="65.25" customHeight="1" x14ac:dyDescent="0.2">
      <c r="A139" s="223" t="s">
        <v>650</v>
      </c>
      <c r="B139" s="192" t="s">
        <v>430</v>
      </c>
      <c r="C139" s="53" t="s">
        <v>43</v>
      </c>
      <c r="D139" s="54" t="s">
        <v>279</v>
      </c>
      <c r="E139" s="53" t="s">
        <v>101</v>
      </c>
      <c r="F139" s="53" t="s">
        <v>101</v>
      </c>
      <c r="G139" s="53" t="s">
        <v>178</v>
      </c>
      <c r="H139" s="70" t="s">
        <v>242</v>
      </c>
      <c r="I139" s="56" t="str">
        <f t="shared" si="33"/>
        <v>Líderes de Cada Proceso</v>
      </c>
      <c r="J139" s="57">
        <v>43832</v>
      </c>
      <c r="K139" s="57">
        <v>43861</v>
      </c>
      <c r="L139" s="76"/>
      <c r="M139" s="76"/>
      <c r="N139" s="76"/>
      <c r="O139" s="76"/>
      <c r="P139" s="76"/>
      <c r="Q139" s="76"/>
      <c r="R139" s="76"/>
      <c r="S139" s="76"/>
      <c r="T139" s="76"/>
      <c r="U139" s="76"/>
      <c r="V139" s="76"/>
      <c r="W139" s="76"/>
      <c r="X139" s="53" t="s">
        <v>228</v>
      </c>
      <c r="Y139" s="58">
        <v>3.5000000000000001E-3</v>
      </c>
      <c r="Z139" s="57">
        <v>43846</v>
      </c>
      <c r="AA139" s="103" t="s">
        <v>322</v>
      </c>
      <c r="AB139" s="103" t="s">
        <v>321</v>
      </c>
      <c r="AC139" s="53" t="s">
        <v>195</v>
      </c>
      <c r="AD139" s="106">
        <f t="shared" ca="1" si="34"/>
        <v>3.5000000000000001E-3</v>
      </c>
      <c r="AE139" s="106">
        <f t="shared" ca="1" si="35"/>
        <v>0</v>
      </c>
      <c r="AF139" s="187">
        <f t="shared" si="36"/>
        <v>1</v>
      </c>
      <c r="AG139" s="188">
        <f t="shared" si="37"/>
        <v>29</v>
      </c>
      <c r="AH139" s="188">
        <f t="shared" si="38"/>
        <v>364</v>
      </c>
      <c r="AI139" s="65">
        <f t="shared" si="39"/>
        <v>12.551724137931034</v>
      </c>
      <c r="AJ139" s="195">
        <f t="shared" si="40"/>
        <v>4.3931034482758619E-2</v>
      </c>
      <c r="AK139" s="3"/>
    </row>
    <row r="140" spans="1:37" ht="65.25" customHeight="1" x14ac:dyDescent="0.2">
      <c r="A140" s="223" t="s">
        <v>650</v>
      </c>
      <c r="B140" s="192" t="s">
        <v>430</v>
      </c>
      <c r="C140" s="53" t="s">
        <v>43</v>
      </c>
      <c r="D140" s="54" t="s">
        <v>279</v>
      </c>
      <c r="E140" s="53" t="s">
        <v>101</v>
      </c>
      <c r="F140" s="53" t="s">
        <v>101</v>
      </c>
      <c r="G140" s="53" t="s">
        <v>178</v>
      </c>
      <c r="H140" s="70" t="s">
        <v>242</v>
      </c>
      <c r="I140" s="56" t="str">
        <f t="shared" si="33"/>
        <v>Líderes de Cada Proceso</v>
      </c>
      <c r="J140" s="57">
        <v>43962</v>
      </c>
      <c r="K140" s="57">
        <v>43966</v>
      </c>
      <c r="L140" s="76"/>
      <c r="M140" s="76"/>
      <c r="N140" s="76"/>
      <c r="O140" s="76"/>
      <c r="P140" s="76"/>
      <c r="Q140" s="76"/>
      <c r="R140" s="76"/>
      <c r="S140" s="76"/>
      <c r="T140" s="76"/>
      <c r="U140" s="76"/>
      <c r="V140" s="76"/>
      <c r="W140" s="76"/>
      <c r="X140" s="53" t="s">
        <v>228</v>
      </c>
      <c r="Y140" s="58">
        <v>3.5000000000000001E-3</v>
      </c>
      <c r="Z140" s="57">
        <v>43966</v>
      </c>
      <c r="AA140" s="54" t="s">
        <v>354</v>
      </c>
      <c r="AB140" s="103" t="s">
        <v>379</v>
      </c>
      <c r="AC140" s="53" t="s">
        <v>195</v>
      </c>
      <c r="AD140" s="106">
        <f t="shared" ca="1" si="34"/>
        <v>3.5000000000000001E-3</v>
      </c>
      <c r="AE140" s="106">
        <f t="shared" ca="1" si="35"/>
        <v>0</v>
      </c>
      <c r="AF140" s="187">
        <f t="shared" si="36"/>
        <v>5</v>
      </c>
      <c r="AG140" s="188">
        <f t="shared" si="37"/>
        <v>4</v>
      </c>
      <c r="AH140" s="188">
        <f t="shared" si="38"/>
        <v>234</v>
      </c>
      <c r="AI140" s="65">
        <f t="shared" si="39"/>
        <v>58.5</v>
      </c>
      <c r="AJ140" s="195">
        <f t="shared" si="40"/>
        <v>0.20475000000000002</v>
      </c>
      <c r="AK140" s="3"/>
    </row>
    <row r="141" spans="1:37" ht="65.25" customHeight="1" x14ac:dyDescent="0.2">
      <c r="A141" s="201" t="s">
        <v>650</v>
      </c>
      <c r="B141" s="192" t="s">
        <v>407</v>
      </c>
      <c r="C141" s="53" t="s">
        <v>43</v>
      </c>
      <c r="D141" s="54" t="s">
        <v>279</v>
      </c>
      <c r="E141" s="53" t="s">
        <v>101</v>
      </c>
      <c r="F141" s="53" t="s">
        <v>101</v>
      </c>
      <c r="G141" s="53" t="s">
        <v>178</v>
      </c>
      <c r="H141" s="70" t="s">
        <v>242</v>
      </c>
      <c r="I141" s="56" t="str">
        <f t="shared" si="33"/>
        <v>Líderes de Cada Proceso</v>
      </c>
      <c r="J141" s="57">
        <v>44075</v>
      </c>
      <c r="K141" s="120">
        <v>44084</v>
      </c>
      <c r="L141" s="76"/>
      <c r="M141" s="76"/>
      <c r="N141" s="76"/>
      <c r="O141" s="76"/>
      <c r="P141" s="76"/>
      <c r="Q141" s="76"/>
      <c r="R141" s="76"/>
      <c r="S141" s="76"/>
      <c r="T141" s="76"/>
      <c r="U141" s="76"/>
      <c r="V141" s="76"/>
      <c r="W141" s="76"/>
      <c r="X141" s="53" t="s">
        <v>228</v>
      </c>
      <c r="Y141" s="58">
        <v>3.5000000000000001E-3</v>
      </c>
      <c r="Z141" s="57">
        <v>44084</v>
      </c>
      <c r="AA141" s="103" t="s">
        <v>667</v>
      </c>
      <c r="AB141" s="103" t="s">
        <v>668</v>
      </c>
      <c r="AC141" s="53" t="s">
        <v>195</v>
      </c>
      <c r="AD141" s="106">
        <f t="shared" ca="1" si="34"/>
        <v>3.5000000000000001E-3</v>
      </c>
      <c r="AE141" s="106">
        <f t="shared" ca="1" si="35"/>
        <v>0</v>
      </c>
      <c r="AF141" s="187">
        <f t="shared" si="36"/>
        <v>9</v>
      </c>
      <c r="AG141" s="188">
        <f t="shared" si="37"/>
        <v>9</v>
      </c>
      <c r="AH141" s="188">
        <f t="shared" si="38"/>
        <v>121</v>
      </c>
      <c r="AI141" s="65">
        <f t="shared" si="39"/>
        <v>13.444444444444445</v>
      </c>
      <c r="AJ141" s="195">
        <f t="shared" si="40"/>
        <v>4.7055555555555559E-2</v>
      </c>
      <c r="AK141" s="3"/>
    </row>
    <row r="142" spans="1:37" ht="65.25" customHeight="1" x14ac:dyDescent="0.2">
      <c r="A142" s="201" t="s">
        <v>650</v>
      </c>
      <c r="B142" s="192" t="s">
        <v>407</v>
      </c>
      <c r="C142" s="53" t="s">
        <v>43</v>
      </c>
      <c r="D142" s="54" t="s">
        <v>279</v>
      </c>
      <c r="E142" s="53" t="s">
        <v>101</v>
      </c>
      <c r="F142" s="53" t="s">
        <v>101</v>
      </c>
      <c r="G142" s="53" t="s">
        <v>178</v>
      </c>
      <c r="H142" s="70" t="s">
        <v>242</v>
      </c>
      <c r="I142" s="56" t="str">
        <f t="shared" si="33"/>
        <v>Líderes de Cada Proceso</v>
      </c>
      <c r="J142" s="57">
        <v>44144</v>
      </c>
      <c r="K142" s="57">
        <v>44148</v>
      </c>
      <c r="L142" s="76"/>
      <c r="M142" s="76"/>
      <c r="N142" s="76"/>
      <c r="O142" s="76"/>
      <c r="P142" s="76"/>
      <c r="Q142" s="76"/>
      <c r="R142" s="76"/>
      <c r="S142" s="76"/>
      <c r="T142" s="76"/>
      <c r="U142" s="76"/>
      <c r="V142" s="76"/>
      <c r="W142" s="76"/>
      <c r="X142" s="53" t="s">
        <v>228</v>
      </c>
      <c r="Y142" s="58">
        <v>3.5000000000000001E-3</v>
      </c>
      <c r="Z142" s="57">
        <v>44162</v>
      </c>
      <c r="AA142" s="54" t="s">
        <v>721</v>
      </c>
      <c r="AB142" s="103" t="s">
        <v>720</v>
      </c>
      <c r="AC142" s="53" t="s">
        <v>195</v>
      </c>
      <c r="AD142" s="106">
        <f t="shared" ca="1" si="34"/>
        <v>3.5000000000000001E-3</v>
      </c>
      <c r="AE142" s="106">
        <f t="shared" ca="1" si="35"/>
        <v>0</v>
      </c>
      <c r="AF142" s="187">
        <f t="shared" si="36"/>
        <v>11</v>
      </c>
      <c r="AG142" s="188">
        <f t="shared" si="37"/>
        <v>4</v>
      </c>
      <c r="AH142" s="188">
        <f t="shared" si="38"/>
        <v>52</v>
      </c>
      <c r="AI142" s="65">
        <f t="shared" si="39"/>
        <v>13</v>
      </c>
      <c r="AJ142" s="195">
        <f t="shared" si="40"/>
        <v>4.5499999999999999E-2</v>
      </c>
      <c r="AK142" s="3"/>
    </row>
    <row r="143" spans="1:37" ht="65.25" customHeight="1" x14ac:dyDescent="0.2">
      <c r="A143" s="223" t="s">
        <v>650</v>
      </c>
      <c r="B143" s="192" t="s">
        <v>409</v>
      </c>
      <c r="C143" s="53" t="s">
        <v>43</v>
      </c>
      <c r="D143" s="100" t="s">
        <v>274</v>
      </c>
      <c r="E143" s="53" t="s">
        <v>91</v>
      </c>
      <c r="F143" s="53" t="s">
        <v>100</v>
      </c>
      <c r="G143" s="53" t="s">
        <v>178</v>
      </c>
      <c r="H143" s="70" t="s">
        <v>42</v>
      </c>
      <c r="I143" s="56" t="str">
        <f t="shared" si="33"/>
        <v>Asesor de Control Interno</v>
      </c>
      <c r="J143" s="57">
        <v>43864</v>
      </c>
      <c r="K143" s="120">
        <v>43935</v>
      </c>
      <c r="L143" s="76"/>
      <c r="M143" s="76"/>
      <c r="N143" s="76"/>
      <c r="O143" s="76"/>
      <c r="P143" s="76"/>
      <c r="Q143" s="76"/>
      <c r="R143" s="76"/>
      <c r="S143" s="76"/>
      <c r="T143" s="76"/>
      <c r="U143" s="76"/>
      <c r="V143" s="76"/>
      <c r="W143" s="76"/>
      <c r="X143" s="53" t="s">
        <v>275</v>
      </c>
      <c r="Y143" s="58"/>
      <c r="Z143" s="57"/>
      <c r="AA143" s="169" t="s">
        <v>530</v>
      </c>
      <c r="AB143" s="168" t="s">
        <v>531</v>
      </c>
      <c r="AC143" s="167" t="s">
        <v>194</v>
      </c>
      <c r="AD143" s="171">
        <f t="shared" ca="1" si="34"/>
        <v>0</v>
      </c>
      <c r="AE143" s="171">
        <f t="shared" ca="1" si="35"/>
        <v>0</v>
      </c>
      <c r="AF143" s="187">
        <f t="shared" si="36"/>
        <v>4</v>
      </c>
      <c r="AG143" s="188">
        <f t="shared" si="37"/>
        <v>71</v>
      </c>
      <c r="AH143" s="188">
        <f t="shared" si="38"/>
        <v>332</v>
      </c>
      <c r="AI143" s="65">
        <f t="shared" si="39"/>
        <v>4.676056338028169</v>
      </c>
      <c r="AJ143" s="195">
        <f t="shared" si="40"/>
        <v>0</v>
      </c>
      <c r="AK143" s="3"/>
    </row>
    <row r="144" spans="1:37" ht="65.25" customHeight="1" x14ac:dyDescent="0.2">
      <c r="A144" s="201" t="s">
        <v>651</v>
      </c>
      <c r="B144" s="192" t="s">
        <v>407</v>
      </c>
      <c r="C144" s="53" t="s">
        <v>43</v>
      </c>
      <c r="D144" s="54" t="s">
        <v>286</v>
      </c>
      <c r="E144" s="53" t="s">
        <v>80</v>
      </c>
      <c r="F144" s="53" t="s">
        <v>98</v>
      </c>
      <c r="G144" s="53" t="s">
        <v>178</v>
      </c>
      <c r="H144" s="70" t="s">
        <v>42</v>
      </c>
      <c r="I144" s="56" t="str">
        <f t="shared" si="33"/>
        <v>Jefe Oficina de Tecnologías de la Información y las Comunicaciones</v>
      </c>
      <c r="J144" s="57">
        <v>43892</v>
      </c>
      <c r="K144" s="120">
        <v>44180</v>
      </c>
      <c r="L144" s="76"/>
      <c r="M144" s="76"/>
      <c r="N144" s="76"/>
      <c r="O144" s="76"/>
      <c r="P144" s="76"/>
      <c r="Q144" s="76"/>
      <c r="R144" s="76"/>
      <c r="S144" s="76"/>
      <c r="T144" s="76"/>
      <c r="U144" s="76"/>
      <c r="V144" s="76"/>
      <c r="W144" s="76"/>
      <c r="X144" s="53" t="s">
        <v>132</v>
      </c>
      <c r="Y144" s="77">
        <v>1.4999999999999999E-2</v>
      </c>
      <c r="Z144" s="76"/>
      <c r="AA144" s="54" t="s">
        <v>532</v>
      </c>
      <c r="AB144" s="103" t="s">
        <v>533</v>
      </c>
      <c r="AC144" s="53" t="s">
        <v>187</v>
      </c>
      <c r="AD144" s="107">
        <f t="shared" ca="1" si="34"/>
        <v>1.35E-2</v>
      </c>
      <c r="AE144" s="107">
        <f t="shared" ca="1" si="35"/>
        <v>1.4999999999999996E-3</v>
      </c>
      <c r="AF144" s="187">
        <f t="shared" si="36"/>
        <v>12</v>
      </c>
      <c r="AG144" s="188">
        <f t="shared" si="37"/>
        <v>288</v>
      </c>
      <c r="AH144" s="188">
        <f t="shared" si="38"/>
        <v>304</v>
      </c>
      <c r="AI144" s="65">
        <f t="shared" si="39"/>
        <v>1.0555555555555556</v>
      </c>
      <c r="AJ144" s="195">
        <f t="shared" si="40"/>
        <v>1.5833333333333335E-2</v>
      </c>
      <c r="AK144" s="3"/>
    </row>
    <row r="145" spans="1:175" ht="65.25" customHeight="1" x14ac:dyDescent="0.2">
      <c r="A145" s="201" t="s">
        <v>651</v>
      </c>
      <c r="B145" s="192" t="s">
        <v>407</v>
      </c>
      <c r="C145" s="53" t="s">
        <v>43</v>
      </c>
      <c r="D145" s="103" t="s">
        <v>236</v>
      </c>
      <c r="E145" s="53" t="s">
        <v>91</v>
      </c>
      <c r="F145" s="53" t="s">
        <v>100</v>
      </c>
      <c r="G145" s="53" t="s">
        <v>178</v>
      </c>
      <c r="H145" s="70" t="s">
        <v>464</v>
      </c>
      <c r="I145" s="56" t="s">
        <v>153</v>
      </c>
      <c r="J145" s="57">
        <v>43922</v>
      </c>
      <c r="K145" s="120">
        <v>44176</v>
      </c>
      <c r="L145" s="76"/>
      <c r="M145" s="76"/>
      <c r="N145" s="76"/>
      <c r="O145" s="76"/>
      <c r="P145" s="76"/>
      <c r="Q145" s="76"/>
      <c r="R145" s="76"/>
      <c r="S145" s="76"/>
      <c r="T145" s="76"/>
      <c r="U145" s="76"/>
      <c r="V145" s="76"/>
      <c r="W145" s="76"/>
      <c r="X145" s="53" t="s">
        <v>231</v>
      </c>
      <c r="Y145" s="58">
        <v>0.01</v>
      </c>
      <c r="Z145" s="57">
        <v>44182</v>
      </c>
      <c r="AA145" s="103" t="s">
        <v>761</v>
      </c>
      <c r="AB145" s="103" t="s">
        <v>762</v>
      </c>
      <c r="AC145" s="53" t="s">
        <v>195</v>
      </c>
      <c r="AD145" s="106">
        <f t="shared" ca="1" si="34"/>
        <v>0.01</v>
      </c>
      <c r="AE145" s="106">
        <f t="shared" ca="1" si="35"/>
        <v>0</v>
      </c>
      <c r="AF145" s="187">
        <f t="shared" si="36"/>
        <v>12</v>
      </c>
      <c r="AG145" s="188">
        <f t="shared" si="37"/>
        <v>254</v>
      </c>
      <c r="AH145" s="188">
        <f t="shared" si="38"/>
        <v>274</v>
      </c>
      <c r="AI145" s="65">
        <f t="shared" si="39"/>
        <v>1.078740157480315</v>
      </c>
      <c r="AJ145" s="195">
        <f t="shared" si="40"/>
        <v>1.078740157480315E-2</v>
      </c>
      <c r="AK145" s="3"/>
    </row>
    <row r="146" spans="1:175" ht="65.25" customHeight="1" x14ac:dyDescent="0.2">
      <c r="A146" s="201" t="s">
        <v>651</v>
      </c>
      <c r="B146" s="192" t="s">
        <v>407</v>
      </c>
      <c r="C146" s="53" t="s">
        <v>43</v>
      </c>
      <c r="D146" s="54" t="s">
        <v>287</v>
      </c>
      <c r="E146" s="53" t="s">
        <v>80</v>
      </c>
      <c r="F146" s="53" t="s">
        <v>98</v>
      </c>
      <c r="G146" s="53" t="s">
        <v>178</v>
      </c>
      <c r="H146" s="70" t="s">
        <v>464</v>
      </c>
      <c r="I146" s="56" t="str">
        <f t="shared" ref="I146:I190" si="41">IF(LEN(E146)&gt;0,VLOOKUP(E146,PROCESO2,3,0),"")</f>
        <v>Jefe Oficina de Tecnologías de la Información y las Comunicaciones</v>
      </c>
      <c r="J146" s="57">
        <v>43983</v>
      </c>
      <c r="K146" s="120">
        <v>44169</v>
      </c>
      <c r="L146" s="76"/>
      <c r="M146" s="76"/>
      <c r="N146" s="76"/>
      <c r="O146" s="76"/>
      <c r="P146" s="76"/>
      <c r="Q146" s="76"/>
      <c r="R146" s="76"/>
      <c r="S146" s="76"/>
      <c r="T146" s="76"/>
      <c r="U146" s="76"/>
      <c r="V146" s="76"/>
      <c r="W146" s="76"/>
      <c r="X146" s="53" t="s">
        <v>132</v>
      </c>
      <c r="Y146" s="77">
        <v>1.4999999999999999E-2</v>
      </c>
      <c r="Z146" s="57">
        <v>44182</v>
      </c>
      <c r="AA146" s="103" t="s">
        <v>763</v>
      </c>
      <c r="AB146" s="103" t="s">
        <v>764</v>
      </c>
      <c r="AC146" s="53" t="s">
        <v>195</v>
      </c>
      <c r="AD146" s="106">
        <f t="shared" ca="1" si="34"/>
        <v>1.4999999999999999E-2</v>
      </c>
      <c r="AE146" s="106">
        <f t="shared" ca="1" si="35"/>
        <v>0</v>
      </c>
      <c r="AF146" s="187">
        <f t="shared" si="36"/>
        <v>12</v>
      </c>
      <c r="AG146" s="188">
        <f t="shared" si="37"/>
        <v>186</v>
      </c>
      <c r="AH146" s="188">
        <f t="shared" si="38"/>
        <v>213</v>
      </c>
      <c r="AI146" s="65">
        <f t="shared" si="39"/>
        <v>1.1451612903225807</v>
      </c>
      <c r="AJ146" s="195">
        <f t="shared" si="40"/>
        <v>1.717741935483871E-2</v>
      </c>
      <c r="AK146" s="3"/>
    </row>
    <row r="147" spans="1:175" ht="65.25" customHeight="1" x14ac:dyDescent="0.2">
      <c r="A147" s="223" t="s">
        <v>650</v>
      </c>
      <c r="B147" s="192" t="s">
        <v>409</v>
      </c>
      <c r="C147" s="53" t="s">
        <v>43</v>
      </c>
      <c r="D147" s="54" t="s">
        <v>288</v>
      </c>
      <c r="E147" s="53" t="s">
        <v>80</v>
      </c>
      <c r="F147" s="53" t="s">
        <v>98</v>
      </c>
      <c r="G147" s="53" t="s">
        <v>178</v>
      </c>
      <c r="H147" s="70" t="s">
        <v>241</v>
      </c>
      <c r="I147" s="56" t="str">
        <f t="shared" si="41"/>
        <v>Jefe Oficina de Tecnologías de la Información y las Comunicaciones</v>
      </c>
      <c r="J147" s="57">
        <v>44105</v>
      </c>
      <c r="K147" s="57">
        <v>44131</v>
      </c>
      <c r="L147" s="76"/>
      <c r="M147" s="76"/>
      <c r="N147" s="76"/>
      <c r="O147" s="76"/>
      <c r="P147" s="76"/>
      <c r="Q147" s="76"/>
      <c r="R147" s="76"/>
      <c r="S147" s="76"/>
      <c r="T147" s="76"/>
      <c r="U147" s="76"/>
      <c r="V147" s="76"/>
      <c r="W147" s="76"/>
      <c r="X147" s="53" t="s">
        <v>132</v>
      </c>
      <c r="Y147" s="77"/>
      <c r="Z147" s="76"/>
      <c r="AA147" s="54"/>
      <c r="AB147" s="103"/>
      <c r="AC147" s="53"/>
      <c r="AD147" s="171">
        <f t="shared" ca="1" si="34"/>
        <v>0</v>
      </c>
      <c r="AE147" s="171">
        <f t="shared" ca="1" si="35"/>
        <v>0</v>
      </c>
      <c r="AF147" s="187">
        <f t="shared" si="36"/>
        <v>10</v>
      </c>
      <c r="AG147" s="188">
        <f t="shared" si="37"/>
        <v>26</v>
      </c>
      <c r="AH147" s="188">
        <f t="shared" si="38"/>
        <v>91</v>
      </c>
      <c r="AI147" s="65">
        <f t="shared" si="39"/>
        <v>3.5</v>
      </c>
      <c r="AJ147" s="195">
        <f t="shared" si="40"/>
        <v>0</v>
      </c>
      <c r="AK147" s="3"/>
    </row>
    <row r="148" spans="1:175" ht="65.25" customHeight="1" x14ac:dyDescent="0.2">
      <c r="A148" s="201" t="s">
        <v>651</v>
      </c>
      <c r="B148" s="192" t="s">
        <v>407</v>
      </c>
      <c r="C148" s="53" t="s">
        <v>43</v>
      </c>
      <c r="D148" s="227" t="s">
        <v>276</v>
      </c>
      <c r="E148" s="53" t="s">
        <v>101</v>
      </c>
      <c r="F148" s="53" t="s">
        <v>101</v>
      </c>
      <c r="G148" s="53" t="s">
        <v>178</v>
      </c>
      <c r="H148" s="55" t="s">
        <v>48</v>
      </c>
      <c r="I148" s="56" t="str">
        <f t="shared" si="41"/>
        <v>Líderes de Cada Proceso</v>
      </c>
      <c r="J148" s="57">
        <v>43832</v>
      </c>
      <c r="K148" s="57">
        <v>44196</v>
      </c>
      <c r="L148" s="76"/>
      <c r="M148" s="76"/>
      <c r="N148" s="76"/>
      <c r="O148" s="76"/>
      <c r="P148" s="76"/>
      <c r="Q148" s="76"/>
      <c r="R148" s="76"/>
      <c r="S148" s="76"/>
      <c r="T148" s="76"/>
      <c r="U148" s="76"/>
      <c r="V148" s="76"/>
      <c r="W148" s="76"/>
      <c r="X148" s="53" t="s">
        <v>269</v>
      </c>
      <c r="Y148" s="58">
        <v>3.5000000000000001E-3</v>
      </c>
      <c r="Z148" s="57">
        <v>44196</v>
      </c>
      <c r="AA148" s="103" t="s">
        <v>680</v>
      </c>
      <c r="AB148" s="103" t="s">
        <v>714</v>
      </c>
      <c r="AC148" s="53" t="s">
        <v>195</v>
      </c>
      <c r="AD148" s="106">
        <f t="shared" ca="1" si="34"/>
        <v>3.5000000000000001E-3</v>
      </c>
      <c r="AE148" s="106">
        <f t="shared" ca="1" si="35"/>
        <v>0</v>
      </c>
      <c r="AF148" s="187">
        <f t="shared" si="36"/>
        <v>12</v>
      </c>
      <c r="AG148" s="188">
        <f t="shared" si="37"/>
        <v>364</v>
      </c>
      <c r="AH148" s="188">
        <f t="shared" si="38"/>
        <v>364</v>
      </c>
      <c r="AI148" s="65">
        <f t="shared" si="39"/>
        <v>1</v>
      </c>
      <c r="AJ148" s="195">
        <f t="shared" si="40"/>
        <v>3.5000000000000001E-3</v>
      </c>
      <c r="AK148" s="3"/>
    </row>
    <row r="149" spans="1:175" ht="65.25" customHeight="1" x14ac:dyDescent="0.2">
      <c r="A149" s="201" t="s">
        <v>651</v>
      </c>
      <c r="B149" s="192" t="s">
        <v>407</v>
      </c>
      <c r="C149" s="53" t="s">
        <v>43</v>
      </c>
      <c r="D149" s="103" t="s">
        <v>276</v>
      </c>
      <c r="E149" s="53" t="s">
        <v>101</v>
      </c>
      <c r="F149" s="53" t="s">
        <v>101</v>
      </c>
      <c r="G149" s="53" t="s">
        <v>178</v>
      </c>
      <c r="H149" s="55" t="s">
        <v>42</v>
      </c>
      <c r="I149" s="56" t="str">
        <f t="shared" si="41"/>
        <v>Líderes de Cada Proceso</v>
      </c>
      <c r="J149" s="57">
        <v>43832</v>
      </c>
      <c r="K149" s="57">
        <v>44196</v>
      </c>
      <c r="L149" s="76"/>
      <c r="M149" s="76"/>
      <c r="N149" s="76"/>
      <c r="O149" s="76"/>
      <c r="P149" s="76"/>
      <c r="Q149" s="76"/>
      <c r="R149" s="76"/>
      <c r="S149" s="76"/>
      <c r="T149" s="76"/>
      <c r="U149" s="76"/>
      <c r="V149" s="76"/>
      <c r="W149" s="76"/>
      <c r="X149" s="53" t="s">
        <v>269</v>
      </c>
      <c r="Y149" s="58">
        <v>4.4999999999999997E-3</v>
      </c>
      <c r="Z149" s="57">
        <v>44193</v>
      </c>
      <c r="AA149" s="103" t="s">
        <v>670</v>
      </c>
      <c r="AB149" s="103" t="s">
        <v>745</v>
      </c>
      <c r="AC149" s="53" t="s">
        <v>195</v>
      </c>
      <c r="AD149" s="106">
        <f t="shared" ca="1" si="34"/>
        <v>4.4999999999999997E-3</v>
      </c>
      <c r="AE149" s="106">
        <f t="shared" ca="1" si="35"/>
        <v>0</v>
      </c>
      <c r="AF149" s="187">
        <f t="shared" si="36"/>
        <v>12</v>
      </c>
      <c r="AG149" s="188">
        <f t="shared" si="37"/>
        <v>364</v>
      </c>
      <c r="AH149" s="188">
        <f t="shared" si="38"/>
        <v>364</v>
      </c>
      <c r="AI149" s="65">
        <f t="shared" si="39"/>
        <v>1</v>
      </c>
      <c r="AJ149" s="195">
        <f t="shared" si="40"/>
        <v>4.4999999999999997E-3</v>
      </c>
      <c r="AK149" s="3"/>
    </row>
    <row r="150" spans="1:175" ht="50.25" customHeight="1" x14ac:dyDescent="0.2">
      <c r="A150" s="201" t="s">
        <v>651</v>
      </c>
      <c r="B150" s="192" t="s">
        <v>407</v>
      </c>
      <c r="C150" s="53" t="s">
        <v>43</v>
      </c>
      <c r="D150" s="103" t="s">
        <v>276</v>
      </c>
      <c r="E150" s="53" t="s">
        <v>101</v>
      </c>
      <c r="F150" s="53" t="s">
        <v>101</v>
      </c>
      <c r="G150" s="53" t="s">
        <v>178</v>
      </c>
      <c r="H150" s="55" t="s">
        <v>169</v>
      </c>
      <c r="I150" s="56" t="str">
        <f t="shared" si="41"/>
        <v>Líderes de Cada Proceso</v>
      </c>
      <c r="J150" s="57">
        <v>43832</v>
      </c>
      <c r="K150" s="57">
        <v>44196</v>
      </c>
      <c r="L150" s="76"/>
      <c r="M150" s="76"/>
      <c r="N150" s="76"/>
      <c r="O150" s="76"/>
      <c r="P150" s="76"/>
      <c r="Q150" s="76"/>
      <c r="R150" s="76"/>
      <c r="S150" s="76"/>
      <c r="T150" s="76"/>
      <c r="U150" s="76"/>
      <c r="V150" s="76"/>
      <c r="W150" s="76"/>
      <c r="X150" s="53" t="s">
        <v>269</v>
      </c>
      <c r="Y150" s="58">
        <v>4.4999999999999997E-3</v>
      </c>
      <c r="Z150" s="57">
        <v>44180</v>
      </c>
      <c r="AA150" s="103" t="s">
        <v>754</v>
      </c>
      <c r="AB150" s="103" t="s">
        <v>755</v>
      </c>
      <c r="AC150" s="53" t="s">
        <v>195</v>
      </c>
      <c r="AD150" s="106">
        <f t="shared" ca="1" si="34"/>
        <v>4.4999999999999997E-3</v>
      </c>
      <c r="AE150" s="106">
        <f t="shared" ca="1" si="35"/>
        <v>0</v>
      </c>
      <c r="AF150" s="187">
        <f t="shared" si="36"/>
        <v>12</v>
      </c>
      <c r="AG150" s="188">
        <f t="shared" si="37"/>
        <v>364</v>
      </c>
      <c r="AH150" s="188">
        <f t="shared" si="38"/>
        <v>364</v>
      </c>
      <c r="AI150" s="65">
        <f t="shared" si="39"/>
        <v>1</v>
      </c>
      <c r="AJ150" s="195">
        <f t="shared" si="40"/>
        <v>4.4999999999999997E-3</v>
      </c>
      <c r="AK150" s="3"/>
    </row>
    <row r="151" spans="1:175" ht="65.25" customHeight="1" x14ac:dyDescent="0.2">
      <c r="A151" s="201" t="s">
        <v>650</v>
      </c>
      <c r="B151" s="192" t="s">
        <v>407</v>
      </c>
      <c r="C151" s="53" t="s">
        <v>43</v>
      </c>
      <c r="D151" s="54" t="s">
        <v>280</v>
      </c>
      <c r="E151" s="53" t="s">
        <v>89</v>
      </c>
      <c r="F151" s="53" t="s">
        <v>99</v>
      </c>
      <c r="G151" s="53" t="s">
        <v>178</v>
      </c>
      <c r="H151" s="55" t="s">
        <v>169</v>
      </c>
      <c r="I151" s="56" t="str">
        <f t="shared" si="41"/>
        <v>Subdirector Administrativo</v>
      </c>
      <c r="J151" s="57">
        <v>43892</v>
      </c>
      <c r="K151" s="120">
        <v>43948</v>
      </c>
      <c r="L151" s="76"/>
      <c r="M151" s="76"/>
      <c r="N151" s="76"/>
      <c r="O151" s="76"/>
      <c r="P151" s="76"/>
      <c r="Q151" s="76"/>
      <c r="R151" s="76"/>
      <c r="S151" s="76"/>
      <c r="T151" s="76"/>
      <c r="U151" s="76"/>
      <c r="V151" s="76"/>
      <c r="W151" s="76"/>
      <c r="X151" s="53" t="s">
        <v>132</v>
      </c>
      <c r="Y151" s="77">
        <v>1.4999999999999999E-2</v>
      </c>
      <c r="Z151" s="57">
        <v>44043</v>
      </c>
      <c r="AA151" s="103" t="s">
        <v>571</v>
      </c>
      <c r="AB151" s="103" t="s">
        <v>572</v>
      </c>
      <c r="AC151" s="53" t="s">
        <v>195</v>
      </c>
      <c r="AD151" s="106">
        <f t="shared" ca="1" si="34"/>
        <v>1.4999999999999999E-2</v>
      </c>
      <c r="AE151" s="106">
        <f t="shared" ca="1" si="35"/>
        <v>0</v>
      </c>
      <c r="AF151" s="187">
        <f t="shared" si="36"/>
        <v>4</v>
      </c>
      <c r="AG151" s="188">
        <f t="shared" si="37"/>
        <v>56</v>
      </c>
      <c r="AH151" s="188">
        <f t="shared" si="38"/>
        <v>304</v>
      </c>
      <c r="AI151" s="65">
        <f t="shared" si="39"/>
        <v>5.4285714285714288</v>
      </c>
      <c r="AJ151" s="195">
        <f t="shared" si="40"/>
        <v>8.1428571428571433E-2</v>
      </c>
      <c r="AK151" s="3"/>
    </row>
    <row r="152" spans="1:175" ht="65.25" customHeight="1" x14ac:dyDescent="0.2">
      <c r="A152" s="201" t="s">
        <v>650</v>
      </c>
      <c r="B152" s="192" t="s">
        <v>407</v>
      </c>
      <c r="C152" s="53" t="s">
        <v>43</v>
      </c>
      <c r="D152" s="54" t="s">
        <v>281</v>
      </c>
      <c r="E152" s="53" t="s">
        <v>77</v>
      </c>
      <c r="F152" s="53" t="s">
        <v>98</v>
      </c>
      <c r="G152" s="53" t="s">
        <v>178</v>
      </c>
      <c r="H152" s="55" t="s">
        <v>169</v>
      </c>
      <c r="I152" s="56" t="str">
        <f t="shared" si="41"/>
        <v>Subdirector Administrativo</v>
      </c>
      <c r="J152" s="57">
        <v>43922</v>
      </c>
      <c r="K152" s="57">
        <v>43949</v>
      </c>
      <c r="L152" s="76"/>
      <c r="M152" s="76"/>
      <c r="N152" s="76"/>
      <c r="O152" s="76"/>
      <c r="P152" s="76"/>
      <c r="Q152" s="76"/>
      <c r="R152" s="76"/>
      <c r="S152" s="76"/>
      <c r="T152" s="76"/>
      <c r="U152" s="76"/>
      <c r="V152" s="76"/>
      <c r="W152" s="76"/>
      <c r="X152" s="53" t="s">
        <v>132</v>
      </c>
      <c r="Y152" s="77">
        <v>1.4999999999999999E-2</v>
      </c>
      <c r="Z152" s="57">
        <v>44043</v>
      </c>
      <c r="AA152" s="103" t="s">
        <v>573</v>
      </c>
      <c r="AB152" s="103" t="s">
        <v>574</v>
      </c>
      <c r="AC152" s="53" t="s">
        <v>195</v>
      </c>
      <c r="AD152" s="106">
        <f t="shared" ca="1" si="34"/>
        <v>1.4999999999999999E-2</v>
      </c>
      <c r="AE152" s="106">
        <f t="shared" ca="1" si="35"/>
        <v>0</v>
      </c>
      <c r="AF152" s="187">
        <f t="shared" si="36"/>
        <v>4</v>
      </c>
      <c r="AG152" s="188">
        <f t="shared" si="37"/>
        <v>27</v>
      </c>
      <c r="AH152" s="188">
        <f t="shared" si="38"/>
        <v>274</v>
      </c>
      <c r="AI152" s="65">
        <f t="shared" si="39"/>
        <v>10.148148148148149</v>
      </c>
      <c r="AJ152" s="195">
        <f t="shared" si="40"/>
        <v>0.15222222222222223</v>
      </c>
      <c r="AK152" s="3"/>
    </row>
    <row r="153" spans="1:175" ht="65.25" customHeight="1" x14ac:dyDescent="0.2">
      <c r="A153" s="223" t="s">
        <v>650</v>
      </c>
      <c r="B153" s="192" t="s">
        <v>409</v>
      </c>
      <c r="C153" s="53" t="s">
        <v>43</v>
      </c>
      <c r="D153" s="103" t="s">
        <v>282</v>
      </c>
      <c r="E153" s="53" t="s">
        <v>77</v>
      </c>
      <c r="F153" s="53" t="s">
        <v>98</v>
      </c>
      <c r="G153" s="53" t="s">
        <v>178</v>
      </c>
      <c r="H153" s="55" t="s">
        <v>169</v>
      </c>
      <c r="I153" s="56" t="str">
        <f t="shared" si="41"/>
        <v>Subdirector Administrativo</v>
      </c>
      <c r="J153" s="57">
        <v>43955</v>
      </c>
      <c r="K153" s="57">
        <v>43978</v>
      </c>
      <c r="L153" s="76"/>
      <c r="M153" s="76"/>
      <c r="N153" s="76"/>
      <c r="O153" s="76"/>
      <c r="P153" s="76"/>
      <c r="Q153" s="76"/>
      <c r="R153" s="76"/>
      <c r="S153" s="76"/>
      <c r="T153" s="76"/>
      <c r="U153" s="76"/>
      <c r="V153" s="76"/>
      <c r="W153" s="76"/>
      <c r="X153" s="53" t="s">
        <v>132</v>
      </c>
      <c r="Y153" s="77"/>
      <c r="Z153" s="76"/>
      <c r="AA153" s="168" t="s">
        <v>378</v>
      </c>
      <c r="AB153" s="168" t="s">
        <v>393</v>
      </c>
      <c r="AC153" s="167" t="s">
        <v>194</v>
      </c>
      <c r="AD153" s="171">
        <f t="shared" ca="1" si="34"/>
        <v>0</v>
      </c>
      <c r="AE153" s="171">
        <f t="shared" ca="1" si="35"/>
        <v>0</v>
      </c>
      <c r="AF153" s="187">
        <f t="shared" si="36"/>
        <v>5</v>
      </c>
      <c r="AG153" s="188">
        <f t="shared" si="37"/>
        <v>23</v>
      </c>
      <c r="AH153" s="188">
        <f t="shared" si="38"/>
        <v>241</v>
      </c>
      <c r="AI153" s="65">
        <f t="shared" si="39"/>
        <v>10.478260869565217</v>
      </c>
      <c r="AJ153" s="195">
        <f t="shared" si="40"/>
        <v>0</v>
      </c>
      <c r="AK153" s="3"/>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row>
    <row r="154" spans="1:175" ht="65.25" customHeight="1" x14ac:dyDescent="0.2">
      <c r="A154" s="223" t="s">
        <v>650</v>
      </c>
      <c r="B154" s="192" t="s">
        <v>409</v>
      </c>
      <c r="C154" s="53" t="s">
        <v>43</v>
      </c>
      <c r="D154" s="103" t="s">
        <v>283</v>
      </c>
      <c r="E154" s="53" t="s">
        <v>77</v>
      </c>
      <c r="F154" s="53" t="s">
        <v>98</v>
      </c>
      <c r="G154" s="53" t="s">
        <v>178</v>
      </c>
      <c r="H154" s="55" t="s">
        <v>169</v>
      </c>
      <c r="I154" s="56" t="str">
        <f t="shared" si="41"/>
        <v>Subdirector Administrativo</v>
      </c>
      <c r="J154" s="57">
        <v>43983</v>
      </c>
      <c r="K154" s="57">
        <v>44007</v>
      </c>
      <c r="L154" s="76"/>
      <c r="M154" s="76"/>
      <c r="N154" s="76"/>
      <c r="O154" s="76"/>
      <c r="P154" s="76"/>
      <c r="Q154" s="76"/>
      <c r="R154" s="76"/>
      <c r="S154" s="76"/>
      <c r="T154" s="76"/>
      <c r="U154" s="76"/>
      <c r="V154" s="76"/>
      <c r="W154" s="76"/>
      <c r="X154" s="53" t="s">
        <v>132</v>
      </c>
      <c r="Y154" s="77"/>
      <c r="Z154" s="76"/>
      <c r="AA154" s="166" t="s">
        <v>534</v>
      </c>
      <c r="AB154" s="168" t="s">
        <v>394</v>
      </c>
      <c r="AC154" s="167" t="s">
        <v>104</v>
      </c>
      <c r="AD154" s="171">
        <f t="shared" ca="1" si="34"/>
        <v>0</v>
      </c>
      <c r="AE154" s="171">
        <f t="shared" ca="1" si="35"/>
        <v>0</v>
      </c>
      <c r="AF154" s="187">
        <f t="shared" si="36"/>
        <v>6</v>
      </c>
      <c r="AG154" s="188">
        <f t="shared" si="37"/>
        <v>24</v>
      </c>
      <c r="AH154" s="188">
        <f t="shared" si="38"/>
        <v>213</v>
      </c>
      <c r="AI154" s="65">
        <f t="shared" si="39"/>
        <v>8.875</v>
      </c>
      <c r="AJ154" s="195">
        <f t="shared" si="40"/>
        <v>0</v>
      </c>
      <c r="AK154" s="3"/>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row>
    <row r="155" spans="1:175" ht="65.25" customHeight="1" x14ac:dyDescent="0.2">
      <c r="A155" s="223" t="s">
        <v>650</v>
      </c>
      <c r="B155" s="192" t="s">
        <v>409</v>
      </c>
      <c r="C155" s="53" t="s">
        <v>43</v>
      </c>
      <c r="D155" s="103" t="s">
        <v>284</v>
      </c>
      <c r="E155" s="53" t="s">
        <v>77</v>
      </c>
      <c r="F155" s="53" t="s">
        <v>98</v>
      </c>
      <c r="G155" s="53" t="s">
        <v>178</v>
      </c>
      <c r="H155" s="55" t="s">
        <v>169</v>
      </c>
      <c r="I155" s="56" t="str">
        <f t="shared" si="41"/>
        <v>Subdirector Administrativo</v>
      </c>
      <c r="J155" s="57">
        <v>44013</v>
      </c>
      <c r="K155" s="57">
        <v>44041</v>
      </c>
      <c r="L155" s="76"/>
      <c r="M155" s="76"/>
      <c r="N155" s="76"/>
      <c r="O155" s="76"/>
      <c r="P155" s="76"/>
      <c r="Q155" s="76"/>
      <c r="R155" s="76"/>
      <c r="S155" s="76"/>
      <c r="T155" s="76"/>
      <c r="U155" s="76"/>
      <c r="V155" s="76"/>
      <c r="W155" s="76"/>
      <c r="X155" s="53" t="s">
        <v>132</v>
      </c>
      <c r="Y155" s="77"/>
      <c r="Z155" s="76"/>
      <c r="AA155" s="54"/>
      <c r="AB155" s="103"/>
      <c r="AC155" s="53"/>
      <c r="AD155" s="171">
        <f t="shared" ref="AD155:AD186" ca="1" si="42">IF(ISERROR(VLOOKUP(AC155,INDIRECT(VLOOKUP(C155,ACTA,2,0)&amp;"A"),2,0))=TRUE,0,Y155*(VLOOKUP(AC155,INDIRECT(VLOOKUP(C155,ACTA,2,0)&amp;"A"),2,0)))</f>
        <v>0</v>
      </c>
      <c r="AE155" s="171">
        <f t="shared" ref="AE155:AE186" ca="1" si="43">+Y155-AD155</f>
        <v>0</v>
      </c>
      <c r="AF155" s="187">
        <f t="shared" ref="AF155:AF190" si="44">MONTH(K155)</f>
        <v>7</v>
      </c>
      <c r="AG155" s="188">
        <f t="shared" ref="AG155:AG190" si="45">+K155-J155</f>
        <v>28</v>
      </c>
      <c r="AH155" s="188">
        <f t="shared" ref="AH155:AH190" si="46">+$AH$18-J155</f>
        <v>183</v>
      </c>
      <c r="AI155" s="65">
        <f t="shared" ref="AI155:AI186" si="47">+AH155/AG155</f>
        <v>6.5357142857142856</v>
      </c>
      <c r="AJ155" s="195">
        <f t="shared" ref="AJ155:AJ186" si="48">+AI155*Y155</f>
        <v>0</v>
      </c>
      <c r="AK155" s="3"/>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row>
    <row r="156" spans="1:175" ht="65.25" customHeight="1" x14ac:dyDescent="0.2">
      <c r="A156" s="223" t="s">
        <v>650</v>
      </c>
      <c r="B156" s="192" t="s">
        <v>409</v>
      </c>
      <c r="C156" s="53" t="s">
        <v>43</v>
      </c>
      <c r="D156" s="103" t="s">
        <v>285</v>
      </c>
      <c r="E156" s="53" t="s">
        <v>77</v>
      </c>
      <c r="F156" s="53" t="s">
        <v>98</v>
      </c>
      <c r="G156" s="53" t="s">
        <v>178</v>
      </c>
      <c r="H156" s="55" t="s">
        <v>169</v>
      </c>
      <c r="I156" s="56" t="str">
        <f t="shared" si="41"/>
        <v>Subdirector Administrativo</v>
      </c>
      <c r="J156" s="57">
        <v>44046</v>
      </c>
      <c r="K156" s="57">
        <v>44070</v>
      </c>
      <c r="L156" s="76"/>
      <c r="M156" s="76"/>
      <c r="N156" s="76"/>
      <c r="O156" s="76"/>
      <c r="P156" s="76"/>
      <c r="Q156" s="76"/>
      <c r="R156" s="76"/>
      <c r="S156" s="76"/>
      <c r="T156" s="76"/>
      <c r="U156" s="76"/>
      <c r="V156" s="76"/>
      <c r="W156" s="76"/>
      <c r="X156" s="53" t="s">
        <v>132</v>
      </c>
      <c r="Y156" s="77"/>
      <c r="Z156" s="76"/>
      <c r="AA156" s="54"/>
      <c r="AB156" s="103"/>
      <c r="AC156" s="53"/>
      <c r="AD156" s="171">
        <f t="shared" ca="1" si="42"/>
        <v>0</v>
      </c>
      <c r="AE156" s="171">
        <f t="shared" ca="1" si="43"/>
        <v>0</v>
      </c>
      <c r="AF156" s="187">
        <f t="shared" si="44"/>
        <v>8</v>
      </c>
      <c r="AG156" s="188">
        <f t="shared" si="45"/>
        <v>24</v>
      </c>
      <c r="AH156" s="188">
        <f t="shared" si="46"/>
        <v>150</v>
      </c>
      <c r="AI156" s="65">
        <f t="shared" si="47"/>
        <v>6.25</v>
      </c>
      <c r="AJ156" s="195">
        <f t="shared" si="48"/>
        <v>0</v>
      </c>
      <c r="AK156" s="3"/>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row>
    <row r="157" spans="1:175" ht="65.25" customHeight="1" x14ac:dyDescent="0.2">
      <c r="A157" s="223" t="s">
        <v>650</v>
      </c>
      <c r="B157" s="192" t="s">
        <v>430</v>
      </c>
      <c r="C157" s="53" t="s">
        <v>46</v>
      </c>
      <c r="D157" s="54" t="s">
        <v>253</v>
      </c>
      <c r="E157" s="53" t="s">
        <v>91</v>
      </c>
      <c r="F157" s="53" t="s">
        <v>100</v>
      </c>
      <c r="G157" s="53" t="s">
        <v>178</v>
      </c>
      <c r="H157" s="55" t="s">
        <v>48</v>
      </c>
      <c r="I157" s="56" t="str">
        <f t="shared" si="41"/>
        <v>Asesor de Control Interno</v>
      </c>
      <c r="J157" s="57">
        <v>43832</v>
      </c>
      <c r="K157" s="121">
        <v>43978</v>
      </c>
      <c r="L157" s="76"/>
      <c r="M157" s="76"/>
      <c r="N157" s="76"/>
      <c r="O157" s="76"/>
      <c r="P157" s="76"/>
      <c r="Q157" s="76"/>
      <c r="R157" s="76"/>
      <c r="S157" s="76"/>
      <c r="T157" s="76"/>
      <c r="U157" s="76"/>
      <c r="V157" s="76"/>
      <c r="W157" s="76"/>
      <c r="X157" s="53" t="s">
        <v>239</v>
      </c>
      <c r="Y157" s="77">
        <v>1.4E-2</v>
      </c>
      <c r="Z157" s="57">
        <v>43970</v>
      </c>
      <c r="AA157" s="104" t="s">
        <v>535</v>
      </c>
      <c r="AB157" s="103" t="s">
        <v>383</v>
      </c>
      <c r="AC157" s="53" t="s">
        <v>162</v>
      </c>
      <c r="AD157" s="106">
        <f t="shared" ca="1" si="42"/>
        <v>1.4E-2</v>
      </c>
      <c r="AE157" s="106">
        <f t="shared" ca="1" si="43"/>
        <v>0</v>
      </c>
      <c r="AF157" s="187">
        <f t="shared" si="44"/>
        <v>5</v>
      </c>
      <c r="AG157" s="188">
        <f t="shared" si="45"/>
        <v>146</v>
      </c>
      <c r="AH157" s="188">
        <f t="shared" si="46"/>
        <v>364</v>
      </c>
      <c r="AI157" s="65">
        <f t="shared" si="47"/>
        <v>2.493150684931507</v>
      </c>
      <c r="AJ157" s="195">
        <f t="shared" si="48"/>
        <v>3.4904109589041096E-2</v>
      </c>
      <c r="AK157" s="3"/>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row>
    <row r="158" spans="1:175" ht="65.25" customHeight="1" x14ac:dyDescent="0.2">
      <c r="A158" s="223" t="s">
        <v>650</v>
      </c>
      <c r="B158" s="192" t="s">
        <v>430</v>
      </c>
      <c r="C158" s="53" t="s">
        <v>46</v>
      </c>
      <c r="D158" s="54" t="s">
        <v>94</v>
      </c>
      <c r="E158" s="53" t="s">
        <v>91</v>
      </c>
      <c r="F158" s="53" t="s">
        <v>100</v>
      </c>
      <c r="G158" s="53" t="s">
        <v>178</v>
      </c>
      <c r="H158" s="55" t="s">
        <v>48</v>
      </c>
      <c r="I158" s="56" t="str">
        <f t="shared" si="41"/>
        <v>Asesor de Control Interno</v>
      </c>
      <c r="J158" s="57">
        <v>43832</v>
      </c>
      <c r="K158" s="57">
        <v>43843</v>
      </c>
      <c r="L158" s="76"/>
      <c r="M158" s="76"/>
      <c r="N158" s="76"/>
      <c r="O158" s="76"/>
      <c r="P158" s="76"/>
      <c r="Q158" s="76"/>
      <c r="R158" s="76"/>
      <c r="S158" s="76"/>
      <c r="T158" s="76"/>
      <c r="U158" s="76"/>
      <c r="V158" s="76"/>
      <c r="W158" s="76"/>
      <c r="X158" s="53" t="s">
        <v>235</v>
      </c>
      <c r="Y158" s="77">
        <v>1.5E-3</v>
      </c>
      <c r="Z158" s="57">
        <v>43843</v>
      </c>
      <c r="AA158" s="103" t="s">
        <v>328</v>
      </c>
      <c r="AB158" s="54" t="s">
        <v>331</v>
      </c>
      <c r="AC158" s="53" t="s">
        <v>162</v>
      </c>
      <c r="AD158" s="106">
        <f t="shared" ca="1" si="42"/>
        <v>1.5E-3</v>
      </c>
      <c r="AE158" s="106">
        <f t="shared" ca="1" si="43"/>
        <v>0</v>
      </c>
      <c r="AF158" s="187">
        <f t="shared" si="44"/>
        <v>1</v>
      </c>
      <c r="AG158" s="188">
        <f t="shared" si="45"/>
        <v>11</v>
      </c>
      <c r="AH158" s="188">
        <f t="shared" si="46"/>
        <v>364</v>
      </c>
      <c r="AI158" s="65">
        <f t="shared" si="47"/>
        <v>33.090909090909093</v>
      </c>
      <c r="AJ158" s="195">
        <f t="shared" si="48"/>
        <v>4.9636363636363638E-2</v>
      </c>
      <c r="AK158" s="3"/>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row>
    <row r="159" spans="1:175" ht="65.25" customHeight="1" x14ac:dyDescent="0.2">
      <c r="A159" s="223" t="s">
        <v>650</v>
      </c>
      <c r="B159" s="192" t="s">
        <v>430</v>
      </c>
      <c r="C159" s="53" t="s">
        <v>46</v>
      </c>
      <c r="D159" s="98" t="s">
        <v>302</v>
      </c>
      <c r="E159" s="53" t="s">
        <v>91</v>
      </c>
      <c r="F159" s="53" t="s">
        <v>100</v>
      </c>
      <c r="G159" s="53" t="s">
        <v>178</v>
      </c>
      <c r="H159" s="55" t="s">
        <v>48</v>
      </c>
      <c r="I159" s="56" t="str">
        <f t="shared" si="41"/>
        <v>Asesor de Control Interno</v>
      </c>
      <c r="J159" s="57">
        <v>43864</v>
      </c>
      <c r="K159" s="99">
        <v>43889</v>
      </c>
      <c r="L159" s="76"/>
      <c r="M159" s="76"/>
      <c r="N159" s="76"/>
      <c r="O159" s="76"/>
      <c r="P159" s="76"/>
      <c r="Q159" s="76"/>
      <c r="R159" s="76"/>
      <c r="S159" s="76"/>
      <c r="T159" s="76"/>
      <c r="U159" s="76"/>
      <c r="V159" s="76"/>
      <c r="W159" s="76"/>
      <c r="X159" s="53" t="s">
        <v>235</v>
      </c>
      <c r="Y159" s="77">
        <v>5.0000000000000001E-3</v>
      </c>
      <c r="Z159" s="57">
        <v>43882</v>
      </c>
      <c r="AA159" s="115" t="s">
        <v>341</v>
      </c>
      <c r="AB159" s="54" t="s">
        <v>536</v>
      </c>
      <c r="AC159" s="53" t="s">
        <v>162</v>
      </c>
      <c r="AD159" s="106">
        <f t="shared" ca="1" si="42"/>
        <v>5.0000000000000001E-3</v>
      </c>
      <c r="AE159" s="106">
        <f t="shared" ca="1" si="43"/>
        <v>0</v>
      </c>
      <c r="AF159" s="187">
        <f t="shared" si="44"/>
        <v>2</v>
      </c>
      <c r="AG159" s="188">
        <f t="shared" si="45"/>
        <v>25</v>
      </c>
      <c r="AH159" s="188">
        <f t="shared" si="46"/>
        <v>332</v>
      </c>
      <c r="AI159" s="65">
        <f t="shared" si="47"/>
        <v>13.28</v>
      </c>
      <c r="AJ159" s="195">
        <f t="shared" si="48"/>
        <v>6.6400000000000001E-2</v>
      </c>
      <c r="AK159" s="3"/>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row>
    <row r="160" spans="1:175" ht="65.25" customHeight="1" x14ac:dyDescent="0.2">
      <c r="A160" s="223" t="s">
        <v>650</v>
      </c>
      <c r="B160" s="192" t="s">
        <v>430</v>
      </c>
      <c r="C160" s="53" t="s">
        <v>46</v>
      </c>
      <c r="D160" s="54" t="s">
        <v>95</v>
      </c>
      <c r="E160" s="53" t="s">
        <v>91</v>
      </c>
      <c r="F160" s="53" t="s">
        <v>100</v>
      </c>
      <c r="G160" s="53" t="s">
        <v>178</v>
      </c>
      <c r="H160" s="55" t="s">
        <v>48</v>
      </c>
      <c r="I160" s="56" t="str">
        <f t="shared" si="41"/>
        <v>Asesor de Control Interno</v>
      </c>
      <c r="J160" s="57">
        <v>43864</v>
      </c>
      <c r="K160" s="57">
        <v>43878</v>
      </c>
      <c r="L160" s="76"/>
      <c r="M160" s="76"/>
      <c r="N160" s="76"/>
      <c r="O160" s="76"/>
      <c r="P160" s="76"/>
      <c r="Q160" s="76"/>
      <c r="R160" s="76"/>
      <c r="S160" s="76"/>
      <c r="T160" s="76"/>
      <c r="U160" s="76"/>
      <c r="V160" s="76"/>
      <c r="W160" s="76"/>
      <c r="X160" s="53" t="s">
        <v>235</v>
      </c>
      <c r="Y160" s="77">
        <v>5.0000000000000001E-3</v>
      </c>
      <c r="Z160" s="57">
        <v>43881</v>
      </c>
      <c r="AA160" s="103" t="s">
        <v>332</v>
      </c>
      <c r="AB160" s="103" t="s">
        <v>334</v>
      </c>
      <c r="AC160" s="53" t="s">
        <v>162</v>
      </c>
      <c r="AD160" s="106">
        <f t="shared" ca="1" si="42"/>
        <v>5.0000000000000001E-3</v>
      </c>
      <c r="AE160" s="106">
        <f t="shared" ca="1" si="43"/>
        <v>0</v>
      </c>
      <c r="AF160" s="187">
        <f t="shared" si="44"/>
        <v>2</v>
      </c>
      <c r="AG160" s="188">
        <f t="shared" si="45"/>
        <v>14</v>
      </c>
      <c r="AH160" s="188">
        <f t="shared" si="46"/>
        <v>332</v>
      </c>
      <c r="AI160" s="65">
        <f t="shared" si="47"/>
        <v>23.714285714285715</v>
      </c>
      <c r="AJ160" s="195">
        <f t="shared" si="48"/>
        <v>0.11857142857142858</v>
      </c>
      <c r="AK160" s="3"/>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row>
    <row r="161" spans="1:16377" ht="65.25" customHeight="1" x14ac:dyDescent="0.2">
      <c r="A161" s="223" t="s">
        <v>650</v>
      </c>
      <c r="B161" s="192" t="s">
        <v>430</v>
      </c>
      <c r="C161" s="53" t="s">
        <v>46</v>
      </c>
      <c r="D161" s="54" t="s">
        <v>94</v>
      </c>
      <c r="E161" s="53" t="s">
        <v>91</v>
      </c>
      <c r="F161" s="53" t="s">
        <v>100</v>
      </c>
      <c r="G161" s="53" t="s">
        <v>178</v>
      </c>
      <c r="H161" s="55" t="s">
        <v>48</v>
      </c>
      <c r="I161" s="56" t="str">
        <f t="shared" si="41"/>
        <v>Asesor de Control Interno</v>
      </c>
      <c r="J161" s="57">
        <v>43864</v>
      </c>
      <c r="K161" s="57">
        <v>43872</v>
      </c>
      <c r="L161" s="76"/>
      <c r="M161" s="76"/>
      <c r="N161" s="76"/>
      <c r="O161" s="76"/>
      <c r="P161" s="76"/>
      <c r="Q161" s="76"/>
      <c r="R161" s="76"/>
      <c r="S161" s="76"/>
      <c r="T161" s="76"/>
      <c r="U161" s="76"/>
      <c r="V161" s="76"/>
      <c r="W161" s="76"/>
      <c r="X161" s="53" t="s">
        <v>235</v>
      </c>
      <c r="Y161" s="77">
        <v>1.5E-3</v>
      </c>
      <c r="Z161" s="57">
        <v>43881</v>
      </c>
      <c r="AA161" s="103" t="s">
        <v>335</v>
      </c>
      <c r="AB161" s="103" t="s">
        <v>333</v>
      </c>
      <c r="AC161" s="53" t="s">
        <v>162</v>
      </c>
      <c r="AD161" s="106">
        <f t="shared" ca="1" si="42"/>
        <v>1.5E-3</v>
      </c>
      <c r="AE161" s="106">
        <f t="shared" ca="1" si="43"/>
        <v>0</v>
      </c>
      <c r="AF161" s="187">
        <f t="shared" si="44"/>
        <v>2</v>
      </c>
      <c r="AG161" s="188">
        <f t="shared" si="45"/>
        <v>8</v>
      </c>
      <c r="AH161" s="188">
        <f t="shared" si="46"/>
        <v>332</v>
      </c>
      <c r="AI161" s="65">
        <f t="shared" si="47"/>
        <v>41.5</v>
      </c>
      <c r="AJ161" s="195">
        <f t="shared" si="48"/>
        <v>6.225E-2</v>
      </c>
      <c r="AK161" s="3"/>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row>
    <row r="162" spans="1:16377" s="59" customFormat="1" ht="65.25" customHeight="1" x14ac:dyDescent="0.2">
      <c r="A162" s="223" t="s">
        <v>650</v>
      </c>
      <c r="B162" s="192" t="s">
        <v>430</v>
      </c>
      <c r="C162" s="53" t="s">
        <v>46</v>
      </c>
      <c r="D162" s="54" t="s">
        <v>94</v>
      </c>
      <c r="E162" s="53" t="s">
        <v>91</v>
      </c>
      <c r="F162" s="53" t="s">
        <v>100</v>
      </c>
      <c r="G162" s="53" t="s">
        <v>178</v>
      </c>
      <c r="H162" s="55" t="s">
        <v>48</v>
      </c>
      <c r="I162" s="56" t="str">
        <f t="shared" si="41"/>
        <v>Asesor de Control Interno</v>
      </c>
      <c r="J162" s="57">
        <v>43892</v>
      </c>
      <c r="K162" s="57">
        <v>43900</v>
      </c>
      <c r="L162" s="76"/>
      <c r="M162" s="76"/>
      <c r="N162" s="76"/>
      <c r="O162" s="76"/>
      <c r="P162" s="76"/>
      <c r="Q162" s="76"/>
      <c r="R162" s="76"/>
      <c r="S162" s="76"/>
      <c r="T162" s="76"/>
      <c r="U162" s="76"/>
      <c r="V162" s="76"/>
      <c r="W162" s="76"/>
      <c r="X162" s="53" t="s">
        <v>235</v>
      </c>
      <c r="Y162" s="77">
        <v>1.5E-3</v>
      </c>
      <c r="Z162" s="57">
        <v>43900</v>
      </c>
      <c r="AA162" s="103" t="s">
        <v>537</v>
      </c>
      <c r="AB162" s="103" t="s">
        <v>350</v>
      </c>
      <c r="AC162" s="53" t="s">
        <v>162</v>
      </c>
      <c r="AD162" s="106">
        <f t="shared" ca="1" si="42"/>
        <v>1.5E-3</v>
      </c>
      <c r="AE162" s="106">
        <f t="shared" ca="1" si="43"/>
        <v>0</v>
      </c>
      <c r="AF162" s="187">
        <f t="shared" si="44"/>
        <v>3</v>
      </c>
      <c r="AG162" s="188">
        <f t="shared" si="45"/>
        <v>8</v>
      </c>
      <c r="AH162" s="188">
        <f t="shared" si="46"/>
        <v>304</v>
      </c>
      <c r="AI162" s="65">
        <f t="shared" si="47"/>
        <v>38</v>
      </c>
      <c r="AJ162" s="195">
        <f t="shared" si="48"/>
        <v>5.7000000000000002E-2</v>
      </c>
      <c r="AK162" s="3"/>
      <c r="AL162" s="3"/>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c r="WVT162" s="1"/>
      <c r="WVU162" s="1"/>
      <c r="WVV162" s="1"/>
      <c r="WVW162" s="1"/>
      <c r="WVX162" s="1"/>
      <c r="WVY162" s="1"/>
      <c r="WVZ162" s="1"/>
      <c r="WWA162" s="1"/>
      <c r="WWB162" s="1"/>
      <c r="WWC162" s="1"/>
      <c r="WWD162" s="1"/>
      <c r="WWE162" s="1"/>
      <c r="WWF162" s="1"/>
      <c r="WWG162" s="1"/>
      <c r="WWH162" s="1"/>
      <c r="WWI162" s="1"/>
      <c r="WWJ162" s="1"/>
      <c r="WWK162" s="1"/>
      <c r="WWL162" s="1"/>
      <c r="WWM162" s="1"/>
      <c r="WWN162" s="1"/>
      <c r="WWO162" s="1"/>
      <c r="WWP162" s="1"/>
      <c r="WWQ162" s="1"/>
      <c r="WWR162" s="1"/>
      <c r="WWS162" s="1"/>
      <c r="WWT162" s="1"/>
      <c r="WWU162" s="1"/>
      <c r="WWV162" s="1"/>
      <c r="WWW162" s="1"/>
      <c r="WWX162" s="1"/>
      <c r="WWY162" s="1"/>
      <c r="WWZ162" s="1"/>
      <c r="WXA162" s="1"/>
      <c r="WXB162" s="1"/>
      <c r="WXC162" s="1"/>
      <c r="WXD162" s="1"/>
      <c r="WXE162" s="1"/>
      <c r="WXF162" s="1"/>
      <c r="WXG162" s="1"/>
      <c r="WXH162" s="1"/>
      <c r="WXI162" s="1"/>
      <c r="WXJ162" s="1"/>
      <c r="WXK162" s="1"/>
      <c r="WXL162" s="1"/>
      <c r="WXM162" s="1"/>
      <c r="WXN162" s="1"/>
      <c r="WXO162" s="1"/>
      <c r="WXP162" s="1"/>
      <c r="WXQ162" s="1"/>
      <c r="WXR162" s="1"/>
      <c r="WXS162" s="1"/>
      <c r="WXT162" s="1"/>
      <c r="WXU162" s="1"/>
      <c r="WXV162" s="1"/>
      <c r="WXW162" s="1"/>
      <c r="WXX162" s="1"/>
      <c r="WXY162" s="1"/>
      <c r="WXZ162" s="1"/>
      <c r="WYA162" s="1"/>
      <c r="WYB162" s="1"/>
      <c r="WYC162" s="1"/>
      <c r="WYD162" s="1"/>
      <c r="WYE162" s="1"/>
      <c r="WYF162" s="1"/>
      <c r="WYG162" s="1"/>
      <c r="WYH162" s="1"/>
      <c r="WYI162" s="1"/>
      <c r="WYJ162" s="1"/>
      <c r="WYK162" s="1"/>
      <c r="WYL162" s="1"/>
      <c r="WYM162" s="1"/>
      <c r="WYN162" s="1"/>
      <c r="WYO162" s="1"/>
      <c r="WYP162" s="1"/>
      <c r="WYQ162" s="1"/>
      <c r="WYR162" s="1"/>
      <c r="WYS162" s="1"/>
      <c r="WYT162" s="1"/>
      <c r="WYU162" s="1"/>
      <c r="WYV162" s="1"/>
      <c r="WYW162" s="1"/>
      <c r="WYX162" s="1"/>
      <c r="WYY162" s="1"/>
      <c r="WYZ162" s="1"/>
      <c r="WZA162" s="1"/>
      <c r="WZB162" s="1"/>
      <c r="WZC162" s="1"/>
      <c r="WZD162" s="1"/>
      <c r="WZE162" s="1"/>
      <c r="WZF162" s="1"/>
      <c r="WZG162" s="1"/>
      <c r="WZH162" s="1"/>
      <c r="WZI162" s="1"/>
      <c r="WZJ162" s="1"/>
      <c r="WZK162" s="1"/>
      <c r="WZL162" s="1"/>
      <c r="WZM162" s="1"/>
      <c r="WZN162" s="1"/>
      <c r="WZO162" s="1"/>
      <c r="WZP162" s="1"/>
      <c r="WZQ162" s="1"/>
      <c r="WZR162" s="1"/>
      <c r="WZS162" s="1"/>
      <c r="WZT162" s="1"/>
      <c r="WZU162" s="1"/>
      <c r="WZV162" s="1"/>
      <c r="WZW162" s="1"/>
      <c r="WZX162" s="1"/>
      <c r="WZY162" s="1"/>
      <c r="WZZ162" s="1"/>
      <c r="XAA162" s="1"/>
      <c r="XAB162" s="1"/>
      <c r="XAC162" s="1"/>
      <c r="XAD162" s="1"/>
      <c r="XAE162" s="1"/>
      <c r="XAF162" s="1"/>
      <c r="XAG162" s="1"/>
      <c r="XAH162" s="1"/>
      <c r="XAI162" s="1"/>
      <c r="XAJ162" s="1"/>
      <c r="XAK162" s="1"/>
      <c r="XAL162" s="1"/>
      <c r="XAM162" s="1"/>
      <c r="XAN162" s="1"/>
      <c r="XAO162" s="1"/>
      <c r="XAP162" s="1"/>
      <c r="XAQ162" s="1"/>
      <c r="XAR162" s="1"/>
      <c r="XAS162" s="1"/>
      <c r="XAT162" s="1"/>
      <c r="XAU162" s="1"/>
      <c r="XAV162" s="1"/>
      <c r="XAW162" s="1"/>
      <c r="XAX162" s="1"/>
      <c r="XAY162" s="1"/>
      <c r="XAZ162" s="1"/>
      <c r="XBA162" s="1"/>
      <c r="XBB162" s="1"/>
      <c r="XBC162" s="1"/>
      <c r="XBD162" s="1"/>
      <c r="XBE162" s="1"/>
      <c r="XBF162" s="1"/>
      <c r="XBG162" s="1"/>
      <c r="XBH162" s="1"/>
      <c r="XBI162" s="1"/>
      <c r="XBJ162" s="1"/>
      <c r="XBK162" s="1"/>
      <c r="XBL162" s="1"/>
      <c r="XBM162" s="1"/>
      <c r="XBN162" s="1"/>
      <c r="XBO162" s="1"/>
      <c r="XBP162" s="1"/>
      <c r="XBQ162" s="1"/>
      <c r="XBR162" s="1"/>
      <c r="XBS162" s="1"/>
      <c r="XBT162" s="1"/>
      <c r="XBU162" s="1"/>
      <c r="XBV162" s="1"/>
      <c r="XBW162" s="1"/>
      <c r="XBX162" s="1"/>
      <c r="XBY162" s="1"/>
      <c r="XBZ162" s="1"/>
      <c r="XCA162" s="1"/>
      <c r="XCB162" s="1"/>
      <c r="XCC162" s="1"/>
      <c r="XCD162" s="1"/>
      <c r="XCE162" s="1"/>
      <c r="XCF162" s="1"/>
      <c r="XCG162" s="1"/>
      <c r="XCH162" s="1"/>
      <c r="XCI162" s="1"/>
      <c r="XCJ162" s="1"/>
      <c r="XCK162" s="1"/>
      <c r="XCL162" s="1"/>
      <c r="XCM162" s="1"/>
      <c r="XCN162" s="1"/>
      <c r="XCO162" s="1"/>
      <c r="XCP162" s="1"/>
      <c r="XCQ162" s="1"/>
      <c r="XCR162" s="1"/>
      <c r="XCS162" s="1"/>
      <c r="XCT162" s="1"/>
      <c r="XCU162" s="1"/>
      <c r="XCV162" s="1"/>
      <c r="XCW162" s="1"/>
      <c r="XCX162" s="1"/>
      <c r="XCY162" s="1"/>
      <c r="XCZ162" s="1"/>
      <c r="XDA162" s="1"/>
      <c r="XDB162" s="1"/>
      <c r="XDC162" s="1"/>
      <c r="XDD162" s="1"/>
      <c r="XDE162" s="1"/>
      <c r="XDF162" s="1"/>
      <c r="XDG162" s="1"/>
      <c r="XDH162" s="1"/>
      <c r="XDI162" s="1"/>
      <c r="XDJ162" s="1"/>
      <c r="XDK162" s="1"/>
      <c r="XDL162" s="1"/>
      <c r="XDM162" s="1"/>
      <c r="XDN162" s="1"/>
      <c r="XDO162" s="1"/>
      <c r="XDP162" s="1"/>
      <c r="XDQ162" s="1"/>
      <c r="XDR162" s="1"/>
      <c r="XDS162" s="1"/>
      <c r="XDT162" s="1"/>
      <c r="XDU162" s="1"/>
      <c r="XDV162" s="1"/>
      <c r="XDW162" s="1"/>
      <c r="XDX162" s="1"/>
      <c r="XDY162" s="1"/>
      <c r="XDZ162" s="1"/>
      <c r="XEA162" s="1"/>
      <c r="XEB162" s="1"/>
      <c r="XEC162" s="1"/>
      <c r="XED162" s="1"/>
      <c r="XEE162" s="1"/>
      <c r="XEF162" s="1"/>
      <c r="XEG162" s="1"/>
      <c r="XEH162" s="1"/>
      <c r="XEI162" s="1"/>
      <c r="XEJ162" s="1"/>
      <c r="XEK162" s="1"/>
      <c r="XEL162" s="1"/>
      <c r="XEM162" s="1"/>
      <c r="XEN162" s="1"/>
      <c r="XEO162" s="1"/>
      <c r="XEP162" s="1"/>
      <c r="XEQ162" s="1"/>
      <c r="XER162" s="1"/>
      <c r="XES162" s="1"/>
      <c r="XET162" s="1"/>
      <c r="XEU162" s="1"/>
      <c r="XEV162" s="1"/>
      <c r="XEW162" s="1"/>
    </row>
    <row r="163" spans="1:16377" s="31" customFormat="1" ht="65.25" customHeight="1" x14ac:dyDescent="0.2">
      <c r="A163" s="223" t="s">
        <v>650</v>
      </c>
      <c r="B163" s="192" t="s">
        <v>430</v>
      </c>
      <c r="C163" s="53" t="s">
        <v>46</v>
      </c>
      <c r="D163" s="103" t="s">
        <v>245</v>
      </c>
      <c r="E163" s="53" t="s">
        <v>91</v>
      </c>
      <c r="F163" s="53" t="s">
        <v>100</v>
      </c>
      <c r="G163" s="53" t="s">
        <v>178</v>
      </c>
      <c r="H163" s="55" t="s">
        <v>48</v>
      </c>
      <c r="I163" s="56" t="str">
        <f t="shared" si="41"/>
        <v>Asesor de Control Interno</v>
      </c>
      <c r="J163" s="57">
        <v>43914</v>
      </c>
      <c r="K163" s="57">
        <v>43980</v>
      </c>
      <c r="L163" s="76"/>
      <c r="M163" s="76"/>
      <c r="N163" s="76"/>
      <c r="O163" s="76"/>
      <c r="P163" s="76"/>
      <c r="Q163" s="76"/>
      <c r="R163" s="76"/>
      <c r="S163" s="76"/>
      <c r="T163" s="76"/>
      <c r="U163" s="76"/>
      <c r="V163" s="76"/>
      <c r="W163" s="76"/>
      <c r="X163" s="53" t="s">
        <v>235</v>
      </c>
      <c r="Y163" s="77">
        <v>3.0000000000000001E-3</v>
      </c>
      <c r="Z163" s="84">
        <v>43980</v>
      </c>
      <c r="AA163" s="103" t="s">
        <v>538</v>
      </c>
      <c r="AB163" s="103" t="s">
        <v>381</v>
      </c>
      <c r="AC163" s="53" t="s">
        <v>162</v>
      </c>
      <c r="AD163" s="106">
        <f t="shared" ca="1" si="42"/>
        <v>3.0000000000000001E-3</v>
      </c>
      <c r="AE163" s="106">
        <f t="shared" ca="1" si="43"/>
        <v>0</v>
      </c>
      <c r="AF163" s="187">
        <f t="shared" si="44"/>
        <v>5</v>
      </c>
      <c r="AG163" s="188">
        <f t="shared" si="45"/>
        <v>66</v>
      </c>
      <c r="AH163" s="188">
        <f t="shared" si="46"/>
        <v>282</v>
      </c>
      <c r="AI163" s="65">
        <f t="shared" si="47"/>
        <v>4.2727272727272725</v>
      </c>
      <c r="AJ163" s="195">
        <f t="shared" si="48"/>
        <v>1.2818181818181817E-2</v>
      </c>
      <c r="AK163" s="3"/>
      <c r="AL163" s="3"/>
    </row>
    <row r="164" spans="1:16377" s="31" customFormat="1" ht="65.25" customHeight="1" x14ac:dyDescent="0.2">
      <c r="A164" s="223" t="s">
        <v>650</v>
      </c>
      <c r="B164" s="192" t="s">
        <v>430</v>
      </c>
      <c r="C164" s="53" t="s">
        <v>46</v>
      </c>
      <c r="D164" s="54" t="s">
        <v>94</v>
      </c>
      <c r="E164" s="53" t="s">
        <v>91</v>
      </c>
      <c r="F164" s="53" t="s">
        <v>100</v>
      </c>
      <c r="G164" s="53" t="s">
        <v>178</v>
      </c>
      <c r="H164" s="55" t="s">
        <v>48</v>
      </c>
      <c r="I164" s="56" t="str">
        <f t="shared" si="41"/>
        <v>Asesor de Control Interno</v>
      </c>
      <c r="J164" s="57">
        <v>43922</v>
      </c>
      <c r="K164" s="57">
        <v>43934</v>
      </c>
      <c r="L164" s="76"/>
      <c r="M164" s="76"/>
      <c r="N164" s="76"/>
      <c r="O164" s="76"/>
      <c r="P164" s="76"/>
      <c r="Q164" s="76"/>
      <c r="R164" s="76"/>
      <c r="S164" s="76"/>
      <c r="T164" s="76"/>
      <c r="U164" s="76"/>
      <c r="V164" s="76"/>
      <c r="W164" s="76"/>
      <c r="X164" s="53" t="s">
        <v>235</v>
      </c>
      <c r="Y164" s="77">
        <v>1.5E-3</v>
      </c>
      <c r="Z164" s="57">
        <v>43934</v>
      </c>
      <c r="AA164" s="103" t="s">
        <v>539</v>
      </c>
      <c r="AB164" s="103" t="s">
        <v>540</v>
      </c>
      <c r="AC164" s="53" t="s">
        <v>162</v>
      </c>
      <c r="AD164" s="106">
        <f t="shared" ca="1" si="42"/>
        <v>1.5E-3</v>
      </c>
      <c r="AE164" s="106">
        <f t="shared" ca="1" si="43"/>
        <v>0</v>
      </c>
      <c r="AF164" s="187">
        <f t="shared" si="44"/>
        <v>4</v>
      </c>
      <c r="AG164" s="188">
        <f t="shared" si="45"/>
        <v>12</v>
      </c>
      <c r="AH164" s="188">
        <f t="shared" si="46"/>
        <v>274</v>
      </c>
      <c r="AI164" s="65">
        <f t="shared" si="47"/>
        <v>22.833333333333332</v>
      </c>
      <c r="AJ164" s="195">
        <f t="shared" si="48"/>
        <v>3.4249999999999996E-2</v>
      </c>
      <c r="AK164" s="3"/>
      <c r="AL164" s="3"/>
    </row>
    <row r="165" spans="1:16377" s="31" customFormat="1" ht="65.25" customHeight="1" x14ac:dyDescent="0.2">
      <c r="A165" s="201" t="s">
        <v>650</v>
      </c>
      <c r="B165" s="192" t="s">
        <v>407</v>
      </c>
      <c r="C165" s="53" t="s">
        <v>46</v>
      </c>
      <c r="D165" s="54" t="s">
        <v>234</v>
      </c>
      <c r="E165" s="53" t="s">
        <v>91</v>
      </c>
      <c r="F165" s="53" t="s">
        <v>100</v>
      </c>
      <c r="G165" s="53" t="s">
        <v>178</v>
      </c>
      <c r="H165" s="55" t="s">
        <v>48</v>
      </c>
      <c r="I165" s="56" t="str">
        <f t="shared" si="41"/>
        <v>Asesor de Control Interno</v>
      </c>
      <c r="J165" s="120">
        <v>43973</v>
      </c>
      <c r="K165" s="120">
        <v>44015</v>
      </c>
      <c r="L165" s="76"/>
      <c r="M165" s="76"/>
      <c r="N165" s="76"/>
      <c r="O165" s="76"/>
      <c r="P165" s="76"/>
      <c r="Q165" s="76"/>
      <c r="R165" s="76"/>
      <c r="S165" s="76"/>
      <c r="T165" s="76"/>
      <c r="U165" s="76"/>
      <c r="V165" s="76"/>
      <c r="W165" s="76"/>
      <c r="X165" s="53" t="s">
        <v>235</v>
      </c>
      <c r="Y165" s="77">
        <v>3.0000000000000001E-3</v>
      </c>
      <c r="Z165" s="57">
        <v>44043</v>
      </c>
      <c r="AA165" s="103" t="s">
        <v>579</v>
      </c>
      <c r="AB165" s="103" t="s">
        <v>580</v>
      </c>
      <c r="AC165" s="53" t="s">
        <v>162</v>
      </c>
      <c r="AD165" s="106">
        <f t="shared" ca="1" si="42"/>
        <v>3.0000000000000001E-3</v>
      </c>
      <c r="AE165" s="106">
        <f t="shared" ca="1" si="43"/>
        <v>0</v>
      </c>
      <c r="AF165" s="187">
        <f t="shared" si="44"/>
        <v>7</v>
      </c>
      <c r="AG165" s="188">
        <f t="shared" si="45"/>
        <v>42</v>
      </c>
      <c r="AH165" s="188">
        <f t="shared" si="46"/>
        <v>223</v>
      </c>
      <c r="AI165" s="65">
        <f t="shared" si="47"/>
        <v>5.3095238095238093</v>
      </c>
      <c r="AJ165" s="195">
        <f t="shared" si="48"/>
        <v>1.5928571428571427E-2</v>
      </c>
      <c r="AK165" s="3"/>
      <c r="AL165" s="3"/>
    </row>
    <row r="166" spans="1:16377" s="31" customFormat="1" ht="65.25" customHeight="1" x14ac:dyDescent="0.2">
      <c r="A166" s="201" t="s">
        <v>650</v>
      </c>
      <c r="B166" s="192" t="s">
        <v>407</v>
      </c>
      <c r="C166" s="53" t="s">
        <v>46</v>
      </c>
      <c r="D166" s="54" t="s">
        <v>254</v>
      </c>
      <c r="E166" s="53" t="s">
        <v>91</v>
      </c>
      <c r="F166" s="53" t="s">
        <v>100</v>
      </c>
      <c r="G166" s="53" t="s">
        <v>178</v>
      </c>
      <c r="H166" s="55" t="s">
        <v>48</v>
      </c>
      <c r="I166" s="56" t="str">
        <f t="shared" si="41"/>
        <v>Asesor de Control Interno</v>
      </c>
      <c r="J166" s="57">
        <v>43979</v>
      </c>
      <c r="K166" s="57">
        <v>44047</v>
      </c>
      <c r="L166" s="76"/>
      <c r="M166" s="76"/>
      <c r="N166" s="76"/>
      <c r="O166" s="76"/>
      <c r="P166" s="76"/>
      <c r="Q166" s="76"/>
      <c r="R166" s="76"/>
      <c r="S166" s="76"/>
      <c r="T166" s="76"/>
      <c r="U166" s="76"/>
      <c r="V166" s="76"/>
      <c r="W166" s="76"/>
      <c r="X166" s="53" t="s">
        <v>239</v>
      </c>
      <c r="Y166" s="77">
        <v>1.4E-2</v>
      </c>
      <c r="Z166" s="57">
        <v>44074</v>
      </c>
      <c r="AA166" s="103" t="s">
        <v>660</v>
      </c>
      <c r="AB166" s="103" t="s">
        <v>661</v>
      </c>
      <c r="AC166" s="53" t="s">
        <v>162</v>
      </c>
      <c r="AD166" s="106">
        <f t="shared" ca="1" si="42"/>
        <v>1.4E-2</v>
      </c>
      <c r="AE166" s="106">
        <f t="shared" ca="1" si="43"/>
        <v>0</v>
      </c>
      <c r="AF166" s="187">
        <f t="shared" si="44"/>
        <v>8</v>
      </c>
      <c r="AG166" s="188">
        <f t="shared" si="45"/>
        <v>68</v>
      </c>
      <c r="AH166" s="188">
        <f t="shared" si="46"/>
        <v>217</v>
      </c>
      <c r="AI166" s="65">
        <f t="shared" si="47"/>
        <v>3.1911764705882355</v>
      </c>
      <c r="AJ166" s="195">
        <f t="shared" si="48"/>
        <v>4.4676470588235297E-2</v>
      </c>
      <c r="AK166" s="3"/>
      <c r="AL166" s="3"/>
    </row>
    <row r="167" spans="1:16377" s="31" customFormat="1" ht="65.25" customHeight="1" x14ac:dyDescent="0.2">
      <c r="A167" s="223" t="s">
        <v>650</v>
      </c>
      <c r="B167" s="192" t="s">
        <v>430</v>
      </c>
      <c r="C167" s="53" t="s">
        <v>46</v>
      </c>
      <c r="D167" s="54" t="s">
        <v>94</v>
      </c>
      <c r="E167" s="53" t="s">
        <v>91</v>
      </c>
      <c r="F167" s="53" t="s">
        <v>100</v>
      </c>
      <c r="G167" s="53" t="s">
        <v>178</v>
      </c>
      <c r="H167" s="55" t="s">
        <v>48</v>
      </c>
      <c r="I167" s="56" t="str">
        <f t="shared" si="41"/>
        <v>Asesor de Control Interno</v>
      </c>
      <c r="J167" s="57">
        <v>43955</v>
      </c>
      <c r="K167" s="57">
        <v>43963</v>
      </c>
      <c r="L167" s="76"/>
      <c r="M167" s="76"/>
      <c r="N167" s="76"/>
      <c r="O167" s="76"/>
      <c r="P167" s="76"/>
      <c r="Q167" s="76"/>
      <c r="R167" s="76"/>
      <c r="S167" s="76"/>
      <c r="T167" s="76"/>
      <c r="U167" s="76"/>
      <c r="V167" s="76"/>
      <c r="W167" s="76"/>
      <c r="X167" s="53" t="s">
        <v>235</v>
      </c>
      <c r="Y167" s="77">
        <v>1.5E-3</v>
      </c>
      <c r="Z167" s="57">
        <v>43963</v>
      </c>
      <c r="AA167" s="103" t="s">
        <v>539</v>
      </c>
      <c r="AB167" s="103" t="s">
        <v>541</v>
      </c>
      <c r="AC167" s="53" t="s">
        <v>162</v>
      </c>
      <c r="AD167" s="106">
        <f t="shared" ca="1" si="42"/>
        <v>1.5E-3</v>
      </c>
      <c r="AE167" s="106">
        <f t="shared" ca="1" si="43"/>
        <v>0</v>
      </c>
      <c r="AF167" s="187">
        <f t="shared" si="44"/>
        <v>5</v>
      </c>
      <c r="AG167" s="188">
        <f t="shared" si="45"/>
        <v>8</v>
      </c>
      <c r="AH167" s="188">
        <f t="shared" si="46"/>
        <v>241</v>
      </c>
      <c r="AI167" s="65">
        <f t="shared" si="47"/>
        <v>30.125</v>
      </c>
      <c r="AJ167" s="195">
        <f t="shared" si="48"/>
        <v>4.5187499999999999E-2</v>
      </c>
      <c r="AK167" s="3"/>
      <c r="AL167" s="3"/>
    </row>
    <row r="168" spans="1:16377" s="31" customFormat="1" ht="65.25" customHeight="1" x14ac:dyDescent="0.2">
      <c r="A168" s="223" t="s">
        <v>650</v>
      </c>
      <c r="B168" s="192" t="s">
        <v>430</v>
      </c>
      <c r="C168" s="53" t="s">
        <v>46</v>
      </c>
      <c r="D168" s="54" t="s">
        <v>94</v>
      </c>
      <c r="E168" s="53" t="s">
        <v>91</v>
      </c>
      <c r="F168" s="53" t="s">
        <v>100</v>
      </c>
      <c r="G168" s="53" t="s">
        <v>178</v>
      </c>
      <c r="H168" s="55" t="s">
        <v>48</v>
      </c>
      <c r="I168" s="56" t="str">
        <f t="shared" si="41"/>
        <v>Asesor de Control Interno</v>
      </c>
      <c r="J168" s="57">
        <v>43983</v>
      </c>
      <c r="K168" s="57">
        <v>43991</v>
      </c>
      <c r="L168" s="76"/>
      <c r="M168" s="76"/>
      <c r="N168" s="76"/>
      <c r="O168" s="76"/>
      <c r="P168" s="76"/>
      <c r="Q168" s="76"/>
      <c r="R168" s="76"/>
      <c r="S168" s="76"/>
      <c r="T168" s="76"/>
      <c r="U168" s="76"/>
      <c r="V168" s="76"/>
      <c r="W168" s="76"/>
      <c r="X168" s="53" t="s">
        <v>235</v>
      </c>
      <c r="Y168" s="77">
        <v>1.5E-3</v>
      </c>
      <c r="Z168" s="57">
        <v>44012</v>
      </c>
      <c r="AA168" s="103" t="s">
        <v>542</v>
      </c>
      <c r="AB168" s="103" t="s">
        <v>392</v>
      </c>
      <c r="AC168" s="53" t="s">
        <v>162</v>
      </c>
      <c r="AD168" s="106">
        <f t="shared" ca="1" si="42"/>
        <v>1.5E-3</v>
      </c>
      <c r="AE168" s="106">
        <f t="shared" ca="1" si="43"/>
        <v>0</v>
      </c>
      <c r="AF168" s="187">
        <f t="shared" si="44"/>
        <v>6</v>
      </c>
      <c r="AG168" s="188">
        <f t="shared" si="45"/>
        <v>8</v>
      </c>
      <c r="AH168" s="188">
        <f t="shared" si="46"/>
        <v>213</v>
      </c>
      <c r="AI168" s="65">
        <f t="shared" si="47"/>
        <v>26.625</v>
      </c>
      <c r="AJ168" s="195">
        <f t="shared" si="48"/>
        <v>3.9937500000000001E-2</v>
      </c>
      <c r="AK168" s="3"/>
      <c r="AL168" s="3"/>
    </row>
    <row r="169" spans="1:16377" s="31" customFormat="1" ht="65.25" customHeight="1" x14ac:dyDescent="0.2">
      <c r="A169" s="201" t="s">
        <v>650</v>
      </c>
      <c r="B169" s="192" t="s">
        <v>407</v>
      </c>
      <c r="C169" s="53" t="s">
        <v>46</v>
      </c>
      <c r="D169" s="54" t="s">
        <v>94</v>
      </c>
      <c r="E169" s="53" t="s">
        <v>91</v>
      </c>
      <c r="F169" s="53" t="s">
        <v>100</v>
      </c>
      <c r="G169" s="53" t="s">
        <v>178</v>
      </c>
      <c r="H169" s="55" t="s">
        <v>48</v>
      </c>
      <c r="I169" s="56" t="str">
        <f t="shared" si="41"/>
        <v>Asesor de Control Interno</v>
      </c>
      <c r="J169" s="57">
        <v>44013</v>
      </c>
      <c r="K169" s="57">
        <v>44021</v>
      </c>
      <c r="L169" s="76"/>
      <c r="M169" s="76"/>
      <c r="N169" s="76"/>
      <c r="O169" s="76"/>
      <c r="P169" s="76"/>
      <c r="Q169" s="76"/>
      <c r="R169" s="76"/>
      <c r="S169" s="76"/>
      <c r="T169" s="76"/>
      <c r="U169" s="76"/>
      <c r="V169" s="76"/>
      <c r="W169" s="76"/>
      <c r="X169" s="53" t="s">
        <v>235</v>
      </c>
      <c r="Y169" s="77">
        <v>1.5E-3</v>
      </c>
      <c r="Z169" s="57">
        <v>44043</v>
      </c>
      <c r="AA169" s="103" t="s">
        <v>581</v>
      </c>
      <c r="AB169" s="103" t="s">
        <v>581</v>
      </c>
      <c r="AC169" s="53" t="s">
        <v>162</v>
      </c>
      <c r="AD169" s="106">
        <f t="shared" ca="1" si="42"/>
        <v>1.5E-3</v>
      </c>
      <c r="AE169" s="106">
        <f t="shared" ca="1" si="43"/>
        <v>0</v>
      </c>
      <c r="AF169" s="187">
        <f t="shared" si="44"/>
        <v>7</v>
      </c>
      <c r="AG169" s="188">
        <f t="shared" si="45"/>
        <v>8</v>
      </c>
      <c r="AH169" s="188">
        <f t="shared" si="46"/>
        <v>183</v>
      </c>
      <c r="AI169" s="65">
        <f t="shared" si="47"/>
        <v>22.875</v>
      </c>
      <c r="AJ169" s="195">
        <f t="shared" si="48"/>
        <v>3.4312500000000003E-2</v>
      </c>
      <c r="AK169" s="3"/>
      <c r="AL169" s="3"/>
    </row>
    <row r="170" spans="1:16377" s="31" customFormat="1" ht="65.25" customHeight="1" x14ac:dyDescent="0.2">
      <c r="A170" s="201" t="s">
        <v>651</v>
      </c>
      <c r="B170" s="192" t="s">
        <v>407</v>
      </c>
      <c r="C170" s="53" t="s">
        <v>46</v>
      </c>
      <c r="D170" s="54" t="s">
        <v>445</v>
      </c>
      <c r="E170" s="53" t="s">
        <v>91</v>
      </c>
      <c r="F170" s="53" t="s">
        <v>100</v>
      </c>
      <c r="G170" s="53" t="s">
        <v>178</v>
      </c>
      <c r="H170" s="55" t="s">
        <v>465</v>
      </c>
      <c r="I170" s="56" t="str">
        <f t="shared" si="41"/>
        <v>Asesor de Control Interno</v>
      </c>
      <c r="J170" s="57">
        <v>44117</v>
      </c>
      <c r="K170" s="57">
        <v>44182</v>
      </c>
      <c r="L170" s="76"/>
      <c r="M170" s="76"/>
      <c r="N170" s="76"/>
      <c r="O170" s="76"/>
      <c r="P170" s="76"/>
      <c r="Q170" s="76"/>
      <c r="R170" s="76"/>
      <c r="S170" s="76"/>
      <c r="T170" s="76"/>
      <c r="U170" s="76"/>
      <c r="V170" s="76"/>
      <c r="W170" s="76"/>
      <c r="X170" s="53" t="s">
        <v>239</v>
      </c>
      <c r="Y170" s="77">
        <v>1.4E-2</v>
      </c>
      <c r="Z170" s="57">
        <v>44195</v>
      </c>
      <c r="AA170" s="103" t="s">
        <v>732</v>
      </c>
      <c r="AB170" s="103" t="s">
        <v>765</v>
      </c>
      <c r="AC170" s="53" t="s">
        <v>162</v>
      </c>
      <c r="AD170" s="106">
        <f t="shared" ca="1" si="42"/>
        <v>1.4E-2</v>
      </c>
      <c r="AE170" s="106">
        <f t="shared" ca="1" si="43"/>
        <v>0</v>
      </c>
      <c r="AF170" s="187">
        <f t="shared" si="44"/>
        <v>12</v>
      </c>
      <c r="AG170" s="188">
        <f t="shared" si="45"/>
        <v>65</v>
      </c>
      <c r="AH170" s="188">
        <f t="shared" si="46"/>
        <v>79</v>
      </c>
      <c r="AI170" s="65">
        <f t="shared" si="47"/>
        <v>1.2153846153846153</v>
      </c>
      <c r="AJ170" s="195">
        <f t="shared" si="48"/>
        <v>1.7015384615384613E-2</v>
      </c>
      <c r="AK170" s="3"/>
      <c r="AL170" s="3"/>
    </row>
    <row r="171" spans="1:16377" s="31" customFormat="1" ht="65.25" customHeight="1" x14ac:dyDescent="0.2">
      <c r="A171" s="201" t="s">
        <v>650</v>
      </c>
      <c r="B171" s="192" t="s">
        <v>407</v>
      </c>
      <c r="C171" s="53" t="s">
        <v>46</v>
      </c>
      <c r="D171" s="54" t="s">
        <v>94</v>
      </c>
      <c r="E171" s="53" t="s">
        <v>91</v>
      </c>
      <c r="F171" s="53" t="s">
        <v>100</v>
      </c>
      <c r="G171" s="53" t="s">
        <v>178</v>
      </c>
      <c r="H171" s="55" t="s">
        <v>465</v>
      </c>
      <c r="I171" s="56" t="str">
        <f t="shared" si="41"/>
        <v>Asesor de Control Interno</v>
      </c>
      <c r="J171" s="57">
        <v>44046</v>
      </c>
      <c r="K171" s="57">
        <v>44055</v>
      </c>
      <c r="L171" s="76"/>
      <c r="M171" s="76"/>
      <c r="N171" s="76"/>
      <c r="O171" s="76"/>
      <c r="P171" s="76"/>
      <c r="Q171" s="76"/>
      <c r="R171" s="76"/>
      <c r="S171" s="76"/>
      <c r="T171" s="76"/>
      <c r="U171" s="76"/>
      <c r="V171" s="76"/>
      <c r="W171" s="76"/>
      <c r="X171" s="53" t="s">
        <v>235</v>
      </c>
      <c r="Y171" s="77">
        <v>1.5E-3</v>
      </c>
      <c r="Z171" s="57">
        <v>44055</v>
      </c>
      <c r="AA171" s="54" t="s">
        <v>662</v>
      </c>
      <c r="AB171" s="103" t="s">
        <v>663</v>
      </c>
      <c r="AC171" s="53" t="s">
        <v>162</v>
      </c>
      <c r="AD171" s="106">
        <f t="shared" ca="1" si="42"/>
        <v>1.5E-3</v>
      </c>
      <c r="AE171" s="106">
        <f t="shared" ca="1" si="43"/>
        <v>0</v>
      </c>
      <c r="AF171" s="187">
        <f t="shared" si="44"/>
        <v>8</v>
      </c>
      <c r="AG171" s="188">
        <f t="shared" si="45"/>
        <v>9</v>
      </c>
      <c r="AH171" s="188">
        <f t="shared" si="46"/>
        <v>150</v>
      </c>
      <c r="AI171" s="65">
        <f t="shared" si="47"/>
        <v>16.666666666666668</v>
      </c>
      <c r="AJ171" s="195">
        <f t="shared" si="48"/>
        <v>2.5000000000000001E-2</v>
      </c>
      <c r="AK171" s="3"/>
      <c r="AL171" s="3"/>
    </row>
    <row r="172" spans="1:16377" s="31" customFormat="1" ht="65.25" customHeight="1" x14ac:dyDescent="0.2">
      <c r="A172" s="201" t="s">
        <v>650</v>
      </c>
      <c r="B172" s="192" t="s">
        <v>407</v>
      </c>
      <c r="C172" s="53" t="s">
        <v>46</v>
      </c>
      <c r="D172" s="54" t="s">
        <v>94</v>
      </c>
      <c r="E172" s="53" t="s">
        <v>91</v>
      </c>
      <c r="F172" s="53" t="s">
        <v>100</v>
      </c>
      <c r="G172" s="53" t="s">
        <v>178</v>
      </c>
      <c r="H172" s="55" t="s">
        <v>465</v>
      </c>
      <c r="I172" s="56" t="str">
        <f t="shared" si="41"/>
        <v>Asesor de Control Interno</v>
      </c>
      <c r="J172" s="57">
        <v>44075</v>
      </c>
      <c r="K172" s="57">
        <v>44083</v>
      </c>
      <c r="L172" s="76"/>
      <c r="M172" s="76"/>
      <c r="N172" s="76"/>
      <c r="O172" s="76"/>
      <c r="P172" s="76"/>
      <c r="Q172" s="76"/>
      <c r="R172" s="76"/>
      <c r="S172" s="76"/>
      <c r="T172" s="76"/>
      <c r="U172" s="76"/>
      <c r="V172" s="76"/>
      <c r="W172" s="76"/>
      <c r="X172" s="53" t="s">
        <v>235</v>
      </c>
      <c r="Y172" s="77">
        <v>1.5E-3</v>
      </c>
      <c r="Z172" s="57">
        <v>44083</v>
      </c>
      <c r="AA172" s="103" t="s">
        <v>672</v>
      </c>
      <c r="AB172" s="103" t="s">
        <v>671</v>
      </c>
      <c r="AC172" s="53" t="s">
        <v>162</v>
      </c>
      <c r="AD172" s="106">
        <f t="shared" ca="1" si="42"/>
        <v>1.5E-3</v>
      </c>
      <c r="AE172" s="106">
        <f t="shared" ca="1" si="43"/>
        <v>0</v>
      </c>
      <c r="AF172" s="187">
        <f t="shared" si="44"/>
        <v>9</v>
      </c>
      <c r="AG172" s="188">
        <f t="shared" si="45"/>
        <v>8</v>
      </c>
      <c r="AH172" s="188">
        <f t="shared" si="46"/>
        <v>121</v>
      </c>
      <c r="AI172" s="65">
        <f t="shared" si="47"/>
        <v>15.125</v>
      </c>
      <c r="AJ172" s="195">
        <f t="shared" si="48"/>
        <v>2.2687499999999999E-2</v>
      </c>
      <c r="AK172" s="3"/>
      <c r="AL172" s="3"/>
    </row>
    <row r="173" spans="1:16377" s="31" customFormat="1" ht="65.25" customHeight="1" x14ac:dyDescent="0.2">
      <c r="A173" s="223" t="s">
        <v>650</v>
      </c>
      <c r="B173" s="192" t="s">
        <v>409</v>
      </c>
      <c r="C173" s="53" t="s">
        <v>46</v>
      </c>
      <c r="D173" s="54" t="s">
        <v>255</v>
      </c>
      <c r="E173" s="53" t="s">
        <v>91</v>
      </c>
      <c r="F173" s="53" t="s">
        <v>100</v>
      </c>
      <c r="G173" s="53" t="s">
        <v>178</v>
      </c>
      <c r="H173" s="55" t="s">
        <v>48</v>
      </c>
      <c r="I173" s="56" t="str">
        <f t="shared" si="41"/>
        <v>Asesor de Control Interno</v>
      </c>
      <c r="J173" s="57">
        <v>43831</v>
      </c>
      <c r="K173" s="57">
        <v>43889</v>
      </c>
      <c r="L173" s="76"/>
      <c r="M173" s="76"/>
      <c r="N173" s="76"/>
      <c r="O173" s="76"/>
      <c r="P173" s="76"/>
      <c r="Q173" s="76"/>
      <c r="R173" s="76"/>
      <c r="S173" s="76"/>
      <c r="T173" s="76"/>
      <c r="U173" s="76"/>
      <c r="V173" s="76"/>
      <c r="W173" s="76"/>
      <c r="X173" s="53" t="s">
        <v>239</v>
      </c>
      <c r="Y173" s="77"/>
      <c r="Z173" s="57"/>
      <c r="AA173" s="54"/>
      <c r="AB173" s="103"/>
      <c r="AC173" s="53"/>
      <c r="AD173" s="171">
        <f t="shared" ca="1" si="42"/>
        <v>0</v>
      </c>
      <c r="AE173" s="171">
        <f t="shared" ca="1" si="43"/>
        <v>0</v>
      </c>
      <c r="AF173" s="187">
        <f t="shared" si="44"/>
        <v>2</v>
      </c>
      <c r="AG173" s="188">
        <f t="shared" si="45"/>
        <v>58</v>
      </c>
      <c r="AH173" s="188">
        <f t="shared" si="46"/>
        <v>365</v>
      </c>
      <c r="AI173" s="65">
        <f t="shared" si="47"/>
        <v>6.2931034482758621</v>
      </c>
      <c r="AJ173" s="195">
        <f t="shared" si="48"/>
        <v>0</v>
      </c>
      <c r="AK173" s="3"/>
      <c r="AL173" s="3"/>
    </row>
    <row r="174" spans="1:16377" s="31" customFormat="1" ht="65.25" customHeight="1" x14ac:dyDescent="0.2">
      <c r="A174" s="201" t="s">
        <v>650</v>
      </c>
      <c r="B174" s="192" t="s">
        <v>407</v>
      </c>
      <c r="C174" s="53" t="s">
        <v>46</v>
      </c>
      <c r="D174" s="54" t="s">
        <v>94</v>
      </c>
      <c r="E174" s="53" t="s">
        <v>91</v>
      </c>
      <c r="F174" s="53" t="s">
        <v>100</v>
      </c>
      <c r="G174" s="53" t="s">
        <v>178</v>
      </c>
      <c r="H174" s="55" t="s">
        <v>465</v>
      </c>
      <c r="I174" s="56" t="str">
        <f t="shared" si="41"/>
        <v>Asesor de Control Interno</v>
      </c>
      <c r="J174" s="57">
        <v>44105</v>
      </c>
      <c r="K174" s="57">
        <v>44113</v>
      </c>
      <c r="L174" s="76"/>
      <c r="M174" s="76"/>
      <c r="N174" s="76"/>
      <c r="O174" s="76"/>
      <c r="P174" s="76"/>
      <c r="Q174" s="76"/>
      <c r="R174" s="76"/>
      <c r="S174" s="76"/>
      <c r="T174" s="76"/>
      <c r="U174" s="76"/>
      <c r="V174" s="76"/>
      <c r="W174" s="76"/>
      <c r="X174" s="53" t="s">
        <v>235</v>
      </c>
      <c r="Y174" s="77">
        <v>1.5E-3</v>
      </c>
      <c r="Z174" s="57">
        <v>44134</v>
      </c>
      <c r="AA174" s="103" t="s">
        <v>704</v>
      </c>
      <c r="AB174" s="103" t="s">
        <v>705</v>
      </c>
      <c r="AC174" s="53" t="s">
        <v>162</v>
      </c>
      <c r="AD174" s="106">
        <f t="shared" ca="1" si="42"/>
        <v>1.5E-3</v>
      </c>
      <c r="AE174" s="106">
        <f t="shared" ca="1" si="43"/>
        <v>0</v>
      </c>
      <c r="AF174" s="187">
        <f t="shared" si="44"/>
        <v>10</v>
      </c>
      <c r="AG174" s="188">
        <f t="shared" si="45"/>
        <v>8</v>
      </c>
      <c r="AH174" s="188">
        <f t="shared" si="46"/>
        <v>91</v>
      </c>
      <c r="AI174" s="65">
        <f t="shared" si="47"/>
        <v>11.375</v>
      </c>
      <c r="AJ174" s="195">
        <f t="shared" si="48"/>
        <v>1.7062500000000001E-2</v>
      </c>
      <c r="AK174" s="3"/>
      <c r="AL174" s="3"/>
    </row>
    <row r="175" spans="1:16377" s="31" customFormat="1" ht="65.25" customHeight="1" x14ac:dyDescent="0.2">
      <c r="A175" s="201" t="s">
        <v>650</v>
      </c>
      <c r="B175" s="192" t="s">
        <v>407</v>
      </c>
      <c r="C175" s="53" t="s">
        <v>46</v>
      </c>
      <c r="D175" s="54" t="s">
        <v>94</v>
      </c>
      <c r="E175" s="53" t="s">
        <v>91</v>
      </c>
      <c r="F175" s="53" t="s">
        <v>100</v>
      </c>
      <c r="G175" s="53" t="s">
        <v>178</v>
      </c>
      <c r="H175" s="55" t="s">
        <v>465</v>
      </c>
      <c r="I175" s="56" t="str">
        <f t="shared" si="41"/>
        <v>Asesor de Control Interno</v>
      </c>
      <c r="J175" s="57">
        <v>44138</v>
      </c>
      <c r="K175" s="57">
        <v>44146</v>
      </c>
      <c r="L175" s="76"/>
      <c r="M175" s="76"/>
      <c r="N175" s="76"/>
      <c r="O175" s="76"/>
      <c r="P175" s="76"/>
      <c r="Q175" s="76"/>
      <c r="R175" s="76"/>
      <c r="S175" s="76"/>
      <c r="T175" s="76"/>
      <c r="U175" s="76"/>
      <c r="V175" s="76"/>
      <c r="W175" s="76"/>
      <c r="X175" s="53" t="s">
        <v>235</v>
      </c>
      <c r="Y175" s="77">
        <v>1.5E-3</v>
      </c>
      <c r="Z175" s="57">
        <v>44146</v>
      </c>
      <c r="AA175" s="103" t="s">
        <v>733</v>
      </c>
      <c r="AB175" s="103" t="s">
        <v>734</v>
      </c>
      <c r="AC175" s="53" t="s">
        <v>162</v>
      </c>
      <c r="AD175" s="106">
        <f t="shared" ca="1" si="42"/>
        <v>1.5E-3</v>
      </c>
      <c r="AE175" s="106">
        <f t="shared" ca="1" si="43"/>
        <v>0</v>
      </c>
      <c r="AF175" s="187">
        <f t="shared" si="44"/>
        <v>11</v>
      </c>
      <c r="AG175" s="188">
        <f t="shared" si="45"/>
        <v>8</v>
      </c>
      <c r="AH175" s="188">
        <f t="shared" si="46"/>
        <v>58</v>
      </c>
      <c r="AI175" s="65">
        <f t="shared" si="47"/>
        <v>7.25</v>
      </c>
      <c r="AJ175" s="195">
        <f t="shared" si="48"/>
        <v>1.0875000000000001E-2</v>
      </c>
      <c r="AK175" s="3"/>
      <c r="AL175" s="3"/>
    </row>
    <row r="176" spans="1:16377" s="31" customFormat="1" ht="65.25" customHeight="1" x14ac:dyDescent="0.2">
      <c r="A176" s="201" t="s">
        <v>650</v>
      </c>
      <c r="B176" s="192" t="s">
        <v>407</v>
      </c>
      <c r="C176" s="53" t="s">
        <v>46</v>
      </c>
      <c r="D176" s="54" t="s">
        <v>444</v>
      </c>
      <c r="E176" s="53" t="s">
        <v>91</v>
      </c>
      <c r="F176" s="53" t="s">
        <v>100</v>
      </c>
      <c r="G176" s="53" t="s">
        <v>178</v>
      </c>
      <c r="H176" s="55" t="s">
        <v>465</v>
      </c>
      <c r="I176" s="56" t="str">
        <f t="shared" si="41"/>
        <v>Asesor de Control Interno</v>
      </c>
      <c r="J176" s="57">
        <v>44048</v>
      </c>
      <c r="K176" s="57">
        <v>44113</v>
      </c>
      <c r="L176" s="76"/>
      <c r="M176" s="76"/>
      <c r="N176" s="76"/>
      <c r="O176" s="76"/>
      <c r="P176" s="76"/>
      <c r="Q176" s="76"/>
      <c r="R176" s="76"/>
      <c r="S176" s="76"/>
      <c r="T176" s="76"/>
      <c r="U176" s="76"/>
      <c r="V176" s="76"/>
      <c r="W176" s="76"/>
      <c r="X176" s="53" t="s">
        <v>239</v>
      </c>
      <c r="Y176" s="77">
        <v>1.4E-2</v>
      </c>
      <c r="Z176" s="57">
        <v>44125</v>
      </c>
      <c r="AA176" s="103" t="s">
        <v>703</v>
      </c>
      <c r="AB176" s="103" t="s">
        <v>706</v>
      </c>
      <c r="AC176" s="53" t="s">
        <v>162</v>
      </c>
      <c r="AD176" s="106">
        <f t="shared" ca="1" si="42"/>
        <v>1.4E-2</v>
      </c>
      <c r="AE176" s="106">
        <f t="shared" ca="1" si="43"/>
        <v>0</v>
      </c>
      <c r="AF176" s="187">
        <f t="shared" si="44"/>
        <v>10</v>
      </c>
      <c r="AG176" s="188">
        <f t="shared" si="45"/>
        <v>65</v>
      </c>
      <c r="AH176" s="188">
        <f t="shared" si="46"/>
        <v>148</v>
      </c>
      <c r="AI176" s="65">
        <f t="shared" si="47"/>
        <v>2.2769230769230768</v>
      </c>
      <c r="AJ176" s="195">
        <f t="shared" si="48"/>
        <v>3.1876923076923074E-2</v>
      </c>
      <c r="AK176" s="3"/>
      <c r="AL176" s="3"/>
    </row>
    <row r="177" spans="1:39" s="31" customFormat="1" ht="65.25" customHeight="1" x14ac:dyDescent="0.2">
      <c r="A177" s="201" t="s">
        <v>651</v>
      </c>
      <c r="B177" s="192" t="s">
        <v>407</v>
      </c>
      <c r="C177" s="53" t="s">
        <v>46</v>
      </c>
      <c r="D177" s="54" t="s">
        <v>94</v>
      </c>
      <c r="E177" s="53" t="s">
        <v>91</v>
      </c>
      <c r="F177" s="53" t="s">
        <v>100</v>
      </c>
      <c r="G177" s="53" t="s">
        <v>178</v>
      </c>
      <c r="H177" s="55" t="s">
        <v>465</v>
      </c>
      <c r="I177" s="56" t="str">
        <f t="shared" si="41"/>
        <v>Asesor de Control Interno</v>
      </c>
      <c r="J177" s="57">
        <v>44166</v>
      </c>
      <c r="K177" s="57">
        <v>44175</v>
      </c>
      <c r="L177" s="76"/>
      <c r="M177" s="76"/>
      <c r="N177" s="76"/>
      <c r="O177" s="76"/>
      <c r="P177" s="76"/>
      <c r="Q177" s="76"/>
      <c r="R177" s="76"/>
      <c r="S177" s="76"/>
      <c r="T177" s="76"/>
      <c r="U177" s="76"/>
      <c r="V177" s="76"/>
      <c r="W177" s="76"/>
      <c r="X177" s="53" t="s">
        <v>235</v>
      </c>
      <c r="Y177" s="77">
        <v>1.5E-3</v>
      </c>
      <c r="Z177" s="57">
        <v>44195</v>
      </c>
      <c r="AA177" s="54" t="s">
        <v>767</v>
      </c>
      <c r="AB177" s="103" t="s">
        <v>766</v>
      </c>
      <c r="AC177" s="53" t="s">
        <v>162</v>
      </c>
      <c r="AD177" s="106">
        <f t="shared" ca="1" si="42"/>
        <v>1.5E-3</v>
      </c>
      <c r="AE177" s="106">
        <f t="shared" ca="1" si="43"/>
        <v>0</v>
      </c>
      <c r="AF177" s="187">
        <f t="shared" si="44"/>
        <v>12</v>
      </c>
      <c r="AG177" s="188">
        <f t="shared" si="45"/>
        <v>9</v>
      </c>
      <c r="AH177" s="188">
        <f t="shared" si="46"/>
        <v>30</v>
      </c>
      <c r="AI177" s="65">
        <f t="shared" si="47"/>
        <v>3.3333333333333335</v>
      </c>
      <c r="AJ177" s="195">
        <f t="shared" si="48"/>
        <v>5.0000000000000001E-3</v>
      </c>
      <c r="AK177" s="3"/>
      <c r="AL177" s="3"/>
    </row>
    <row r="178" spans="1:39" s="31" customFormat="1" ht="65.25" customHeight="1" x14ac:dyDescent="0.2">
      <c r="A178" s="201" t="s">
        <v>651</v>
      </c>
      <c r="B178" s="192" t="s">
        <v>407</v>
      </c>
      <c r="C178" s="53" t="s">
        <v>47</v>
      </c>
      <c r="D178" s="100" t="s">
        <v>212</v>
      </c>
      <c r="E178" s="53" t="s">
        <v>91</v>
      </c>
      <c r="F178" s="53" t="s">
        <v>100</v>
      </c>
      <c r="G178" s="53" t="s">
        <v>178</v>
      </c>
      <c r="H178" s="70" t="s">
        <v>169</v>
      </c>
      <c r="I178" s="56" t="str">
        <f t="shared" si="41"/>
        <v>Asesor de Control Interno</v>
      </c>
      <c r="J178" s="57">
        <v>43832</v>
      </c>
      <c r="K178" s="57">
        <v>44196</v>
      </c>
      <c r="L178" s="76"/>
      <c r="M178" s="76"/>
      <c r="N178" s="76"/>
      <c r="O178" s="76"/>
      <c r="P178" s="76"/>
      <c r="Q178" s="76"/>
      <c r="R178" s="76"/>
      <c r="S178" s="76"/>
      <c r="T178" s="76"/>
      <c r="U178" s="76"/>
      <c r="V178" s="76"/>
      <c r="W178" s="76"/>
      <c r="X178" s="53" t="s">
        <v>215</v>
      </c>
      <c r="Y178" s="58">
        <v>0.01</v>
      </c>
      <c r="Z178" s="84">
        <v>44186</v>
      </c>
      <c r="AA178" s="103" t="s">
        <v>756</v>
      </c>
      <c r="AB178" s="103" t="s">
        <v>757</v>
      </c>
      <c r="AC178" s="53" t="s">
        <v>189</v>
      </c>
      <c r="AD178" s="106">
        <f t="shared" ca="1" si="42"/>
        <v>9.9999999999999985E-3</v>
      </c>
      <c r="AE178" s="106">
        <f t="shared" ca="1" si="43"/>
        <v>0</v>
      </c>
      <c r="AF178" s="187">
        <f t="shared" si="44"/>
        <v>12</v>
      </c>
      <c r="AG178" s="188">
        <f t="shared" si="45"/>
        <v>364</v>
      </c>
      <c r="AH178" s="188">
        <f t="shared" si="46"/>
        <v>364</v>
      </c>
      <c r="AI178" s="65">
        <f t="shared" si="47"/>
        <v>1</v>
      </c>
      <c r="AJ178" s="195">
        <f t="shared" si="48"/>
        <v>0.01</v>
      </c>
      <c r="AK178" s="3"/>
      <c r="AL178" s="3"/>
    </row>
    <row r="179" spans="1:39" s="31" customFormat="1" ht="65.25" customHeight="1" x14ac:dyDescent="0.2">
      <c r="A179" s="223" t="s">
        <v>650</v>
      </c>
      <c r="B179" s="192" t="s">
        <v>430</v>
      </c>
      <c r="C179" s="53" t="s">
        <v>47</v>
      </c>
      <c r="D179" s="100" t="s">
        <v>202</v>
      </c>
      <c r="E179" s="53" t="s">
        <v>101</v>
      </c>
      <c r="F179" s="53" t="s">
        <v>101</v>
      </c>
      <c r="G179" s="53" t="s">
        <v>178</v>
      </c>
      <c r="H179" s="70" t="s">
        <v>241</v>
      </c>
      <c r="I179" s="56" t="str">
        <f t="shared" si="41"/>
        <v>Líderes de Cada Proceso</v>
      </c>
      <c r="J179" s="57">
        <v>43850</v>
      </c>
      <c r="K179" s="57">
        <v>43861</v>
      </c>
      <c r="L179" s="76"/>
      <c r="M179" s="76"/>
      <c r="N179" s="76"/>
      <c r="O179" s="76"/>
      <c r="P179" s="76"/>
      <c r="Q179" s="76"/>
      <c r="R179" s="76"/>
      <c r="S179" s="76"/>
      <c r="T179" s="76"/>
      <c r="U179" s="76"/>
      <c r="V179" s="76"/>
      <c r="W179" s="76"/>
      <c r="X179" s="53" t="s">
        <v>227</v>
      </c>
      <c r="Y179" s="58">
        <v>1.9E-2</v>
      </c>
      <c r="Z179" s="57">
        <v>43885</v>
      </c>
      <c r="AA179" s="103" t="s">
        <v>337</v>
      </c>
      <c r="AB179" s="103" t="s">
        <v>543</v>
      </c>
      <c r="AC179" s="53" t="s">
        <v>189</v>
      </c>
      <c r="AD179" s="106">
        <f t="shared" ca="1" si="42"/>
        <v>1.8999999999999996E-2</v>
      </c>
      <c r="AE179" s="106">
        <f t="shared" ca="1" si="43"/>
        <v>0</v>
      </c>
      <c r="AF179" s="187">
        <f t="shared" si="44"/>
        <v>1</v>
      </c>
      <c r="AG179" s="188">
        <f t="shared" si="45"/>
        <v>11</v>
      </c>
      <c r="AH179" s="188">
        <f t="shared" si="46"/>
        <v>346</v>
      </c>
      <c r="AI179" s="65">
        <f t="shared" si="47"/>
        <v>31.454545454545453</v>
      </c>
      <c r="AJ179" s="195">
        <f t="shared" si="48"/>
        <v>0.59763636363636363</v>
      </c>
      <c r="AK179" s="3"/>
      <c r="AL179" s="3"/>
      <c r="AM179" s="1"/>
    </row>
    <row r="180" spans="1:39" s="31" customFormat="1" ht="65.25" customHeight="1" x14ac:dyDescent="0.2">
      <c r="A180" s="201" t="s">
        <v>650</v>
      </c>
      <c r="B180" s="192" t="s">
        <v>407</v>
      </c>
      <c r="C180" s="53" t="s">
        <v>47</v>
      </c>
      <c r="D180" s="100" t="s">
        <v>202</v>
      </c>
      <c r="E180" s="53" t="s">
        <v>101</v>
      </c>
      <c r="F180" s="53" t="s">
        <v>101</v>
      </c>
      <c r="G180" s="53" t="s">
        <v>178</v>
      </c>
      <c r="H180" s="70" t="s">
        <v>242</v>
      </c>
      <c r="I180" s="56" t="str">
        <f t="shared" si="41"/>
        <v>Líderes de Cada Proceso</v>
      </c>
      <c r="J180" s="120">
        <v>44005</v>
      </c>
      <c r="K180" s="120">
        <v>44029</v>
      </c>
      <c r="L180" s="76"/>
      <c r="M180" s="76"/>
      <c r="N180" s="76"/>
      <c r="O180" s="76"/>
      <c r="P180" s="76"/>
      <c r="Q180" s="76"/>
      <c r="R180" s="76"/>
      <c r="S180" s="76"/>
      <c r="T180" s="76"/>
      <c r="U180" s="76"/>
      <c r="V180" s="76"/>
      <c r="W180" s="76"/>
      <c r="X180" s="53" t="s">
        <v>227</v>
      </c>
      <c r="Y180" s="58">
        <v>1.7999999999999999E-2</v>
      </c>
      <c r="Z180" s="57">
        <v>44042</v>
      </c>
      <c r="AA180" s="54" t="s">
        <v>587</v>
      </c>
      <c r="AB180" s="103" t="s">
        <v>588</v>
      </c>
      <c r="AC180" s="53" t="s">
        <v>189</v>
      </c>
      <c r="AD180" s="106">
        <f t="shared" ca="1" si="42"/>
        <v>1.7999999999999995E-2</v>
      </c>
      <c r="AE180" s="106">
        <f t="shared" ca="1" si="43"/>
        <v>0</v>
      </c>
      <c r="AF180" s="187">
        <f t="shared" si="44"/>
        <v>7</v>
      </c>
      <c r="AG180" s="188">
        <f t="shared" si="45"/>
        <v>24</v>
      </c>
      <c r="AH180" s="188">
        <f t="shared" si="46"/>
        <v>191</v>
      </c>
      <c r="AI180" s="65">
        <f t="shared" si="47"/>
        <v>7.958333333333333</v>
      </c>
      <c r="AJ180" s="195">
        <f t="shared" si="48"/>
        <v>0.14324999999999999</v>
      </c>
      <c r="AK180" s="3"/>
      <c r="AL180" s="3"/>
    </row>
    <row r="181" spans="1:39" s="31" customFormat="1" ht="65.25" customHeight="1" x14ac:dyDescent="0.2">
      <c r="A181" s="201" t="s">
        <v>651</v>
      </c>
      <c r="B181" s="192" t="s">
        <v>407</v>
      </c>
      <c r="C181" s="53" t="s">
        <v>47</v>
      </c>
      <c r="D181" s="100" t="s">
        <v>202</v>
      </c>
      <c r="E181" s="53" t="s">
        <v>101</v>
      </c>
      <c r="F181" s="53" t="s">
        <v>101</v>
      </c>
      <c r="G181" s="53" t="s">
        <v>178</v>
      </c>
      <c r="H181" s="70" t="s">
        <v>242</v>
      </c>
      <c r="I181" s="56" t="str">
        <f t="shared" si="41"/>
        <v>Líderes de Cada Proceso</v>
      </c>
      <c r="J181" s="57">
        <v>44138</v>
      </c>
      <c r="K181" s="57">
        <v>44161</v>
      </c>
      <c r="L181" s="76"/>
      <c r="M181" s="76"/>
      <c r="N181" s="76"/>
      <c r="O181" s="76"/>
      <c r="P181" s="76"/>
      <c r="Q181" s="76"/>
      <c r="R181" s="76"/>
      <c r="S181" s="76"/>
      <c r="T181" s="76"/>
      <c r="U181" s="76"/>
      <c r="V181" s="76"/>
      <c r="W181" s="76"/>
      <c r="X181" s="53" t="s">
        <v>227</v>
      </c>
      <c r="Y181" s="58">
        <v>1.9E-2</v>
      </c>
      <c r="Z181" s="57">
        <v>44174</v>
      </c>
      <c r="AA181" s="54" t="s">
        <v>743</v>
      </c>
      <c r="AB181" s="103" t="s">
        <v>742</v>
      </c>
      <c r="AC181" s="53" t="s">
        <v>189</v>
      </c>
      <c r="AD181" s="106">
        <f t="shared" ca="1" si="42"/>
        <v>1.8999999999999996E-2</v>
      </c>
      <c r="AE181" s="106">
        <f t="shared" ca="1" si="43"/>
        <v>0</v>
      </c>
      <c r="AF181" s="187">
        <f t="shared" si="44"/>
        <v>11</v>
      </c>
      <c r="AG181" s="188">
        <f t="shared" si="45"/>
        <v>23</v>
      </c>
      <c r="AH181" s="188">
        <f t="shared" si="46"/>
        <v>58</v>
      </c>
      <c r="AI181" s="65">
        <f t="shared" si="47"/>
        <v>2.5217391304347827</v>
      </c>
      <c r="AJ181" s="195">
        <f t="shared" si="48"/>
        <v>4.7913043478260871E-2</v>
      </c>
      <c r="AK181" s="3"/>
      <c r="AL181" s="3"/>
    </row>
    <row r="182" spans="1:39" s="31" customFormat="1" ht="65.25" customHeight="1" x14ac:dyDescent="0.2">
      <c r="A182" s="223" t="s">
        <v>650</v>
      </c>
      <c r="B182" s="192" t="s">
        <v>430</v>
      </c>
      <c r="C182" s="53" t="s">
        <v>47</v>
      </c>
      <c r="D182" s="100" t="s">
        <v>203</v>
      </c>
      <c r="E182" s="53" t="s">
        <v>101</v>
      </c>
      <c r="F182" s="53" t="s">
        <v>101</v>
      </c>
      <c r="G182" s="53" t="s">
        <v>178</v>
      </c>
      <c r="H182" s="55" t="s">
        <v>48</v>
      </c>
      <c r="I182" s="56" t="str">
        <f t="shared" si="41"/>
        <v>Líderes de Cada Proceso</v>
      </c>
      <c r="J182" s="57">
        <v>43847</v>
      </c>
      <c r="K182" s="57">
        <v>43859</v>
      </c>
      <c r="L182" s="76"/>
      <c r="M182" s="76"/>
      <c r="N182" s="76"/>
      <c r="O182" s="76"/>
      <c r="P182" s="76"/>
      <c r="Q182" s="76"/>
      <c r="R182" s="76"/>
      <c r="S182" s="76"/>
      <c r="T182" s="76"/>
      <c r="U182" s="76"/>
      <c r="V182" s="76"/>
      <c r="W182" s="76"/>
      <c r="X182" s="53" t="s">
        <v>227</v>
      </c>
      <c r="Y182" s="58">
        <v>1.9E-2</v>
      </c>
      <c r="Z182" s="57">
        <v>43880</v>
      </c>
      <c r="AA182" s="54" t="s">
        <v>336</v>
      </c>
      <c r="AB182" s="103" t="s">
        <v>544</v>
      </c>
      <c r="AC182" s="53" t="s">
        <v>189</v>
      </c>
      <c r="AD182" s="106">
        <f t="shared" ca="1" si="42"/>
        <v>1.8999999999999996E-2</v>
      </c>
      <c r="AE182" s="106">
        <f t="shared" ca="1" si="43"/>
        <v>0</v>
      </c>
      <c r="AF182" s="187">
        <f t="shared" si="44"/>
        <v>1</v>
      </c>
      <c r="AG182" s="188">
        <f t="shared" si="45"/>
        <v>12</v>
      </c>
      <c r="AH182" s="188">
        <f t="shared" si="46"/>
        <v>349</v>
      </c>
      <c r="AI182" s="65">
        <f t="shared" si="47"/>
        <v>29.083333333333332</v>
      </c>
      <c r="AJ182" s="195">
        <f t="shared" si="48"/>
        <v>0.55258333333333332</v>
      </c>
      <c r="AK182" s="3"/>
      <c r="AL182" s="3"/>
      <c r="AM182" s="1"/>
    </row>
    <row r="183" spans="1:39" s="31" customFormat="1" ht="65.25" customHeight="1" x14ac:dyDescent="0.2">
      <c r="A183" s="201" t="s">
        <v>650</v>
      </c>
      <c r="B183" s="192" t="s">
        <v>407</v>
      </c>
      <c r="C183" s="53" t="s">
        <v>47</v>
      </c>
      <c r="D183" s="100" t="s">
        <v>203</v>
      </c>
      <c r="E183" s="53" t="s">
        <v>101</v>
      </c>
      <c r="F183" s="53" t="s">
        <v>101</v>
      </c>
      <c r="G183" s="53" t="s">
        <v>178</v>
      </c>
      <c r="H183" s="55" t="s">
        <v>48</v>
      </c>
      <c r="I183" s="56" t="str">
        <f t="shared" si="41"/>
        <v>Líderes de Cada Proceso</v>
      </c>
      <c r="J183" s="57">
        <v>43955</v>
      </c>
      <c r="K183" s="57">
        <v>43977</v>
      </c>
      <c r="L183" s="76"/>
      <c r="M183" s="76"/>
      <c r="N183" s="76"/>
      <c r="O183" s="76"/>
      <c r="P183" s="76"/>
      <c r="Q183" s="76"/>
      <c r="R183" s="76"/>
      <c r="S183" s="76"/>
      <c r="T183" s="76"/>
      <c r="U183" s="76"/>
      <c r="V183" s="76"/>
      <c r="W183" s="76"/>
      <c r="X183" s="53" t="s">
        <v>227</v>
      </c>
      <c r="Y183" s="58">
        <v>1.9E-2</v>
      </c>
      <c r="Z183" s="57">
        <v>44043</v>
      </c>
      <c r="AA183" s="104" t="s">
        <v>382</v>
      </c>
      <c r="AB183" s="103" t="s">
        <v>582</v>
      </c>
      <c r="AC183" s="53" t="s">
        <v>189</v>
      </c>
      <c r="AD183" s="106">
        <f t="shared" ca="1" si="42"/>
        <v>1.8999999999999996E-2</v>
      </c>
      <c r="AE183" s="106">
        <f t="shared" ca="1" si="43"/>
        <v>0</v>
      </c>
      <c r="AF183" s="187">
        <f t="shared" si="44"/>
        <v>5</v>
      </c>
      <c r="AG183" s="188">
        <f t="shared" si="45"/>
        <v>22</v>
      </c>
      <c r="AH183" s="188">
        <f t="shared" si="46"/>
        <v>241</v>
      </c>
      <c r="AI183" s="65">
        <f t="shared" si="47"/>
        <v>10.954545454545455</v>
      </c>
      <c r="AJ183" s="195">
        <f t="shared" si="48"/>
        <v>0.20813636363636365</v>
      </c>
      <c r="AK183" s="3"/>
      <c r="AL183" s="3"/>
    </row>
    <row r="184" spans="1:39" s="31" customFormat="1" ht="65.25" customHeight="1" x14ac:dyDescent="0.2">
      <c r="A184" s="201" t="s">
        <v>650</v>
      </c>
      <c r="B184" s="192" t="s">
        <v>407</v>
      </c>
      <c r="C184" s="53" t="s">
        <v>47</v>
      </c>
      <c r="D184" s="100" t="s">
        <v>203</v>
      </c>
      <c r="E184" s="53" t="s">
        <v>101</v>
      </c>
      <c r="F184" s="53" t="s">
        <v>101</v>
      </c>
      <c r="G184" s="53" t="s">
        <v>178</v>
      </c>
      <c r="H184" s="55" t="s">
        <v>48</v>
      </c>
      <c r="I184" s="56" t="str">
        <f t="shared" si="41"/>
        <v>Líderes de Cada Proceso</v>
      </c>
      <c r="J184" s="57">
        <v>44075</v>
      </c>
      <c r="K184" s="57">
        <v>44097</v>
      </c>
      <c r="L184" s="76"/>
      <c r="M184" s="76"/>
      <c r="N184" s="76"/>
      <c r="O184" s="76"/>
      <c r="P184" s="76"/>
      <c r="Q184" s="76"/>
      <c r="R184" s="76"/>
      <c r="S184" s="76"/>
      <c r="T184" s="76"/>
      <c r="U184" s="76"/>
      <c r="V184" s="76"/>
      <c r="W184" s="76"/>
      <c r="X184" s="53" t="s">
        <v>227</v>
      </c>
      <c r="Y184" s="58">
        <v>1.9E-2</v>
      </c>
      <c r="Z184" s="57">
        <v>44105</v>
      </c>
      <c r="AA184" s="103" t="s">
        <v>708</v>
      </c>
      <c r="AB184" s="103" t="s">
        <v>707</v>
      </c>
      <c r="AC184" s="53" t="s">
        <v>189</v>
      </c>
      <c r="AD184" s="106">
        <f t="shared" ca="1" si="42"/>
        <v>1.8999999999999996E-2</v>
      </c>
      <c r="AE184" s="106">
        <f t="shared" ca="1" si="43"/>
        <v>0</v>
      </c>
      <c r="AF184" s="187">
        <f t="shared" si="44"/>
        <v>9</v>
      </c>
      <c r="AG184" s="188">
        <f t="shared" si="45"/>
        <v>22</v>
      </c>
      <c r="AH184" s="188">
        <f t="shared" si="46"/>
        <v>121</v>
      </c>
      <c r="AI184" s="65">
        <f t="shared" si="47"/>
        <v>5.5</v>
      </c>
      <c r="AJ184" s="195">
        <f t="shared" si="48"/>
        <v>0.1045</v>
      </c>
      <c r="AK184" s="3"/>
      <c r="AL184" s="3"/>
    </row>
    <row r="185" spans="1:39" s="31" customFormat="1" ht="65.25" customHeight="1" x14ac:dyDescent="0.2">
      <c r="A185" s="201" t="s">
        <v>651</v>
      </c>
      <c r="B185" s="192" t="s">
        <v>407</v>
      </c>
      <c r="C185" s="53" t="s">
        <v>47</v>
      </c>
      <c r="D185" s="100" t="s">
        <v>203</v>
      </c>
      <c r="E185" s="53" t="s">
        <v>101</v>
      </c>
      <c r="F185" s="53" t="s">
        <v>101</v>
      </c>
      <c r="G185" s="53" t="s">
        <v>178</v>
      </c>
      <c r="H185" s="55" t="s">
        <v>463</v>
      </c>
      <c r="I185" s="56" t="str">
        <f t="shared" si="41"/>
        <v>Líderes de Cada Proceso</v>
      </c>
      <c r="J185" s="57">
        <v>44138</v>
      </c>
      <c r="K185" s="57">
        <v>44161</v>
      </c>
      <c r="L185" s="76"/>
      <c r="M185" s="76"/>
      <c r="N185" s="76"/>
      <c r="O185" s="76"/>
      <c r="P185" s="76"/>
      <c r="Q185" s="76"/>
      <c r="R185" s="76"/>
      <c r="S185" s="76"/>
      <c r="T185" s="76"/>
      <c r="U185" s="76"/>
      <c r="V185" s="76"/>
      <c r="W185" s="76"/>
      <c r="X185" s="53" t="s">
        <v>227</v>
      </c>
      <c r="Y185" s="58">
        <v>1.7999999999999999E-2</v>
      </c>
      <c r="Z185" s="57">
        <v>44180</v>
      </c>
      <c r="AA185" s="103" t="s">
        <v>770</v>
      </c>
      <c r="AB185" s="103" t="s">
        <v>769</v>
      </c>
      <c r="AC185" s="53" t="s">
        <v>189</v>
      </c>
      <c r="AD185" s="106">
        <f t="shared" ca="1" si="42"/>
        <v>1.7999999999999995E-2</v>
      </c>
      <c r="AE185" s="106">
        <f t="shared" ca="1" si="43"/>
        <v>0</v>
      </c>
      <c r="AF185" s="187">
        <f t="shared" si="44"/>
        <v>11</v>
      </c>
      <c r="AG185" s="188">
        <f t="shared" si="45"/>
        <v>23</v>
      </c>
      <c r="AH185" s="188">
        <f t="shared" si="46"/>
        <v>58</v>
      </c>
      <c r="AI185" s="65">
        <f t="shared" si="47"/>
        <v>2.5217391304347827</v>
      </c>
      <c r="AJ185" s="195">
        <f t="shared" si="48"/>
        <v>4.5391304347826088E-2</v>
      </c>
      <c r="AK185" s="3"/>
      <c r="AL185" s="3"/>
    </row>
    <row r="186" spans="1:39" s="31" customFormat="1" ht="65.25" customHeight="1" x14ac:dyDescent="0.2">
      <c r="A186" s="223" t="s">
        <v>650</v>
      </c>
      <c r="B186" s="192" t="s">
        <v>430</v>
      </c>
      <c r="C186" s="53" t="s">
        <v>53</v>
      </c>
      <c r="D186" s="54" t="s">
        <v>338</v>
      </c>
      <c r="E186" s="53" t="s">
        <v>136</v>
      </c>
      <c r="F186" s="53" t="s">
        <v>98</v>
      </c>
      <c r="G186" s="53" t="s">
        <v>178</v>
      </c>
      <c r="H186" s="55" t="s">
        <v>170</v>
      </c>
      <c r="I186" s="56" t="str">
        <f t="shared" si="41"/>
        <v xml:space="preserve">Director Jurídico </v>
      </c>
      <c r="J186" s="57">
        <v>43864</v>
      </c>
      <c r="K186" s="120">
        <v>43927</v>
      </c>
      <c r="L186" s="76"/>
      <c r="M186" s="117"/>
      <c r="N186" s="117"/>
      <c r="O186" s="76"/>
      <c r="P186" s="76"/>
      <c r="Q186" s="76"/>
      <c r="R186" s="76"/>
      <c r="S186" s="76"/>
      <c r="T186" s="76"/>
      <c r="U186" s="76"/>
      <c r="V186" s="76"/>
      <c r="W186" s="76"/>
      <c r="X186" s="53" t="s">
        <v>132</v>
      </c>
      <c r="Y186" s="58">
        <v>0.01</v>
      </c>
      <c r="Z186" s="57">
        <v>44012</v>
      </c>
      <c r="AA186" s="103" t="s">
        <v>545</v>
      </c>
      <c r="AB186" s="103" t="s">
        <v>546</v>
      </c>
      <c r="AC186" s="53" t="s">
        <v>182</v>
      </c>
      <c r="AD186" s="106">
        <f t="shared" ca="1" si="42"/>
        <v>0.01</v>
      </c>
      <c r="AE186" s="106">
        <f t="shared" ca="1" si="43"/>
        <v>0</v>
      </c>
      <c r="AF186" s="187">
        <f t="shared" si="44"/>
        <v>4</v>
      </c>
      <c r="AG186" s="188">
        <f t="shared" si="45"/>
        <v>63</v>
      </c>
      <c r="AH186" s="188">
        <f t="shared" si="46"/>
        <v>332</v>
      </c>
      <c r="AI186" s="65">
        <f t="shared" si="47"/>
        <v>5.2698412698412698</v>
      </c>
      <c r="AJ186" s="195">
        <f t="shared" si="48"/>
        <v>5.2698412698412696E-2</v>
      </c>
      <c r="AK186" s="3"/>
      <c r="AL186" s="3"/>
    </row>
    <row r="187" spans="1:39" s="31" customFormat="1" ht="65.25" customHeight="1" x14ac:dyDescent="0.2">
      <c r="A187" s="223" t="s">
        <v>650</v>
      </c>
      <c r="B187" s="192" t="s">
        <v>430</v>
      </c>
      <c r="C187" s="53" t="s">
        <v>47</v>
      </c>
      <c r="D187" s="100" t="s">
        <v>202</v>
      </c>
      <c r="E187" s="53" t="s">
        <v>101</v>
      </c>
      <c r="F187" s="53" t="s">
        <v>101</v>
      </c>
      <c r="G187" s="53" t="s">
        <v>178</v>
      </c>
      <c r="H187" s="70" t="s">
        <v>242</v>
      </c>
      <c r="I187" s="56" t="str">
        <f t="shared" si="41"/>
        <v>Líderes de Cada Proceso</v>
      </c>
      <c r="J187" s="57">
        <v>43922</v>
      </c>
      <c r="K187" s="57">
        <v>43951</v>
      </c>
      <c r="L187" s="76"/>
      <c r="M187" s="76"/>
      <c r="N187" s="76"/>
      <c r="O187" s="76"/>
      <c r="P187" s="76"/>
      <c r="Q187" s="76"/>
      <c r="R187" s="76"/>
      <c r="S187" s="76"/>
      <c r="T187" s="76"/>
      <c r="U187" s="76"/>
      <c r="V187" s="76"/>
      <c r="W187" s="76"/>
      <c r="X187" s="53" t="s">
        <v>227</v>
      </c>
      <c r="Y187" s="58">
        <v>1.9E-2</v>
      </c>
      <c r="Z187" s="57">
        <v>43980</v>
      </c>
      <c r="AA187" s="103" t="s">
        <v>547</v>
      </c>
      <c r="AB187" s="103" t="s">
        <v>548</v>
      </c>
      <c r="AC187" s="53" t="s">
        <v>189</v>
      </c>
      <c r="AD187" s="106">
        <f t="shared" ref="AD187:AD190" ca="1" si="49">IF(ISERROR(VLOOKUP(AC187,INDIRECT(VLOOKUP(C187,ACTA,2,0)&amp;"A"),2,0))=TRUE,0,Y187*(VLOOKUP(AC187,INDIRECT(VLOOKUP(C187,ACTA,2,0)&amp;"A"),2,0)))</f>
        <v>1.8999999999999996E-2</v>
      </c>
      <c r="AE187" s="106">
        <f t="shared" ref="AE187:AE190" ca="1" si="50">+Y187-AD187</f>
        <v>0</v>
      </c>
      <c r="AF187" s="187">
        <f t="shared" si="44"/>
        <v>4</v>
      </c>
      <c r="AG187" s="188">
        <f t="shared" si="45"/>
        <v>29</v>
      </c>
      <c r="AH187" s="188">
        <f t="shared" si="46"/>
        <v>274</v>
      </c>
      <c r="AI187" s="65">
        <f t="shared" ref="AI187:AI190" si="51">+AH187/AG187</f>
        <v>9.4482758620689662</v>
      </c>
      <c r="AJ187" s="195">
        <f t="shared" ref="AJ187:AJ190" si="52">+AI187*Y187</f>
        <v>0.17951724137931035</v>
      </c>
      <c r="AK187" s="3"/>
      <c r="AL187" s="3"/>
    </row>
    <row r="188" spans="1:39" ht="65.25" customHeight="1" x14ac:dyDescent="0.2">
      <c r="A188" s="223" t="s">
        <v>650</v>
      </c>
      <c r="B188" s="192" t="s">
        <v>430</v>
      </c>
      <c r="C188" s="53" t="s">
        <v>45</v>
      </c>
      <c r="D188" s="54" t="s">
        <v>369</v>
      </c>
      <c r="E188" s="53" t="s">
        <v>91</v>
      </c>
      <c r="F188" s="53" t="s">
        <v>100</v>
      </c>
      <c r="G188" s="53" t="s">
        <v>178</v>
      </c>
      <c r="H188" s="70" t="s">
        <v>242</v>
      </c>
      <c r="I188" s="56" t="str">
        <f t="shared" si="41"/>
        <v>Asesor de Control Interno</v>
      </c>
      <c r="J188" s="57">
        <v>43945</v>
      </c>
      <c r="K188" s="57">
        <v>43964</v>
      </c>
      <c r="L188" s="76"/>
      <c r="M188" s="76"/>
      <c r="N188" s="76"/>
      <c r="O188" s="76"/>
      <c r="P188" s="76"/>
      <c r="Q188" s="76"/>
      <c r="R188" s="76"/>
      <c r="S188" s="76"/>
      <c r="T188" s="76"/>
      <c r="U188" s="76"/>
      <c r="V188" s="76"/>
      <c r="W188" s="76"/>
      <c r="X188" s="53" t="s">
        <v>206</v>
      </c>
      <c r="Y188" s="77">
        <v>6.0000000000000001E-3</v>
      </c>
      <c r="Z188" s="57">
        <v>43964</v>
      </c>
      <c r="AA188" s="103" t="s">
        <v>366</v>
      </c>
      <c r="AB188" s="103" t="s">
        <v>549</v>
      </c>
      <c r="AC188" s="53" t="s">
        <v>58</v>
      </c>
      <c r="AD188" s="106">
        <f t="shared" ca="1" si="49"/>
        <v>6.0000000000000001E-3</v>
      </c>
      <c r="AE188" s="106">
        <f t="shared" ca="1" si="50"/>
        <v>0</v>
      </c>
      <c r="AF188" s="187">
        <f t="shared" si="44"/>
        <v>5</v>
      </c>
      <c r="AG188" s="188">
        <f t="shared" si="45"/>
        <v>19</v>
      </c>
      <c r="AH188" s="188">
        <f t="shared" si="46"/>
        <v>251</v>
      </c>
      <c r="AI188" s="65">
        <f t="shared" si="51"/>
        <v>13.210526315789474</v>
      </c>
      <c r="AJ188" s="195">
        <f t="shared" si="52"/>
        <v>7.9263157894736841E-2</v>
      </c>
      <c r="AK188" s="3"/>
    </row>
    <row r="189" spans="1:39" ht="65.25" customHeight="1" x14ac:dyDescent="0.2">
      <c r="A189" s="223" t="s">
        <v>650</v>
      </c>
      <c r="B189" s="192" t="s">
        <v>430</v>
      </c>
      <c r="C189" s="53" t="s">
        <v>45</v>
      </c>
      <c r="D189" s="54" t="s">
        <v>370</v>
      </c>
      <c r="E189" s="53" t="s">
        <v>91</v>
      </c>
      <c r="F189" s="53" t="s">
        <v>100</v>
      </c>
      <c r="G189" s="53" t="s">
        <v>178</v>
      </c>
      <c r="H189" s="70" t="s">
        <v>242</v>
      </c>
      <c r="I189" s="56" t="str">
        <f t="shared" si="41"/>
        <v>Asesor de Control Interno</v>
      </c>
      <c r="J189" s="57">
        <v>43977</v>
      </c>
      <c r="K189" s="57">
        <v>43983</v>
      </c>
      <c r="L189" s="76"/>
      <c r="M189" s="76"/>
      <c r="N189" s="76"/>
      <c r="O189" s="76"/>
      <c r="P189" s="76"/>
      <c r="Q189" s="76"/>
      <c r="R189" s="76"/>
      <c r="S189" s="76"/>
      <c r="T189" s="76"/>
      <c r="U189" s="76"/>
      <c r="V189" s="76"/>
      <c r="W189" s="76"/>
      <c r="X189" s="53" t="s">
        <v>206</v>
      </c>
      <c r="Y189" s="77">
        <v>6.0000000000000001E-3</v>
      </c>
      <c r="Z189" s="57">
        <v>43979</v>
      </c>
      <c r="AA189" s="103" t="s">
        <v>550</v>
      </c>
      <c r="AB189" s="103" t="s">
        <v>551</v>
      </c>
      <c r="AC189" s="53" t="s">
        <v>58</v>
      </c>
      <c r="AD189" s="106">
        <f t="shared" ca="1" si="49"/>
        <v>6.0000000000000001E-3</v>
      </c>
      <c r="AE189" s="106">
        <f t="shared" ca="1" si="50"/>
        <v>0</v>
      </c>
      <c r="AF189" s="187">
        <f t="shared" si="44"/>
        <v>6</v>
      </c>
      <c r="AG189" s="188">
        <f t="shared" si="45"/>
        <v>6</v>
      </c>
      <c r="AH189" s="188">
        <f t="shared" si="46"/>
        <v>219</v>
      </c>
      <c r="AI189" s="65">
        <f t="shared" si="51"/>
        <v>36.5</v>
      </c>
      <c r="AJ189" s="195">
        <f t="shared" si="52"/>
        <v>0.219</v>
      </c>
      <c r="AK189" s="3"/>
    </row>
    <row r="190" spans="1:39" ht="65.25" customHeight="1" x14ac:dyDescent="0.2">
      <c r="A190" s="201" t="s">
        <v>650</v>
      </c>
      <c r="B190" s="192" t="s">
        <v>407</v>
      </c>
      <c r="C190" s="53" t="s">
        <v>45</v>
      </c>
      <c r="D190" s="54" t="s">
        <v>371</v>
      </c>
      <c r="E190" s="53" t="s">
        <v>91</v>
      </c>
      <c r="F190" s="53" t="s">
        <v>100</v>
      </c>
      <c r="G190" s="53" t="s">
        <v>178</v>
      </c>
      <c r="H190" s="70" t="s">
        <v>242</v>
      </c>
      <c r="I190" s="56" t="str">
        <f t="shared" si="41"/>
        <v>Asesor de Control Interno</v>
      </c>
      <c r="J190" s="57">
        <v>44005</v>
      </c>
      <c r="K190" s="57">
        <v>44053</v>
      </c>
      <c r="L190" s="76"/>
      <c r="M190" s="76"/>
      <c r="N190" s="76"/>
      <c r="O190" s="76"/>
      <c r="P190" s="76"/>
      <c r="Q190" s="76"/>
      <c r="R190" s="76"/>
      <c r="S190" s="76"/>
      <c r="T190" s="76"/>
      <c r="U190" s="76"/>
      <c r="V190" s="76"/>
      <c r="W190" s="76"/>
      <c r="X190" s="53" t="s">
        <v>206</v>
      </c>
      <c r="Y190" s="77">
        <v>6.0000000000000001E-3</v>
      </c>
      <c r="Z190" s="57">
        <v>44067</v>
      </c>
      <c r="AA190" s="103" t="s">
        <v>654</v>
      </c>
      <c r="AB190" s="103" t="s">
        <v>653</v>
      </c>
      <c r="AC190" s="53" t="s">
        <v>58</v>
      </c>
      <c r="AD190" s="106">
        <f t="shared" ca="1" si="49"/>
        <v>6.0000000000000001E-3</v>
      </c>
      <c r="AE190" s="106">
        <f t="shared" ca="1" si="50"/>
        <v>0</v>
      </c>
      <c r="AF190" s="187">
        <f t="shared" si="44"/>
        <v>8</v>
      </c>
      <c r="AG190" s="188">
        <f t="shared" si="45"/>
        <v>48</v>
      </c>
      <c r="AH190" s="188">
        <f t="shared" si="46"/>
        <v>191</v>
      </c>
      <c r="AI190" s="65">
        <f t="shared" si="51"/>
        <v>3.9791666666666665</v>
      </c>
      <c r="AJ190" s="195">
        <f t="shared" si="52"/>
        <v>2.3875E-2</v>
      </c>
      <c r="AK190" s="3"/>
    </row>
    <row r="191" spans="1:39" ht="65.25" customHeight="1" x14ac:dyDescent="0.2">
      <c r="A191" s="201" t="s">
        <v>651</v>
      </c>
      <c r="B191" s="192" t="s">
        <v>407</v>
      </c>
      <c r="C191" s="53" t="s">
        <v>51</v>
      </c>
      <c r="D191" s="54" t="s">
        <v>374</v>
      </c>
      <c r="E191" s="53" t="s">
        <v>90</v>
      </c>
      <c r="F191" s="53" t="s">
        <v>99</v>
      </c>
      <c r="G191" s="53" t="s">
        <v>178</v>
      </c>
      <c r="H191" s="70" t="s">
        <v>48</v>
      </c>
      <c r="I191" s="56" t="str">
        <f t="shared" ref="I191:I192" si="53">IF(LEN(E191)&gt;0,VLOOKUP(E191,PROCESO2,3,0),"")</f>
        <v>Subdirector Financiero</v>
      </c>
      <c r="J191" s="57">
        <v>43864</v>
      </c>
      <c r="K191" s="120">
        <v>44180</v>
      </c>
      <c r="L191" s="76"/>
      <c r="M191" s="76"/>
      <c r="N191" s="76"/>
      <c r="O191" s="76"/>
      <c r="P191" s="76"/>
      <c r="Q191" s="76"/>
      <c r="R191" s="76"/>
      <c r="S191" s="76"/>
      <c r="T191" s="76"/>
      <c r="U191" s="76"/>
      <c r="V191" s="76"/>
      <c r="W191" s="76"/>
      <c r="X191" s="53" t="s">
        <v>132</v>
      </c>
      <c r="Y191" s="77">
        <v>5.0000000000000001E-3</v>
      </c>
      <c r="Z191" s="57"/>
      <c r="AA191" s="103" t="s">
        <v>467</v>
      </c>
      <c r="AB191" s="103" t="s">
        <v>468</v>
      </c>
      <c r="AC191" s="53" t="s">
        <v>115</v>
      </c>
      <c r="AD191" s="107">
        <f t="shared" ref="AD191:AD196" ca="1" si="54">IF(ISERROR(VLOOKUP(AC191,INDIRECT(VLOOKUP(C191,ACTA,2,0)&amp;"A"),2,0))=TRUE,0,Y191*(VLOOKUP(AC191,INDIRECT(VLOOKUP(C191,ACTA,2,0)&amp;"A"),2,0)))</f>
        <v>4.7000000000000011E-3</v>
      </c>
      <c r="AE191" s="107">
        <f t="shared" ref="AE191" ca="1" si="55">+Y191-AD191</f>
        <v>2.9999999999999905E-4</v>
      </c>
      <c r="AF191" s="187">
        <f t="shared" ref="AF191:AF196" si="56">MONTH(K191)</f>
        <v>12</v>
      </c>
      <c r="AG191" s="188">
        <f t="shared" ref="AG191:AG196" si="57">+K191-J191</f>
        <v>316</v>
      </c>
      <c r="AH191" s="188">
        <f t="shared" ref="AH191:AH196" si="58">+$AH$18-J191</f>
        <v>332</v>
      </c>
      <c r="AI191" s="65">
        <f t="shared" ref="AI191:AI196" si="59">+AH191/AG191</f>
        <v>1.0506329113924051</v>
      </c>
      <c r="AJ191" s="195">
        <f t="shared" ref="AJ191:AJ196" si="60">+AI191*Y191</f>
        <v>5.2531645569620254E-3</v>
      </c>
      <c r="AK191" s="3"/>
    </row>
    <row r="192" spans="1:39" ht="65.25" customHeight="1" x14ac:dyDescent="0.2">
      <c r="A192" s="201" t="s">
        <v>651</v>
      </c>
      <c r="B192" s="192" t="s">
        <v>407</v>
      </c>
      <c r="C192" s="53" t="s">
        <v>51</v>
      </c>
      <c r="D192" s="54" t="s">
        <v>375</v>
      </c>
      <c r="E192" s="53" t="s">
        <v>84</v>
      </c>
      <c r="F192" s="53" t="s">
        <v>103</v>
      </c>
      <c r="G192" s="53" t="s">
        <v>178</v>
      </c>
      <c r="H192" s="70" t="s">
        <v>463</v>
      </c>
      <c r="I192" s="56" t="str">
        <f t="shared" si="53"/>
        <v>Director de Mejoramiento de Vivienda</v>
      </c>
      <c r="J192" s="57">
        <v>43864</v>
      </c>
      <c r="K192" s="120">
        <v>44180</v>
      </c>
      <c r="L192" s="76"/>
      <c r="M192" s="76"/>
      <c r="N192" s="76"/>
      <c r="O192" s="76"/>
      <c r="P192" s="76"/>
      <c r="Q192" s="76"/>
      <c r="R192" s="76"/>
      <c r="S192" s="76"/>
      <c r="T192" s="76"/>
      <c r="U192" s="76"/>
      <c r="V192" s="76"/>
      <c r="W192" s="76"/>
      <c r="X192" s="53" t="s">
        <v>132</v>
      </c>
      <c r="Y192" s="77">
        <v>5.0000000000000001E-3</v>
      </c>
      <c r="Z192" s="57"/>
      <c r="AA192" s="103" t="s">
        <v>467</v>
      </c>
      <c r="AB192" s="103" t="s">
        <v>468</v>
      </c>
      <c r="AC192" s="53" t="s">
        <v>115</v>
      </c>
      <c r="AD192" s="107">
        <f t="shared" ca="1" si="54"/>
        <v>4.7000000000000011E-3</v>
      </c>
      <c r="AE192" s="107">
        <f t="shared" ref="AE192" ca="1" si="61">+Y192-AD192</f>
        <v>2.9999999999999905E-4</v>
      </c>
      <c r="AF192" s="187">
        <f t="shared" si="56"/>
        <v>12</v>
      </c>
      <c r="AG192" s="188">
        <f t="shared" si="57"/>
        <v>316</v>
      </c>
      <c r="AH192" s="188">
        <f t="shared" si="58"/>
        <v>332</v>
      </c>
      <c r="AI192" s="65">
        <f t="shared" si="59"/>
        <v>1.0506329113924051</v>
      </c>
      <c r="AJ192" s="195">
        <f t="shared" si="60"/>
        <v>5.2531645569620254E-3</v>
      </c>
      <c r="AK192" s="3"/>
    </row>
    <row r="193" spans="1:175" s="81" customFormat="1" ht="72.75" customHeight="1" x14ac:dyDescent="0.2">
      <c r="A193" s="223" t="s">
        <v>651</v>
      </c>
      <c r="B193" s="192" t="s">
        <v>408</v>
      </c>
      <c r="C193" s="70" t="s">
        <v>51</v>
      </c>
      <c r="D193" s="232" t="s">
        <v>722</v>
      </c>
      <c r="E193" s="53" t="s">
        <v>150</v>
      </c>
      <c r="F193" s="53" t="s">
        <v>99</v>
      </c>
      <c r="G193" s="53" t="s">
        <v>178</v>
      </c>
      <c r="H193" s="70" t="s">
        <v>170</v>
      </c>
      <c r="I193" s="56" t="str">
        <f t="shared" ref="I193:I195" si="62">IF(LEN(E193)&gt;0,VLOOKUP(E193,PROCESO2,3,0),"")</f>
        <v>Director de Gestión Corporativa y CID</v>
      </c>
      <c r="J193" s="57">
        <v>44046</v>
      </c>
      <c r="K193" s="57">
        <v>44196</v>
      </c>
      <c r="L193" s="76"/>
      <c r="M193" s="76"/>
      <c r="N193" s="76"/>
      <c r="O193" s="76"/>
      <c r="P193" s="76"/>
      <c r="Q193" s="76"/>
      <c r="R193" s="76"/>
      <c r="S193" s="76"/>
      <c r="T193" s="76"/>
      <c r="U193" s="76"/>
      <c r="V193" s="76"/>
      <c r="W193" s="76"/>
      <c r="X193" s="53" t="s">
        <v>132</v>
      </c>
      <c r="Y193" s="77">
        <v>0.03</v>
      </c>
      <c r="Z193" s="57">
        <v>44186</v>
      </c>
      <c r="AA193" s="103" t="s">
        <v>658</v>
      </c>
      <c r="AB193" s="103" t="s">
        <v>748</v>
      </c>
      <c r="AC193" s="53" t="s">
        <v>190</v>
      </c>
      <c r="AD193" s="106">
        <f t="shared" ca="1" si="54"/>
        <v>3.0000000000000006E-2</v>
      </c>
      <c r="AE193" s="106">
        <f t="shared" ref="AE193" ca="1" si="63">+Y193-AD193</f>
        <v>0</v>
      </c>
      <c r="AF193" s="187">
        <f t="shared" si="56"/>
        <v>12</v>
      </c>
      <c r="AG193" s="188">
        <f t="shared" si="57"/>
        <v>150</v>
      </c>
      <c r="AH193" s="188">
        <f t="shared" si="58"/>
        <v>150</v>
      </c>
      <c r="AI193" s="65">
        <f t="shared" si="59"/>
        <v>1</v>
      </c>
      <c r="AJ193" s="195">
        <f t="shared" si="60"/>
        <v>0.03</v>
      </c>
      <c r="AK193" s="140"/>
      <c r="AL193" s="140"/>
    </row>
    <row r="194" spans="1:175" s="81" customFormat="1" ht="65.25" customHeight="1" x14ac:dyDescent="0.2">
      <c r="A194" s="223" t="s">
        <v>651</v>
      </c>
      <c r="B194" s="192" t="s">
        <v>408</v>
      </c>
      <c r="C194" s="70" t="s">
        <v>51</v>
      </c>
      <c r="D194" s="54" t="s">
        <v>724</v>
      </c>
      <c r="E194" s="53" t="s">
        <v>77</v>
      </c>
      <c r="F194" s="53" t="s">
        <v>98</v>
      </c>
      <c r="G194" s="53" t="s">
        <v>178</v>
      </c>
      <c r="H194" s="55" t="s">
        <v>465</v>
      </c>
      <c r="I194" s="56" t="str">
        <f t="shared" si="62"/>
        <v>Subdirector Administrativo</v>
      </c>
      <c r="J194" s="57">
        <v>44046</v>
      </c>
      <c r="K194" s="57">
        <v>44196</v>
      </c>
      <c r="L194" s="76"/>
      <c r="M194" s="76"/>
      <c r="N194" s="76"/>
      <c r="O194" s="76"/>
      <c r="P194" s="76"/>
      <c r="Q194" s="76"/>
      <c r="R194" s="76"/>
      <c r="S194" s="76"/>
      <c r="T194" s="76"/>
      <c r="U194" s="76"/>
      <c r="V194" s="76"/>
      <c r="W194" s="76"/>
      <c r="X194" s="53" t="s">
        <v>132</v>
      </c>
      <c r="Y194" s="77">
        <v>0.03</v>
      </c>
      <c r="Z194" s="57">
        <v>44189</v>
      </c>
      <c r="AA194" s="103" t="s">
        <v>735</v>
      </c>
      <c r="AB194" s="103" t="s">
        <v>768</v>
      </c>
      <c r="AC194" s="53" t="s">
        <v>190</v>
      </c>
      <c r="AD194" s="106">
        <f t="shared" ca="1" si="54"/>
        <v>3.0000000000000006E-2</v>
      </c>
      <c r="AE194" s="106">
        <f t="shared" ref="AE194:AE196" ca="1" si="64">+Y194-AD194</f>
        <v>0</v>
      </c>
      <c r="AF194" s="187">
        <f t="shared" si="56"/>
        <v>12</v>
      </c>
      <c r="AG194" s="188">
        <f t="shared" si="57"/>
        <v>150</v>
      </c>
      <c r="AH194" s="188">
        <f t="shared" si="58"/>
        <v>150</v>
      </c>
      <c r="AI194" s="65">
        <f t="shared" si="59"/>
        <v>1</v>
      </c>
      <c r="AJ194" s="195">
        <f t="shared" si="60"/>
        <v>0.03</v>
      </c>
      <c r="AK194" s="140"/>
      <c r="AL194" s="140"/>
    </row>
    <row r="195" spans="1:175" s="81" customFormat="1" ht="65.25" customHeight="1" x14ac:dyDescent="0.2">
      <c r="A195" s="223" t="s">
        <v>651</v>
      </c>
      <c r="B195" s="192" t="s">
        <v>408</v>
      </c>
      <c r="C195" s="70" t="s">
        <v>51</v>
      </c>
      <c r="D195" s="232" t="s">
        <v>723</v>
      </c>
      <c r="E195" s="53" t="s">
        <v>74</v>
      </c>
      <c r="F195" s="53" t="s">
        <v>98</v>
      </c>
      <c r="G195" s="53" t="s">
        <v>178</v>
      </c>
      <c r="H195" s="70" t="s">
        <v>463</v>
      </c>
      <c r="I195" s="56" t="str">
        <f t="shared" si="62"/>
        <v xml:space="preserve">Jefe Oficina Asesora de Planeación </v>
      </c>
      <c r="J195" s="57">
        <v>44046</v>
      </c>
      <c r="K195" s="57">
        <v>44196</v>
      </c>
      <c r="L195" s="76"/>
      <c r="M195" s="76"/>
      <c r="N195" s="76"/>
      <c r="O195" s="76"/>
      <c r="P195" s="76"/>
      <c r="Q195" s="76"/>
      <c r="R195" s="76"/>
      <c r="S195" s="76"/>
      <c r="T195" s="76"/>
      <c r="U195" s="76"/>
      <c r="V195" s="76"/>
      <c r="W195" s="76"/>
      <c r="X195" s="53" t="s">
        <v>132</v>
      </c>
      <c r="Y195" s="77">
        <v>0.03</v>
      </c>
      <c r="Z195" s="57">
        <v>44196</v>
      </c>
      <c r="AA195" s="103" t="s">
        <v>771</v>
      </c>
      <c r="AB195" s="103" t="s">
        <v>772</v>
      </c>
      <c r="AC195" s="53" t="s">
        <v>190</v>
      </c>
      <c r="AD195" s="106">
        <f t="shared" ca="1" si="54"/>
        <v>3.0000000000000006E-2</v>
      </c>
      <c r="AE195" s="106">
        <f t="shared" ca="1" si="64"/>
        <v>0</v>
      </c>
      <c r="AF195" s="187">
        <f t="shared" si="56"/>
        <v>12</v>
      </c>
      <c r="AG195" s="188">
        <f t="shared" si="57"/>
        <v>150</v>
      </c>
      <c r="AH195" s="188">
        <f t="shared" si="58"/>
        <v>150</v>
      </c>
      <c r="AI195" s="65">
        <f t="shared" si="59"/>
        <v>1</v>
      </c>
      <c r="AJ195" s="195">
        <f t="shared" si="60"/>
        <v>0.03</v>
      </c>
      <c r="AK195" s="140"/>
      <c r="AL195" s="140"/>
    </row>
    <row r="196" spans="1:175" ht="69" customHeight="1" x14ac:dyDescent="0.2">
      <c r="A196" s="223" t="s">
        <v>651</v>
      </c>
      <c r="B196" s="192" t="s">
        <v>408</v>
      </c>
      <c r="C196" s="70" t="s">
        <v>51</v>
      </c>
      <c r="D196" s="232" t="s">
        <v>725</v>
      </c>
      <c r="E196" s="53" t="s">
        <v>90</v>
      </c>
      <c r="F196" s="53" t="s">
        <v>99</v>
      </c>
      <c r="G196" s="53" t="s">
        <v>178</v>
      </c>
      <c r="H196" s="70" t="s">
        <v>170</v>
      </c>
      <c r="I196" s="56" t="str">
        <f t="shared" ref="I196" si="65">IF(LEN(E196)&gt;0,VLOOKUP(E196,PROCESO2,3,0),"")</f>
        <v>Subdirector Financiero</v>
      </c>
      <c r="J196" s="57">
        <v>44046</v>
      </c>
      <c r="K196" s="57">
        <v>44196</v>
      </c>
      <c r="L196" s="76"/>
      <c r="M196" s="76"/>
      <c r="N196" s="76"/>
      <c r="O196" s="76"/>
      <c r="P196" s="76"/>
      <c r="Q196" s="76"/>
      <c r="R196" s="76"/>
      <c r="S196" s="76"/>
      <c r="T196" s="76"/>
      <c r="U196" s="76"/>
      <c r="V196" s="76"/>
      <c r="W196" s="76"/>
      <c r="X196" s="53" t="s">
        <v>132</v>
      </c>
      <c r="Y196" s="77">
        <v>0.03</v>
      </c>
      <c r="Z196" s="57">
        <v>44183</v>
      </c>
      <c r="AA196" s="103" t="s">
        <v>699</v>
      </c>
      <c r="AB196" s="103" t="s">
        <v>749</v>
      </c>
      <c r="AC196" s="53" t="s">
        <v>190</v>
      </c>
      <c r="AD196" s="106">
        <f t="shared" ca="1" si="54"/>
        <v>3.0000000000000006E-2</v>
      </c>
      <c r="AE196" s="106">
        <f t="shared" ca="1" si="64"/>
        <v>0</v>
      </c>
      <c r="AF196" s="187">
        <f t="shared" si="56"/>
        <v>12</v>
      </c>
      <c r="AG196" s="188">
        <f t="shared" si="57"/>
        <v>150</v>
      </c>
      <c r="AH196" s="188">
        <f t="shared" si="58"/>
        <v>150</v>
      </c>
      <c r="AI196" s="65">
        <f t="shared" si="59"/>
        <v>1</v>
      </c>
      <c r="AJ196" s="195">
        <f t="shared" si="60"/>
        <v>0.03</v>
      </c>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row>
    <row r="197" spans="1:175" ht="15.75" x14ac:dyDescent="0.2">
      <c r="D197" s="96"/>
      <c r="K197" s="118"/>
      <c r="Y197" s="170">
        <f>SUBTOTAL(9,Y19:Y196)</f>
        <v>0.99999999999999978</v>
      </c>
      <c r="Z197" s="118"/>
      <c r="AA197" s="66"/>
      <c r="AB197" s="66"/>
      <c r="AD197" s="170">
        <f ca="1">SUBTOTAL(9,AD19:AD196)</f>
        <v>0.99534999999999973</v>
      </c>
      <c r="AE197" s="170">
        <f ca="1">SUBTOTAL(9,AE19:AE196)</f>
        <v>4.6499999999999962E-3</v>
      </c>
      <c r="AF197" s="185"/>
      <c r="AG197" s="80"/>
      <c r="AH197" s="30"/>
      <c r="AI197" s="108"/>
      <c r="AJ197" s="170">
        <f>SUBTOTAL(9,AJ19:AJ196)</f>
        <v>10.470152605899159</v>
      </c>
    </row>
    <row r="198" spans="1:175" x14ac:dyDescent="0.2">
      <c r="D198" s="96"/>
      <c r="AF198" s="1"/>
    </row>
    <row r="199" spans="1:175" ht="27" customHeight="1" x14ac:dyDescent="0.25">
      <c r="A199" s="211"/>
      <c r="C199" s="32" t="s">
        <v>158</v>
      </c>
      <c r="D199" s="234"/>
      <c r="E199" s="234"/>
      <c r="F199" s="234"/>
      <c r="G199" s="234"/>
      <c r="H199" s="234"/>
      <c r="I199" s="234"/>
      <c r="K199" s="118"/>
      <c r="Y199" s="118"/>
      <c r="Z199" s="118"/>
      <c r="AA199" s="66"/>
      <c r="AB199" s="66"/>
      <c r="AD199" s="210"/>
      <c r="AE199" s="189"/>
      <c r="AF199" s="191"/>
      <c r="AG199" s="190"/>
      <c r="AH199" s="190"/>
      <c r="AI199" s="109"/>
      <c r="AJ199" s="109"/>
      <c r="AK199" s="109"/>
      <c r="AL199" s="65"/>
    </row>
    <row r="200" spans="1:175" ht="23.25" customHeight="1" x14ac:dyDescent="0.2">
      <c r="A200" s="211"/>
      <c r="D200" s="67"/>
      <c r="Y200" s="230"/>
      <c r="Z200" s="230"/>
      <c r="AA200" s="256" t="s">
        <v>775</v>
      </c>
      <c r="AB200" s="257"/>
      <c r="AC200" s="257"/>
      <c r="AD200" s="257"/>
      <c r="AE200" s="257"/>
      <c r="AF200" s="186"/>
      <c r="AH200" s="46"/>
      <c r="AI200" s="46"/>
      <c r="AJ200" s="46"/>
      <c r="AK200" s="46"/>
    </row>
    <row r="201" spans="1:175" ht="23.25" customHeight="1" x14ac:dyDescent="0.25">
      <c r="A201" s="212"/>
      <c r="D201" s="67"/>
      <c r="G201" s="139"/>
      <c r="H201" s="221"/>
      <c r="Y201" s="230"/>
      <c r="Z201" s="230"/>
      <c r="AA201" s="256" t="s">
        <v>779</v>
      </c>
      <c r="AB201" s="257"/>
      <c r="AC201" s="257"/>
      <c r="AD201" s="257"/>
      <c r="AE201" s="257"/>
      <c r="AJ201" s="110"/>
      <c r="AK201" s="111"/>
    </row>
    <row r="202" spans="1:175" ht="23.25" customHeight="1" x14ac:dyDescent="0.2">
      <c r="D202" s="67"/>
      <c r="G202" s="139"/>
      <c r="H202" s="225"/>
      <c r="Y202" s="112"/>
      <c r="Z202" s="112"/>
      <c r="AA202" s="256" t="s">
        <v>776</v>
      </c>
      <c r="AB202" s="257"/>
      <c r="AC202" s="257"/>
      <c r="AD202" s="257"/>
      <c r="AE202" s="257"/>
    </row>
    <row r="203" spans="1:175" ht="23.25" customHeight="1" x14ac:dyDescent="0.2">
      <c r="G203" s="139"/>
      <c r="H203" s="225"/>
      <c r="Y203" s="112"/>
      <c r="Z203" s="112"/>
      <c r="AA203" s="246" t="s">
        <v>777</v>
      </c>
      <c r="AB203" s="246"/>
      <c r="AC203" s="246"/>
      <c r="AD203" s="246"/>
      <c r="AE203" s="246"/>
    </row>
    <row r="204" spans="1:175" ht="23.25" customHeight="1" x14ac:dyDescent="0.2">
      <c r="G204" s="139"/>
      <c r="H204" s="222"/>
      <c r="I204" s="196"/>
      <c r="J204" s="196"/>
      <c r="K204" s="196"/>
      <c r="L204" s="196"/>
      <c r="M204" s="196"/>
      <c r="N204" s="196"/>
      <c r="O204" s="196"/>
      <c r="P204" s="196"/>
      <c r="Q204" s="196"/>
      <c r="R204" s="196"/>
      <c r="S204" s="196"/>
      <c r="T204" s="196"/>
      <c r="U204" s="196"/>
      <c r="V204" s="196"/>
      <c r="W204" s="196"/>
      <c r="X204" s="196"/>
      <c r="Y204" s="196"/>
      <c r="Z204" s="196"/>
      <c r="AA204" s="246"/>
      <c r="AB204" s="246"/>
      <c r="AC204" s="246"/>
      <c r="AD204" s="246"/>
      <c r="AE204" s="246"/>
    </row>
    <row r="205" spans="1:175" ht="14.25" customHeight="1" x14ac:dyDescent="0.2">
      <c r="AF205" s="231"/>
      <c r="AG205" s="31"/>
      <c r="AI205" s="31"/>
      <c r="AJ205" s="31"/>
      <c r="AK205" s="31"/>
      <c r="AL205" s="149"/>
    </row>
    <row r="206" spans="1:175" ht="15" x14ac:dyDescent="0.2">
      <c r="AF206" s="231"/>
      <c r="AG206" s="151"/>
      <c r="AI206" s="150"/>
      <c r="AJ206" s="31"/>
      <c r="AK206" s="31"/>
      <c r="AL206" s="149"/>
    </row>
    <row r="207" spans="1:175" ht="21" customHeight="1" x14ac:dyDescent="0.2">
      <c r="AF207" s="231"/>
      <c r="AG207" s="152"/>
      <c r="AH207" s="199"/>
      <c r="AI207" s="150"/>
      <c r="AJ207" s="31"/>
      <c r="AK207" s="31"/>
      <c r="AL207" s="149"/>
    </row>
    <row r="208" spans="1:175" ht="28.5" customHeight="1" x14ac:dyDescent="0.2">
      <c r="AF208" s="231"/>
      <c r="AG208" s="152"/>
      <c r="AH208" s="199"/>
      <c r="AI208" s="150"/>
      <c r="AJ208" s="31"/>
      <c r="AK208" s="31"/>
      <c r="AL208" s="149"/>
    </row>
    <row r="209" spans="27:38" ht="18" customHeight="1" x14ac:dyDescent="0.2">
      <c r="AF209" s="233"/>
      <c r="AG209" s="152"/>
      <c r="AH209" s="199"/>
      <c r="AI209" s="150"/>
      <c r="AJ209" s="31"/>
      <c r="AK209" s="31"/>
      <c r="AL209" s="149"/>
    </row>
    <row r="210" spans="27:38" ht="14.25" customHeight="1" x14ac:dyDescent="0.2">
      <c r="AA210" s="233"/>
      <c r="AB210" s="233"/>
      <c r="AC210" s="233"/>
      <c r="AD210" s="233"/>
      <c r="AE210" s="233"/>
      <c r="AF210" s="233"/>
      <c r="AG210" s="152"/>
      <c r="AH210" s="199"/>
      <c r="AI210" s="31"/>
      <c r="AJ210" s="31"/>
      <c r="AK210" s="31"/>
      <c r="AL210" s="149"/>
    </row>
    <row r="211" spans="27:38" ht="24" customHeight="1" x14ac:dyDescent="0.2">
      <c r="AA211" s="222"/>
      <c r="AB211" s="222"/>
      <c r="AC211" s="197"/>
      <c r="AD211" s="197"/>
      <c r="AE211" s="197"/>
      <c r="AF211" s="139"/>
      <c r="AG211" s="154"/>
      <c r="AH211" s="199"/>
      <c r="AI211" s="31"/>
      <c r="AJ211" s="31"/>
      <c r="AK211" s="31"/>
      <c r="AL211" s="149"/>
    </row>
    <row r="212" spans="27:38" x14ac:dyDescent="0.2">
      <c r="AA212" s="222"/>
      <c r="AB212" s="222"/>
      <c r="AC212" s="198"/>
      <c r="AD212" s="198"/>
      <c r="AE212" s="198"/>
      <c r="AF212" s="139"/>
      <c r="AG212" s="31"/>
      <c r="AH212" s="199"/>
      <c r="AI212" s="31"/>
      <c r="AJ212" s="154"/>
      <c r="AK212" s="31"/>
      <c r="AL212" s="149"/>
    </row>
    <row r="213" spans="27:38" x14ac:dyDescent="0.2">
      <c r="AA213" s="222"/>
      <c r="AB213" s="222"/>
      <c r="AC213" s="198"/>
      <c r="AD213" s="198"/>
      <c r="AE213" s="198"/>
      <c r="AF213" s="139"/>
      <c r="AG213" s="155"/>
      <c r="AH213" s="199"/>
      <c r="AI213" s="31"/>
      <c r="AJ213" s="65"/>
      <c r="AK213" s="31"/>
      <c r="AL213" s="149"/>
    </row>
    <row r="214" spans="27:38" ht="15" customHeight="1" x14ac:dyDescent="0.2">
      <c r="AA214" s="222"/>
      <c r="AB214" s="222"/>
      <c r="AC214" s="197"/>
      <c r="AD214" s="197"/>
      <c r="AE214" s="197"/>
      <c r="AF214" s="139"/>
      <c r="AG214" s="158"/>
      <c r="AH214" s="199"/>
      <c r="AI214" s="31"/>
      <c r="AJ214" s="31"/>
      <c r="AK214" s="31"/>
      <c r="AL214" s="149"/>
    </row>
    <row r="215" spans="27:38" ht="14.25" customHeight="1" x14ac:dyDescent="0.2">
      <c r="AA215" s="156"/>
      <c r="AB215" s="159"/>
      <c r="AC215" s="159"/>
      <c r="AD215" s="159"/>
      <c r="AE215" s="159"/>
      <c r="AF215" s="81"/>
      <c r="AG215" s="152"/>
      <c r="AH215" s="199"/>
      <c r="AI215" s="31"/>
      <c r="AJ215" s="154"/>
      <c r="AK215" s="31"/>
      <c r="AL215" s="149"/>
    </row>
    <row r="216" spans="27:38" x14ac:dyDescent="0.2">
      <c r="AA216" s="160"/>
      <c r="AB216" s="159"/>
      <c r="AC216" s="159"/>
      <c r="AD216" s="159"/>
      <c r="AE216" s="159"/>
      <c r="AF216" s="81"/>
      <c r="AG216" s="161"/>
      <c r="AH216" s="199"/>
      <c r="AI216" s="31"/>
      <c r="AJ216" s="150"/>
      <c r="AK216" s="31"/>
      <c r="AL216" s="149"/>
    </row>
    <row r="217" spans="27:38" x14ac:dyDescent="0.2">
      <c r="AA217" s="156"/>
      <c r="AB217" s="157"/>
      <c r="AC217" s="157"/>
      <c r="AD217" s="157"/>
      <c r="AE217" s="157"/>
      <c r="AF217" s="81"/>
      <c r="AG217" s="31"/>
      <c r="AH217" s="199"/>
      <c r="AI217" s="31"/>
      <c r="AJ217" s="31"/>
      <c r="AK217" s="31"/>
      <c r="AL217" s="149"/>
    </row>
    <row r="218" spans="27:38" ht="15" x14ac:dyDescent="0.25">
      <c r="AA218" s="31"/>
      <c r="AB218" s="31"/>
      <c r="AC218" s="31"/>
      <c r="AD218" s="31"/>
      <c r="AE218" s="31"/>
      <c r="AF218" s="81"/>
      <c r="AG218" s="153"/>
      <c r="AH218" s="199"/>
      <c r="AI218" s="31"/>
      <c r="AJ218" s="31"/>
      <c r="AK218" s="31"/>
      <c r="AL218" s="149"/>
    </row>
    <row r="219" spans="27:38" x14ac:dyDescent="0.2">
      <c r="AA219" s="31"/>
      <c r="AB219" s="31"/>
      <c r="AC219" s="31"/>
      <c r="AD219" s="31"/>
      <c r="AE219" s="31"/>
      <c r="AF219" s="81"/>
      <c r="AG219" s="31"/>
      <c r="AH219" s="199"/>
      <c r="AI219" s="31"/>
      <c r="AJ219" s="31"/>
      <c r="AK219" s="31"/>
      <c r="AL219" s="149"/>
    </row>
    <row r="220" spans="27:38" x14ac:dyDescent="0.2">
      <c r="AA220" s="31"/>
      <c r="AB220" s="31"/>
      <c r="AC220" s="31"/>
      <c r="AD220" s="31"/>
      <c r="AE220" s="31"/>
      <c r="AF220" s="81"/>
      <c r="AG220" s="31"/>
      <c r="AH220" s="31"/>
      <c r="AI220" s="31"/>
      <c r="AJ220" s="31"/>
      <c r="AK220" s="31"/>
      <c r="AL220" s="149"/>
    </row>
    <row r="221" spans="27:38" ht="15" x14ac:dyDescent="0.25">
      <c r="AA221" s="31"/>
      <c r="AB221" s="31"/>
      <c r="AC221" s="31"/>
      <c r="AD221" s="31"/>
      <c r="AE221" s="31"/>
      <c r="AF221" s="81"/>
      <c r="AG221" s="162"/>
      <c r="AH221" s="31"/>
      <c r="AI221" s="31"/>
      <c r="AJ221" s="31"/>
      <c r="AK221" s="31"/>
      <c r="AL221" s="149"/>
    </row>
    <row r="222" spans="27:38" x14ac:dyDescent="0.2">
      <c r="AA222" s="31"/>
      <c r="AB222" s="31"/>
      <c r="AC222" s="31"/>
      <c r="AD222" s="31"/>
      <c r="AE222" s="31"/>
      <c r="AF222" s="81"/>
      <c r="AG222" s="31"/>
      <c r="AH222" s="31"/>
      <c r="AI222" s="31"/>
      <c r="AJ222" s="31"/>
      <c r="AK222" s="31"/>
      <c r="AL222" s="149"/>
    </row>
    <row r="223" spans="27:38" x14ac:dyDescent="0.2">
      <c r="AF223" s="81"/>
      <c r="AG223" s="31"/>
      <c r="AH223" s="31"/>
      <c r="AI223" s="31"/>
      <c r="AJ223" s="31"/>
      <c r="AK223" s="31"/>
      <c r="AL223" s="149"/>
    </row>
    <row r="224" spans="27:38" x14ac:dyDescent="0.2">
      <c r="AF224" s="81"/>
      <c r="AG224" s="31"/>
      <c r="AH224" s="31"/>
      <c r="AI224" s="31"/>
      <c r="AJ224" s="31"/>
      <c r="AK224" s="31"/>
      <c r="AL224" s="149"/>
    </row>
    <row r="225" spans="27:38" x14ac:dyDescent="0.2">
      <c r="AF225" s="81"/>
      <c r="AG225" s="31"/>
      <c r="AH225" s="31"/>
      <c r="AI225" s="31"/>
      <c r="AJ225" s="31"/>
      <c r="AK225" s="31"/>
      <c r="AL225" s="149"/>
    </row>
    <row r="226" spans="27:38" ht="23.25" customHeight="1" x14ac:dyDescent="0.2">
      <c r="AF226" s="81"/>
      <c r="AG226" s="31"/>
      <c r="AH226" s="31"/>
      <c r="AI226" s="31"/>
      <c r="AJ226" s="31"/>
      <c r="AK226" s="31"/>
      <c r="AL226" s="149"/>
    </row>
    <row r="227" spans="27:38" ht="23.25" customHeight="1" x14ac:dyDescent="0.2">
      <c r="AF227" s="81"/>
      <c r="AG227" s="31"/>
      <c r="AH227" s="31"/>
      <c r="AI227" s="31"/>
      <c r="AJ227" s="31"/>
      <c r="AK227" s="31"/>
      <c r="AL227" s="149"/>
    </row>
    <row r="228" spans="27:38" x14ac:dyDescent="0.2">
      <c r="AA228" s="31"/>
      <c r="AB228" s="31"/>
      <c r="AC228" s="31"/>
      <c r="AD228" s="31"/>
      <c r="AE228" s="31"/>
      <c r="AF228" s="81"/>
      <c r="AG228" s="31"/>
      <c r="AH228" s="31"/>
      <c r="AI228" s="31"/>
      <c r="AJ228" s="31"/>
      <c r="AK228" s="31"/>
      <c r="AL228" s="149"/>
    </row>
    <row r="229" spans="27:38" x14ac:dyDescent="0.2">
      <c r="AA229" s="31"/>
      <c r="AB229" s="31"/>
      <c r="AC229" s="31"/>
      <c r="AD229" s="31"/>
      <c r="AE229" s="31"/>
      <c r="AF229" s="81"/>
      <c r="AG229" s="31"/>
      <c r="AH229" s="31"/>
      <c r="AI229" s="31"/>
      <c r="AJ229" s="31"/>
      <c r="AK229" s="31"/>
      <c r="AL229" s="149"/>
    </row>
    <row r="230" spans="27:38" x14ac:dyDescent="0.2">
      <c r="AA230" s="31"/>
      <c r="AB230" s="31"/>
      <c r="AC230" s="31"/>
      <c r="AD230" s="31"/>
      <c r="AE230" s="31"/>
      <c r="AF230" s="81"/>
      <c r="AG230" s="31"/>
      <c r="AH230" s="31"/>
      <c r="AI230" s="31"/>
      <c r="AJ230" s="31"/>
      <c r="AK230" s="31"/>
      <c r="AL230" s="149"/>
    </row>
    <row r="231" spans="27:38" x14ac:dyDescent="0.2">
      <c r="AA231" s="31"/>
      <c r="AB231" s="31"/>
      <c r="AC231" s="31"/>
      <c r="AD231" s="31"/>
      <c r="AE231" s="31"/>
      <c r="AF231" s="81"/>
      <c r="AG231" s="31"/>
      <c r="AH231" s="31"/>
      <c r="AI231" s="31"/>
      <c r="AJ231" s="31"/>
      <c r="AK231" s="31"/>
      <c r="AL231" s="149"/>
    </row>
    <row r="232" spans="27:38" x14ac:dyDescent="0.2">
      <c r="AA232" s="31"/>
      <c r="AB232" s="31"/>
      <c r="AC232" s="31"/>
      <c r="AD232" s="31"/>
      <c r="AE232" s="31"/>
      <c r="AF232" s="81"/>
      <c r="AG232" s="31"/>
      <c r="AH232" s="31"/>
      <c r="AI232" s="31"/>
      <c r="AJ232" s="31"/>
      <c r="AK232" s="31"/>
      <c r="AL232" s="149"/>
    </row>
    <row r="233" spans="27:38" x14ac:dyDescent="0.2">
      <c r="AA233" s="31"/>
      <c r="AB233" s="31"/>
      <c r="AC233" s="31"/>
      <c r="AD233" s="31"/>
      <c r="AE233" s="31"/>
      <c r="AF233" s="81"/>
      <c r="AG233" s="31"/>
      <c r="AH233" s="31"/>
      <c r="AI233" s="31"/>
      <c r="AJ233" s="31"/>
      <c r="AK233" s="31"/>
      <c r="AL233" s="149"/>
    </row>
    <row r="234" spans="27:38" x14ac:dyDescent="0.2">
      <c r="AA234" s="31"/>
      <c r="AB234" s="31"/>
      <c r="AC234" s="31"/>
      <c r="AD234" s="31"/>
      <c r="AE234" s="31"/>
      <c r="AF234" s="81"/>
      <c r="AG234" s="31"/>
      <c r="AH234" s="31"/>
      <c r="AI234" s="31"/>
      <c r="AJ234" s="31"/>
      <c r="AK234" s="31"/>
      <c r="AL234" s="149"/>
    </row>
    <row r="235" spans="27:38" x14ac:dyDescent="0.2">
      <c r="AA235" s="31"/>
      <c r="AB235" s="31"/>
      <c r="AC235" s="31"/>
      <c r="AD235" s="31"/>
      <c r="AE235" s="31"/>
      <c r="AF235" s="81"/>
      <c r="AG235" s="31"/>
      <c r="AH235" s="31"/>
      <c r="AI235" s="31"/>
      <c r="AJ235" s="31"/>
      <c r="AK235" s="31"/>
      <c r="AL235" s="149"/>
    </row>
    <row r="236" spans="27:38" x14ac:dyDescent="0.2">
      <c r="AA236" s="31"/>
      <c r="AB236" s="31"/>
      <c r="AC236" s="31"/>
      <c r="AD236" s="31"/>
      <c r="AE236" s="31"/>
      <c r="AF236" s="81"/>
      <c r="AG236" s="31"/>
      <c r="AH236" s="31"/>
      <c r="AI236" s="31"/>
      <c r="AJ236" s="31"/>
      <c r="AK236" s="31"/>
      <c r="AL236" s="149"/>
    </row>
    <row r="237" spans="27:38" x14ac:dyDescent="0.2">
      <c r="AA237" s="31"/>
      <c r="AB237" s="31"/>
      <c r="AC237" s="31"/>
      <c r="AD237" s="31"/>
      <c r="AE237" s="31"/>
      <c r="AF237" s="81"/>
      <c r="AG237" s="31"/>
      <c r="AH237" s="31"/>
      <c r="AI237" s="31"/>
      <c r="AJ237" s="31"/>
      <c r="AK237" s="31"/>
      <c r="AL237" s="149"/>
    </row>
    <row r="238" spans="27:38" x14ac:dyDescent="0.2">
      <c r="AA238" s="31"/>
      <c r="AB238" s="31"/>
      <c r="AC238" s="31"/>
      <c r="AD238" s="31"/>
      <c r="AE238" s="31"/>
      <c r="AF238" s="81"/>
      <c r="AG238" s="31"/>
      <c r="AH238" s="31"/>
      <c r="AI238" s="31"/>
      <c r="AJ238" s="31"/>
      <c r="AK238" s="31"/>
      <c r="AL238" s="149"/>
    </row>
    <row r="239" spans="27:38" x14ac:dyDescent="0.2">
      <c r="AA239" s="31"/>
      <c r="AB239" s="31"/>
      <c r="AC239" s="31"/>
      <c r="AD239" s="31"/>
      <c r="AE239" s="31"/>
      <c r="AF239" s="81"/>
      <c r="AG239" s="31"/>
      <c r="AH239" s="31"/>
      <c r="AI239" s="31"/>
      <c r="AJ239" s="31"/>
      <c r="AK239" s="31"/>
      <c r="AL239" s="149"/>
    </row>
    <row r="240" spans="27:38" x14ac:dyDescent="0.2">
      <c r="AA240" s="31"/>
      <c r="AB240" s="31"/>
      <c r="AC240" s="31"/>
      <c r="AD240" s="31"/>
      <c r="AE240" s="31"/>
      <c r="AF240" s="81"/>
      <c r="AG240" s="31"/>
      <c r="AH240" s="31"/>
      <c r="AI240" s="31"/>
      <c r="AJ240" s="31"/>
      <c r="AK240" s="31"/>
      <c r="AL240" s="149"/>
    </row>
    <row r="241" spans="27:38" x14ac:dyDescent="0.2">
      <c r="AA241" s="31"/>
      <c r="AB241" s="31"/>
      <c r="AC241" s="31"/>
      <c r="AD241" s="31"/>
      <c r="AE241" s="31"/>
      <c r="AF241" s="81"/>
      <c r="AG241" s="31"/>
      <c r="AH241" s="31"/>
      <c r="AI241" s="31"/>
      <c r="AJ241" s="31"/>
      <c r="AK241" s="31"/>
      <c r="AL241" s="149"/>
    </row>
    <row r="242" spans="27:38" x14ac:dyDescent="0.2">
      <c r="AA242" s="31"/>
      <c r="AB242" s="31"/>
      <c r="AC242" s="31"/>
      <c r="AD242" s="31"/>
      <c r="AE242" s="31"/>
      <c r="AF242" s="81"/>
      <c r="AG242" s="31"/>
      <c r="AH242" s="31"/>
      <c r="AI242" s="31"/>
      <c r="AJ242" s="31"/>
      <c r="AK242" s="31"/>
      <c r="AL242" s="149"/>
    </row>
    <row r="243" spans="27:38" x14ac:dyDescent="0.2">
      <c r="AA243" s="31"/>
      <c r="AB243" s="31"/>
      <c r="AC243" s="31"/>
      <c r="AD243" s="31"/>
      <c r="AE243" s="31"/>
      <c r="AF243" s="81"/>
      <c r="AG243" s="31"/>
      <c r="AH243" s="31"/>
      <c r="AI243" s="31"/>
      <c r="AJ243" s="31"/>
      <c r="AK243" s="31"/>
      <c r="AL243" s="149"/>
    </row>
    <row r="1048561" spans="26:26" x14ac:dyDescent="0.2">
      <c r="Z1048561" s="57"/>
    </row>
  </sheetData>
  <autoFilter ref="A18:AJ196"/>
  <sortState ref="C19:AE183">
    <sortCondition ref="C19:C183"/>
    <sortCondition ref="H19:H183"/>
    <sortCondition ref="J19:J183"/>
  </sortState>
  <dataConsolidate/>
  <mergeCells count="37">
    <mergeCell ref="C13:D14"/>
    <mergeCell ref="P14:S14"/>
    <mergeCell ref="P13:S13"/>
    <mergeCell ref="T10:AD14"/>
    <mergeCell ref="C12:E12"/>
    <mergeCell ref="C11:E11"/>
    <mergeCell ref="H10:S12"/>
    <mergeCell ref="C10:G10"/>
    <mergeCell ref="E13:F13"/>
    <mergeCell ref="E14:F14"/>
    <mergeCell ref="J14:K14"/>
    <mergeCell ref="J13:K13"/>
    <mergeCell ref="AC1:AD1"/>
    <mergeCell ref="C1:F3"/>
    <mergeCell ref="G1:AA3"/>
    <mergeCell ref="C9:G9"/>
    <mergeCell ref="C7:G7"/>
    <mergeCell ref="C5:G5"/>
    <mergeCell ref="C8:G8"/>
    <mergeCell ref="C6:G6"/>
    <mergeCell ref="H9:S9"/>
    <mergeCell ref="H5:S5"/>
    <mergeCell ref="H6:S8"/>
    <mergeCell ref="T6:AD8"/>
    <mergeCell ref="AC3:AD3"/>
    <mergeCell ref="T9:AD9"/>
    <mergeCell ref="T5:AD5"/>
    <mergeCell ref="AC2:AD2"/>
    <mergeCell ref="AA203:AE204"/>
    <mergeCell ref="J17:K17"/>
    <mergeCell ref="L13:O13"/>
    <mergeCell ref="L14:O14"/>
    <mergeCell ref="L17:W17"/>
    <mergeCell ref="Z17:AB17"/>
    <mergeCell ref="AA200:AE200"/>
    <mergeCell ref="AA201:AE201"/>
    <mergeCell ref="AA202:AE202"/>
  </mergeCells>
  <conditionalFormatting sqref="L19:W19 L22:W22 L29:W30 L28:P28 T28:W28 L34:W186 P27:W27 L191:W192">
    <cfRule type="expression" dxfId="653" priority="1119" stopIfTrue="1">
      <formula>IF(AND(L$16&gt;=$J19,L$15&lt;=$K19,VLOOKUP($H19,PROFA,2,0)=1),1,0)</formula>
    </cfRule>
    <cfRule type="expression" dxfId="652" priority="1120" stopIfTrue="1">
      <formula>IF(AND(L$16&gt;=$J19,L$15&lt;=$K19,VLOOKUP($H19,PROFA,2,0)=2),1,0)</formula>
    </cfRule>
    <cfRule type="expression" dxfId="651" priority="1121" stopIfTrue="1">
      <formula>IF(AND(L$16&gt;=$J19,L$15&lt;=$K19,VLOOKUP($H19,PROFA,2,0)=3),1,0)</formula>
    </cfRule>
    <cfRule type="expression" dxfId="650" priority="1122" stopIfTrue="1">
      <formula>IF(AND(L$16&gt;=$J19,L$15&lt;=$K19,VLOOKUP($H19,PROFA,2,0)=4),1,0)</formula>
    </cfRule>
    <cfRule type="expression" dxfId="649" priority="1123" stopIfTrue="1">
      <formula>IF(AND(L$16&gt;=$J19,L$15&lt;=$K19,VLOOKUP($H19,PROFA,2,0)=5),1,0)</formula>
    </cfRule>
    <cfRule type="expression" dxfId="648" priority="1124" stopIfTrue="1">
      <formula>IF(AND(L$16&gt;=$J19,L$15&lt;=$K19,VLOOKUP($H19,PROFA,2,0)=6),1,0)</formula>
    </cfRule>
    <cfRule type="expression" dxfId="647" priority="1126" stopIfTrue="1">
      <formula>IF(AND(L$16&gt;=$J19,L$15&lt;=$K19,VLOOKUP($H19,PROFA,2,0)=7),1,0)</formula>
    </cfRule>
    <cfRule type="expression" dxfId="646" priority="1127" stopIfTrue="1">
      <formula>IF(AND(L$16&gt;=$J19,L$15&lt;=$K19,VLOOKUP($H19,PROFA,2,0)=8),1,0)</formula>
    </cfRule>
  </conditionalFormatting>
  <conditionalFormatting sqref="H19 H22 H28:H30 H156:H158 H65:H81 H47:H49 H53:H58 H121:H125 H35:H42 H83:H119 H142:H145 H181:H186 H191:H192 H60:H62 H127:H133 H160:H179">
    <cfRule type="expression" dxfId="645" priority="1074">
      <formula>IF(VLOOKUP($H19,PROFA,2,0)=1,1,0)</formula>
    </cfRule>
    <cfRule type="expression" dxfId="644" priority="1075">
      <formula>IF(VLOOKUP($H19,PROFA,2,0)=2,1,0)</formula>
    </cfRule>
    <cfRule type="expression" dxfId="643" priority="1076">
      <formula>IF(VLOOKUP($H19,PROFA,2,0)=3,1,0)</formula>
    </cfRule>
    <cfRule type="expression" dxfId="642" priority="1077">
      <formula>IF(VLOOKUP($H19,PROFA,2,0)=4,1,0)</formula>
    </cfRule>
    <cfRule type="expression" dxfId="641" priority="1078">
      <formula>IF(VLOOKUP($H19,PROFA,2,0)=5,1,0)</formula>
    </cfRule>
    <cfRule type="expression" dxfId="640" priority="1079">
      <formula>IF(VLOOKUP($H19,PROFA,2,0)=6,1,0)</formula>
    </cfRule>
    <cfRule type="expression" dxfId="639" priority="1080">
      <formula>IF(VLOOKUP($H19,PROFA,2,0)=7,1,0)</formula>
    </cfRule>
    <cfRule type="expression" dxfId="638" priority="1082">
      <formula>IF(VLOOKUP($H19,PROFA,2,0)=8,1,0)</formula>
    </cfRule>
  </conditionalFormatting>
  <conditionalFormatting sqref="H82">
    <cfRule type="expression" dxfId="637" priority="1058">
      <formula>IF(VLOOKUP($H82,PROFA,2,0)=1,1,0)</formula>
    </cfRule>
    <cfRule type="expression" dxfId="636" priority="1059">
      <formula>IF(VLOOKUP($H82,PROFA,2,0)=2,1,0)</formula>
    </cfRule>
    <cfRule type="expression" dxfId="635" priority="1060">
      <formula>IF(VLOOKUP($H82,PROFA,2,0)=3,1,0)</formula>
    </cfRule>
    <cfRule type="expression" dxfId="634" priority="1061">
      <formula>IF(VLOOKUP($H82,PROFA,2,0)=4,1,0)</formula>
    </cfRule>
    <cfRule type="expression" dxfId="633" priority="1062">
      <formula>IF(VLOOKUP($H82,PROFA,2,0)=5,1,0)</formula>
    </cfRule>
    <cfRule type="expression" dxfId="632" priority="1063">
      <formula>IF(VLOOKUP($H82,PROFA,2,0)=6,1,0)</formula>
    </cfRule>
    <cfRule type="expression" dxfId="631" priority="1064">
      <formula>IF(VLOOKUP($H82,PROFA,2,0)=7,1,0)</formula>
    </cfRule>
    <cfRule type="expression" dxfId="630" priority="1065">
      <formula>IF(VLOOKUP($H82,PROFA,2,0)=8,1,0)</formula>
    </cfRule>
  </conditionalFormatting>
  <conditionalFormatting sqref="L33:W33">
    <cfRule type="expression" dxfId="629" priority="1034" stopIfTrue="1">
      <formula>IF(AND(L$16&gt;=$J33,L$15&lt;=$K33,VLOOKUP($H33,PROFA,2,0)=1),1,0)</formula>
    </cfRule>
    <cfRule type="expression" dxfId="628" priority="1035" stopIfTrue="1">
      <formula>IF(AND(L$16&gt;=$J33,L$15&lt;=$K33,VLOOKUP($H33,PROFA,2,0)=2),1,0)</formula>
    </cfRule>
    <cfRule type="expression" dxfId="627" priority="1036" stopIfTrue="1">
      <formula>IF(AND(L$16&gt;=$J33,L$15&lt;=$K33,VLOOKUP($H33,PROFA,2,0)=3),1,0)</formula>
    </cfRule>
    <cfRule type="expression" dxfId="626" priority="1037" stopIfTrue="1">
      <formula>IF(AND(L$16&gt;=$J33,L$15&lt;=$K33,VLOOKUP($H33,PROFA,2,0)=4),1,0)</formula>
    </cfRule>
    <cfRule type="expression" dxfId="625" priority="1038" stopIfTrue="1">
      <formula>IF(AND(L$16&gt;=$J33,L$15&lt;=$K33,VLOOKUP($H33,PROFA,2,0)=5),1,0)</formula>
    </cfRule>
    <cfRule type="expression" dxfId="624" priority="1039" stopIfTrue="1">
      <formula>IF(AND(L$16&gt;=$J33,L$15&lt;=$K33,VLOOKUP($H33,PROFA,2,0)=6),1,0)</formula>
    </cfRule>
    <cfRule type="expression" dxfId="623" priority="1040" stopIfTrue="1">
      <formula>IF(AND(L$16&gt;=$J33,L$15&lt;=$K33,VLOOKUP($H33,PROFA,2,0)=7),1,0)</formula>
    </cfRule>
    <cfRule type="expression" dxfId="622" priority="1041" stopIfTrue="1">
      <formula>IF(AND(L$16&gt;=$J33,L$15&lt;=$K33,VLOOKUP($H33,PROFA,2,0)=8),1,0)</formula>
    </cfRule>
  </conditionalFormatting>
  <conditionalFormatting sqref="H33">
    <cfRule type="expression" dxfId="621" priority="1026">
      <formula>IF(VLOOKUP($H33,PROFA,2,0)=1,1,0)</formula>
    </cfRule>
    <cfRule type="expression" dxfId="620" priority="1027">
      <formula>IF(VLOOKUP($H33,PROFA,2,0)=2,1,0)</formula>
    </cfRule>
    <cfRule type="expression" dxfId="619" priority="1028">
      <formula>IF(VLOOKUP($H33,PROFA,2,0)=3,1,0)</formula>
    </cfRule>
    <cfRule type="expression" dxfId="618" priority="1029">
      <formula>IF(VLOOKUP($H33,PROFA,2,0)=4,1,0)</formula>
    </cfRule>
    <cfRule type="expression" dxfId="617" priority="1030">
      <formula>IF(VLOOKUP($H33,PROFA,2,0)=5,1,0)</formula>
    </cfRule>
    <cfRule type="expression" dxfId="616" priority="1031">
      <formula>IF(VLOOKUP($H33,PROFA,2,0)=6,1,0)</formula>
    </cfRule>
    <cfRule type="expression" dxfId="615" priority="1032">
      <formula>IF(VLOOKUP($H33,PROFA,2,0)=7,1,0)</formula>
    </cfRule>
    <cfRule type="expression" dxfId="614" priority="1033">
      <formula>IF(VLOOKUP($H33,PROFA,2,0)=8,1,0)</formula>
    </cfRule>
  </conditionalFormatting>
  <conditionalFormatting sqref="L31:W31">
    <cfRule type="expression" dxfId="613" priority="1018" stopIfTrue="1">
      <formula>IF(AND(L$16&gt;=$J31,L$15&lt;=$K31,VLOOKUP($H31,PROFA,2,0)=1),1,0)</formula>
    </cfRule>
    <cfRule type="expression" dxfId="612" priority="1019" stopIfTrue="1">
      <formula>IF(AND(L$16&gt;=$J31,L$15&lt;=$K31,VLOOKUP($H31,PROFA,2,0)=2),1,0)</formula>
    </cfRule>
    <cfRule type="expression" dxfId="611" priority="1020" stopIfTrue="1">
      <formula>IF(AND(L$16&gt;=$J31,L$15&lt;=$K31,VLOOKUP($H31,PROFA,2,0)=3),1,0)</formula>
    </cfRule>
    <cfRule type="expression" dxfId="610" priority="1021" stopIfTrue="1">
      <formula>IF(AND(L$16&gt;=$J31,L$15&lt;=$K31,VLOOKUP($H31,PROFA,2,0)=4),1,0)</formula>
    </cfRule>
    <cfRule type="expression" dxfId="609" priority="1022" stopIfTrue="1">
      <formula>IF(AND(L$16&gt;=$J31,L$15&lt;=$K31,VLOOKUP($H31,PROFA,2,0)=5),1,0)</formula>
    </cfRule>
    <cfRule type="expression" dxfId="608" priority="1023" stopIfTrue="1">
      <formula>IF(AND(L$16&gt;=$J31,L$15&lt;=$K31,VLOOKUP($H31,PROFA,2,0)=6),1,0)</formula>
    </cfRule>
    <cfRule type="expression" dxfId="607" priority="1024" stopIfTrue="1">
      <formula>IF(AND(L$16&gt;=$J31,L$15&lt;=$K31,VLOOKUP($H31,PROFA,2,0)=7),1,0)</formula>
    </cfRule>
    <cfRule type="expression" dxfId="606" priority="1025" stopIfTrue="1">
      <formula>IF(AND(L$16&gt;=$J31,L$15&lt;=$K31,VLOOKUP($H31,PROFA,2,0)=8),1,0)</formula>
    </cfRule>
  </conditionalFormatting>
  <conditionalFormatting sqref="H31">
    <cfRule type="expression" dxfId="605" priority="1010">
      <formula>IF(VLOOKUP($H31,PROFA,2,0)=1,1,0)</formula>
    </cfRule>
    <cfRule type="expression" dxfId="604" priority="1011">
      <formula>IF(VLOOKUP($H31,PROFA,2,0)=2,1,0)</formula>
    </cfRule>
    <cfRule type="expression" dxfId="603" priority="1012">
      <formula>IF(VLOOKUP($H31,PROFA,2,0)=3,1,0)</formula>
    </cfRule>
    <cfRule type="expression" dxfId="602" priority="1013">
      <formula>IF(VLOOKUP($H31,PROFA,2,0)=4,1,0)</formula>
    </cfRule>
    <cfRule type="expression" dxfId="601" priority="1014">
      <formula>IF(VLOOKUP($H31,PROFA,2,0)=5,1,0)</formula>
    </cfRule>
    <cfRule type="expression" dxfId="600" priority="1015">
      <formula>IF(VLOOKUP($H31,PROFA,2,0)=6,1,0)</formula>
    </cfRule>
    <cfRule type="expression" dxfId="599" priority="1016">
      <formula>IF(VLOOKUP($H31,PROFA,2,0)=7,1,0)</formula>
    </cfRule>
    <cfRule type="expression" dxfId="598" priority="1017">
      <formula>IF(VLOOKUP($H31,PROFA,2,0)=8,1,0)</formula>
    </cfRule>
  </conditionalFormatting>
  <conditionalFormatting sqref="L32:W32">
    <cfRule type="expression" dxfId="597" priority="1002" stopIfTrue="1">
      <formula>IF(AND(L$16&gt;=$J32,L$15&lt;=$K32,VLOOKUP($H32,PROFA,2,0)=1),1,0)</formula>
    </cfRule>
    <cfRule type="expression" dxfId="596" priority="1003" stopIfTrue="1">
      <formula>IF(AND(L$16&gt;=$J32,L$15&lt;=$K32,VLOOKUP($H32,PROFA,2,0)=2),1,0)</formula>
    </cfRule>
    <cfRule type="expression" dxfId="595" priority="1004" stopIfTrue="1">
      <formula>IF(AND(L$16&gt;=$J32,L$15&lt;=$K32,VLOOKUP($H32,PROFA,2,0)=3),1,0)</formula>
    </cfRule>
    <cfRule type="expression" dxfId="594" priority="1005" stopIfTrue="1">
      <formula>IF(AND(L$16&gt;=$J32,L$15&lt;=$K32,VLOOKUP($H32,PROFA,2,0)=4),1,0)</formula>
    </cfRule>
    <cfRule type="expression" dxfId="593" priority="1006" stopIfTrue="1">
      <formula>IF(AND(L$16&gt;=$J32,L$15&lt;=$K32,VLOOKUP($H32,PROFA,2,0)=5),1,0)</formula>
    </cfRule>
    <cfRule type="expression" dxfId="592" priority="1007" stopIfTrue="1">
      <formula>IF(AND(L$16&gt;=$J32,L$15&lt;=$K32,VLOOKUP($H32,PROFA,2,0)=6),1,0)</formula>
    </cfRule>
    <cfRule type="expression" dxfId="591" priority="1008" stopIfTrue="1">
      <formula>IF(AND(L$16&gt;=$J32,L$15&lt;=$K32,VLOOKUP($H32,PROFA,2,0)=7),1,0)</formula>
    </cfRule>
    <cfRule type="expression" dxfId="590" priority="1009" stopIfTrue="1">
      <formula>IF(AND(L$16&gt;=$J32,L$15&lt;=$K32,VLOOKUP($H32,PROFA,2,0)=8),1,0)</formula>
    </cfRule>
  </conditionalFormatting>
  <conditionalFormatting sqref="H20">
    <cfRule type="expression" dxfId="589" priority="978">
      <formula>IF(VLOOKUP($H20,PROFA,2,0)=1,1,0)</formula>
    </cfRule>
    <cfRule type="expression" dxfId="588" priority="979">
      <formula>IF(VLOOKUP($H20,PROFA,2,0)=2,1,0)</formula>
    </cfRule>
    <cfRule type="expression" dxfId="587" priority="980">
      <formula>IF(VLOOKUP($H20,PROFA,2,0)=3,1,0)</formula>
    </cfRule>
    <cfRule type="expression" dxfId="586" priority="981">
      <formula>IF(VLOOKUP($H20,PROFA,2,0)=4,1,0)</formula>
    </cfRule>
    <cfRule type="expression" dxfId="585" priority="982">
      <formula>IF(VLOOKUP($H20,PROFA,2,0)=5,1,0)</formula>
    </cfRule>
    <cfRule type="expression" dxfId="584" priority="983">
      <formula>IF(VLOOKUP($H20,PROFA,2,0)=6,1,0)</formula>
    </cfRule>
    <cfRule type="expression" dxfId="583" priority="984">
      <formula>IF(VLOOKUP($H20,PROFA,2,0)=7,1,0)</formula>
    </cfRule>
    <cfRule type="expression" dxfId="582" priority="985">
      <formula>IF(VLOOKUP($H20,PROFA,2,0)=8,1,0)</formula>
    </cfRule>
  </conditionalFormatting>
  <conditionalFormatting sqref="L20:W20">
    <cfRule type="expression" dxfId="581" priority="986" stopIfTrue="1">
      <formula>IF(AND(L$16&gt;=$J20,L$15&lt;=$K20,VLOOKUP($H20,PROFA,2,0)=1),1,0)</formula>
    </cfRule>
    <cfRule type="expression" dxfId="580" priority="987" stopIfTrue="1">
      <formula>IF(AND(L$16&gt;=$J20,L$15&lt;=$K20,VLOOKUP($H20,PROFA,2,0)=2),1,0)</formula>
    </cfRule>
    <cfRule type="expression" dxfId="579" priority="988" stopIfTrue="1">
      <formula>IF(AND(L$16&gt;=$J20,L$15&lt;=$K20,VLOOKUP($H20,PROFA,2,0)=3),1,0)</formula>
    </cfRule>
    <cfRule type="expression" dxfId="578" priority="989" stopIfTrue="1">
      <formula>IF(AND(L$16&gt;=$J20,L$15&lt;=$K20,VLOOKUP($H20,PROFA,2,0)=4),1,0)</formula>
    </cfRule>
    <cfRule type="expression" dxfId="577" priority="990" stopIfTrue="1">
      <formula>IF(AND(L$16&gt;=$J20,L$15&lt;=$K20,VLOOKUP($H20,PROFA,2,0)=5),1,0)</formula>
    </cfRule>
    <cfRule type="expression" dxfId="576" priority="991" stopIfTrue="1">
      <formula>IF(AND(L$16&gt;=$J20,L$15&lt;=$K20,VLOOKUP($H20,PROFA,2,0)=6),1,0)</formula>
    </cfRule>
    <cfRule type="expression" dxfId="575" priority="992" stopIfTrue="1">
      <formula>IF(AND(L$16&gt;=$J20,L$15&lt;=$K20,VLOOKUP($H20,PROFA,2,0)=7),1,0)</formula>
    </cfRule>
    <cfRule type="expression" dxfId="574" priority="993" stopIfTrue="1">
      <formula>IF(AND(L$16&gt;=$J20,L$15&lt;=$K20,VLOOKUP($H20,PROFA,2,0)=8),1,0)</formula>
    </cfRule>
  </conditionalFormatting>
  <conditionalFormatting sqref="L21:W21">
    <cfRule type="expression" dxfId="573" priority="970" stopIfTrue="1">
      <formula>IF(AND(L$16&gt;=$J21,L$15&lt;=$K21,VLOOKUP($H21,PROFA,2,0)=1),1,0)</formula>
    </cfRule>
    <cfRule type="expression" dxfId="572" priority="971" stopIfTrue="1">
      <formula>IF(AND(L$16&gt;=$J21,L$15&lt;=$K21,VLOOKUP($H21,PROFA,2,0)=2),1,0)</formula>
    </cfRule>
    <cfRule type="expression" dxfId="571" priority="972" stopIfTrue="1">
      <formula>IF(AND(L$16&gt;=$J21,L$15&lt;=$K21,VLOOKUP($H21,PROFA,2,0)=3),1,0)</formula>
    </cfRule>
    <cfRule type="expression" dxfId="570" priority="973" stopIfTrue="1">
      <formula>IF(AND(L$16&gt;=$J21,L$15&lt;=$K21,VLOOKUP($H21,PROFA,2,0)=4),1,0)</formula>
    </cfRule>
    <cfRule type="expression" dxfId="569" priority="974" stopIfTrue="1">
      <formula>IF(AND(L$16&gt;=$J21,L$15&lt;=$K21,VLOOKUP($H21,PROFA,2,0)=5),1,0)</formula>
    </cfRule>
    <cfRule type="expression" dxfId="568" priority="975" stopIfTrue="1">
      <formula>IF(AND(L$16&gt;=$J21,L$15&lt;=$K21,VLOOKUP($H21,PROFA,2,0)=6),1,0)</formula>
    </cfRule>
    <cfRule type="expression" dxfId="567" priority="976" stopIfTrue="1">
      <formula>IF(AND(L$16&gt;=$J21,L$15&lt;=$K21,VLOOKUP($H21,PROFA,2,0)=7),1,0)</formula>
    </cfRule>
    <cfRule type="expression" dxfId="566" priority="977" stopIfTrue="1">
      <formula>IF(AND(L$16&gt;=$J21,L$15&lt;=$K21,VLOOKUP($H21,PROFA,2,0)=8),1,0)</formula>
    </cfRule>
  </conditionalFormatting>
  <conditionalFormatting sqref="H21">
    <cfRule type="expression" dxfId="565" priority="962">
      <formula>IF(VLOOKUP($H21,PROFA,2,0)=1,1,0)</formula>
    </cfRule>
    <cfRule type="expression" dxfId="564" priority="963">
      <formula>IF(VLOOKUP($H21,PROFA,2,0)=2,1,0)</formula>
    </cfRule>
    <cfRule type="expression" dxfId="563" priority="964">
      <formula>IF(VLOOKUP($H21,PROFA,2,0)=3,1,0)</formula>
    </cfRule>
    <cfRule type="expression" dxfId="562" priority="965">
      <formula>IF(VLOOKUP($H21,PROFA,2,0)=4,1,0)</formula>
    </cfRule>
    <cfRule type="expression" dxfId="561" priority="966">
      <formula>IF(VLOOKUP($H21,PROFA,2,0)=5,1,0)</formula>
    </cfRule>
    <cfRule type="expression" dxfId="560" priority="967">
      <formula>IF(VLOOKUP($H21,PROFA,2,0)=6,1,0)</formula>
    </cfRule>
    <cfRule type="expression" dxfId="559" priority="968">
      <formula>IF(VLOOKUP($H21,PROFA,2,0)=7,1,0)</formula>
    </cfRule>
    <cfRule type="expression" dxfId="558" priority="969">
      <formula>IF(VLOOKUP($H21,PROFA,2,0)=8,1,0)</formula>
    </cfRule>
  </conditionalFormatting>
  <conditionalFormatting sqref="L23:W23">
    <cfRule type="expression" dxfId="557" priority="954" stopIfTrue="1">
      <formula>IF(AND(L$16&gt;=$J23,L$15&lt;=$K23,VLOOKUP($H23,PROFA,2,0)=1),1,0)</formula>
    </cfRule>
    <cfRule type="expression" dxfId="556" priority="955" stopIfTrue="1">
      <formula>IF(AND(L$16&gt;=$J23,L$15&lt;=$K23,VLOOKUP($H23,PROFA,2,0)=2),1,0)</formula>
    </cfRule>
    <cfRule type="expression" dxfId="555" priority="956" stopIfTrue="1">
      <formula>IF(AND(L$16&gt;=$J23,L$15&lt;=$K23,VLOOKUP($H23,PROFA,2,0)=3),1,0)</formula>
    </cfRule>
    <cfRule type="expression" dxfId="554" priority="957" stopIfTrue="1">
      <formula>IF(AND(L$16&gt;=$J23,L$15&lt;=$K23,VLOOKUP($H23,PROFA,2,0)=4),1,0)</formula>
    </cfRule>
    <cfRule type="expression" dxfId="553" priority="958" stopIfTrue="1">
      <formula>IF(AND(L$16&gt;=$J23,L$15&lt;=$K23,VLOOKUP($H23,PROFA,2,0)=5),1,0)</formula>
    </cfRule>
    <cfRule type="expression" dxfId="552" priority="959" stopIfTrue="1">
      <formula>IF(AND(L$16&gt;=$J23,L$15&lt;=$K23,VLOOKUP($H23,PROFA,2,0)=6),1,0)</formula>
    </cfRule>
    <cfRule type="expression" dxfId="551" priority="960" stopIfTrue="1">
      <formula>IF(AND(L$16&gt;=$J23,L$15&lt;=$K23,VLOOKUP($H23,PROFA,2,0)=7),1,0)</formula>
    </cfRule>
    <cfRule type="expression" dxfId="550" priority="961" stopIfTrue="1">
      <formula>IF(AND(L$16&gt;=$J23,L$15&lt;=$K23,VLOOKUP($H23,PROFA,2,0)=8),1,0)</formula>
    </cfRule>
  </conditionalFormatting>
  <conditionalFormatting sqref="H23">
    <cfRule type="expression" dxfId="549" priority="946">
      <formula>IF(VLOOKUP($H23,PROFA,2,0)=1,1,0)</formula>
    </cfRule>
    <cfRule type="expression" dxfId="548" priority="947">
      <formula>IF(VLOOKUP($H23,PROFA,2,0)=2,1,0)</formula>
    </cfRule>
    <cfRule type="expression" dxfId="547" priority="948">
      <formula>IF(VLOOKUP($H23,PROFA,2,0)=3,1,0)</formula>
    </cfRule>
    <cfRule type="expression" dxfId="546" priority="949">
      <formula>IF(VLOOKUP($H23,PROFA,2,0)=4,1,0)</formula>
    </cfRule>
    <cfRule type="expression" dxfId="545" priority="950">
      <formula>IF(VLOOKUP($H23,PROFA,2,0)=5,1,0)</formula>
    </cfRule>
    <cfRule type="expression" dxfId="544" priority="951">
      <formula>IF(VLOOKUP($H23,PROFA,2,0)=6,1,0)</formula>
    </cfRule>
    <cfRule type="expression" dxfId="543" priority="952">
      <formula>IF(VLOOKUP($H23,PROFA,2,0)=7,1,0)</formula>
    </cfRule>
    <cfRule type="expression" dxfId="542" priority="953">
      <formula>IF(VLOOKUP($H23,PROFA,2,0)=8,1,0)</formula>
    </cfRule>
  </conditionalFormatting>
  <conditionalFormatting sqref="L24:W24">
    <cfRule type="expression" dxfId="541" priority="938" stopIfTrue="1">
      <formula>IF(AND(L$16&gt;=$J24,L$15&lt;=$K24,VLOOKUP($H24,PROFA,2,0)=1),1,0)</formula>
    </cfRule>
    <cfRule type="expression" dxfId="540" priority="939" stopIfTrue="1">
      <formula>IF(AND(L$16&gt;=$J24,L$15&lt;=$K24,VLOOKUP($H24,PROFA,2,0)=2),1,0)</formula>
    </cfRule>
    <cfRule type="expression" dxfId="539" priority="940" stopIfTrue="1">
      <formula>IF(AND(L$16&gt;=$J24,L$15&lt;=$K24,VLOOKUP($H24,PROFA,2,0)=3),1,0)</formula>
    </cfRule>
    <cfRule type="expression" dxfId="538" priority="941" stopIfTrue="1">
      <formula>IF(AND(L$16&gt;=$J24,L$15&lt;=$K24,VLOOKUP($H24,PROFA,2,0)=4),1,0)</formula>
    </cfRule>
    <cfRule type="expression" dxfId="537" priority="942" stopIfTrue="1">
      <formula>IF(AND(L$16&gt;=$J24,L$15&lt;=$K24,VLOOKUP($H24,PROFA,2,0)=5),1,0)</formula>
    </cfRule>
    <cfRule type="expression" dxfId="536" priority="943" stopIfTrue="1">
      <formula>IF(AND(L$16&gt;=$J24,L$15&lt;=$K24,VLOOKUP($H24,PROFA,2,0)=6),1,0)</formula>
    </cfRule>
    <cfRule type="expression" dxfId="535" priority="944" stopIfTrue="1">
      <formula>IF(AND(L$16&gt;=$J24,L$15&lt;=$K24,VLOOKUP($H24,PROFA,2,0)=7),1,0)</formula>
    </cfRule>
    <cfRule type="expression" dxfId="534" priority="945" stopIfTrue="1">
      <formula>IF(AND(L$16&gt;=$J24,L$15&lt;=$K24,VLOOKUP($H24,PROFA,2,0)=8),1,0)</formula>
    </cfRule>
  </conditionalFormatting>
  <conditionalFormatting sqref="H24">
    <cfRule type="expression" dxfId="533" priority="930">
      <formula>IF(VLOOKUP($H24,PROFA,2,0)=1,1,0)</formula>
    </cfRule>
    <cfRule type="expression" dxfId="532" priority="931">
      <formula>IF(VLOOKUP($H24,PROFA,2,0)=2,1,0)</formula>
    </cfRule>
    <cfRule type="expression" dxfId="531" priority="932">
      <formula>IF(VLOOKUP($H24,PROFA,2,0)=3,1,0)</formula>
    </cfRule>
    <cfRule type="expression" dxfId="530" priority="933">
      <formula>IF(VLOOKUP($H24,PROFA,2,0)=4,1,0)</formula>
    </cfRule>
    <cfRule type="expression" dxfId="529" priority="934">
      <formula>IF(VLOOKUP($H24,PROFA,2,0)=5,1,0)</formula>
    </cfRule>
    <cfRule type="expression" dxfId="528" priority="935">
      <formula>IF(VLOOKUP($H24,PROFA,2,0)=6,1,0)</formula>
    </cfRule>
    <cfRule type="expression" dxfId="527" priority="936">
      <formula>IF(VLOOKUP($H24,PROFA,2,0)=7,1,0)</formula>
    </cfRule>
    <cfRule type="expression" dxfId="526" priority="937">
      <formula>IF(VLOOKUP($H24,PROFA,2,0)=8,1,0)</formula>
    </cfRule>
  </conditionalFormatting>
  <conditionalFormatting sqref="L27:N27">
    <cfRule type="expression" dxfId="525" priority="922" stopIfTrue="1">
      <formula>IF(AND(L$16&gt;=$J27,L$15&lt;=$K27,VLOOKUP($H27,PROFA,2,0)=1),1,0)</formula>
    </cfRule>
    <cfRule type="expression" dxfId="524" priority="923" stopIfTrue="1">
      <formula>IF(AND(L$16&gt;=$J27,L$15&lt;=$K27,VLOOKUP($H27,PROFA,2,0)=2),1,0)</formula>
    </cfRule>
    <cfRule type="expression" dxfId="523" priority="924" stopIfTrue="1">
      <formula>IF(AND(L$16&gt;=$J27,L$15&lt;=$K27,VLOOKUP($H27,PROFA,2,0)=3),1,0)</formula>
    </cfRule>
    <cfRule type="expression" dxfId="522" priority="925" stopIfTrue="1">
      <formula>IF(AND(L$16&gt;=$J27,L$15&lt;=$K27,VLOOKUP($H27,PROFA,2,0)=4),1,0)</formula>
    </cfRule>
    <cfRule type="expression" dxfId="521" priority="926" stopIfTrue="1">
      <formula>IF(AND(L$16&gt;=$J27,L$15&lt;=$K27,VLOOKUP($H27,PROFA,2,0)=5),1,0)</formula>
    </cfRule>
    <cfRule type="expression" dxfId="520" priority="927" stopIfTrue="1">
      <formula>IF(AND(L$16&gt;=$J27,L$15&lt;=$K27,VLOOKUP($H27,PROFA,2,0)=6),1,0)</formula>
    </cfRule>
    <cfRule type="expression" dxfId="519" priority="928" stopIfTrue="1">
      <formula>IF(AND(L$16&gt;=$J27,L$15&lt;=$K27,VLOOKUP($H27,PROFA,2,0)=7),1,0)</formula>
    </cfRule>
    <cfRule type="expression" dxfId="518" priority="929" stopIfTrue="1">
      <formula>IF(AND(L$16&gt;=$J27,L$15&lt;=$K27,VLOOKUP($H27,PROFA,2,0)=8),1,0)</formula>
    </cfRule>
  </conditionalFormatting>
  <conditionalFormatting sqref="H26:H27">
    <cfRule type="expression" dxfId="517" priority="914">
      <formula>IF(VLOOKUP($H26,PROFA,2,0)=1,1,0)</formula>
    </cfRule>
    <cfRule type="expression" dxfId="516" priority="915">
      <formula>IF(VLOOKUP($H26,PROFA,2,0)=2,1,0)</formula>
    </cfRule>
    <cfRule type="expression" dxfId="515" priority="916">
      <formula>IF(VLOOKUP($H26,PROFA,2,0)=3,1,0)</formula>
    </cfRule>
    <cfRule type="expression" dxfId="514" priority="917">
      <formula>IF(VLOOKUP($H26,PROFA,2,0)=4,1,0)</formula>
    </cfRule>
    <cfRule type="expression" dxfId="513" priority="918">
      <formula>IF(VLOOKUP($H26,PROFA,2,0)=5,1,0)</formula>
    </cfRule>
    <cfRule type="expression" dxfId="512" priority="919">
      <formula>IF(VLOOKUP($H26,PROFA,2,0)=6,1,0)</formula>
    </cfRule>
    <cfRule type="expression" dxfId="511" priority="920">
      <formula>IF(VLOOKUP($H26,PROFA,2,0)=7,1,0)</formula>
    </cfRule>
    <cfRule type="expression" dxfId="510" priority="921">
      <formula>IF(VLOOKUP($H26,PROFA,2,0)=8,1,0)</formula>
    </cfRule>
  </conditionalFormatting>
  <conditionalFormatting sqref="L25:W25">
    <cfRule type="expression" dxfId="509" priority="906" stopIfTrue="1">
      <formula>IF(AND(L$16&gt;=$J25,L$15&lt;=$K25,VLOOKUP($H25,PROFA,2,0)=1),1,0)</formula>
    </cfRule>
    <cfRule type="expression" dxfId="508" priority="907" stopIfTrue="1">
      <formula>IF(AND(L$16&gt;=$J25,L$15&lt;=$K25,VLOOKUP($H25,PROFA,2,0)=2),1,0)</formula>
    </cfRule>
    <cfRule type="expression" dxfId="507" priority="908" stopIfTrue="1">
      <formula>IF(AND(L$16&gt;=$J25,L$15&lt;=$K25,VLOOKUP($H25,PROFA,2,0)=3),1,0)</formula>
    </cfRule>
    <cfRule type="expression" dxfId="506" priority="909" stopIfTrue="1">
      <formula>IF(AND(L$16&gt;=$J25,L$15&lt;=$K25,VLOOKUP($H25,PROFA,2,0)=4),1,0)</formula>
    </cfRule>
    <cfRule type="expression" dxfId="505" priority="910" stopIfTrue="1">
      <formula>IF(AND(L$16&gt;=$J25,L$15&lt;=$K25,VLOOKUP($H25,PROFA,2,0)=5),1,0)</formula>
    </cfRule>
    <cfRule type="expression" dxfId="504" priority="911" stopIfTrue="1">
      <formula>IF(AND(L$16&gt;=$J25,L$15&lt;=$K25,VLOOKUP($H25,PROFA,2,0)=6),1,0)</formula>
    </cfRule>
    <cfRule type="expression" dxfId="503" priority="912" stopIfTrue="1">
      <formula>IF(AND(L$16&gt;=$J25,L$15&lt;=$K25,VLOOKUP($H25,PROFA,2,0)=7),1,0)</formula>
    </cfRule>
    <cfRule type="expression" dxfId="502" priority="913" stopIfTrue="1">
      <formula>IF(AND(L$16&gt;=$J25,L$15&lt;=$K25,VLOOKUP($H25,PROFA,2,0)=8),1,0)</formula>
    </cfRule>
  </conditionalFormatting>
  <conditionalFormatting sqref="H25">
    <cfRule type="expression" dxfId="501" priority="898">
      <formula>IF(VLOOKUP($H25,PROFA,2,0)=1,1,0)</formula>
    </cfRule>
    <cfRule type="expression" dxfId="500" priority="899">
      <formula>IF(VLOOKUP($H25,PROFA,2,0)=2,1,0)</formula>
    </cfRule>
    <cfRule type="expression" dxfId="499" priority="900">
      <formula>IF(VLOOKUP($H25,PROFA,2,0)=3,1,0)</formula>
    </cfRule>
    <cfRule type="expression" dxfId="498" priority="901">
      <formula>IF(VLOOKUP($H25,PROFA,2,0)=4,1,0)</formula>
    </cfRule>
    <cfRule type="expression" dxfId="497" priority="902">
      <formula>IF(VLOOKUP($H25,PROFA,2,0)=5,1,0)</formula>
    </cfRule>
    <cfRule type="expression" dxfId="496" priority="903">
      <formula>IF(VLOOKUP($H25,PROFA,2,0)=6,1,0)</formula>
    </cfRule>
    <cfRule type="expression" dxfId="495" priority="904">
      <formula>IF(VLOOKUP($H25,PROFA,2,0)=7,1,0)</formula>
    </cfRule>
    <cfRule type="expression" dxfId="494" priority="905">
      <formula>IF(VLOOKUP($H25,PROFA,2,0)=8,1,0)</formula>
    </cfRule>
  </conditionalFormatting>
  <conditionalFormatting sqref="H138">
    <cfRule type="expression" dxfId="493" priority="882">
      <formula>IF(VLOOKUP($H138,PROFA,2,0)=1,1,0)</formula>
    </cfRule>
    <cfRule type="expression" dxfId="492" priority="883">
      <formula>IF(VLOOKUP($H138,PROFA,2,0)=2,1,0)</formula>
    </cfRule>
    <cfRule type="expression" dxfId="491" priority="884">
      <formula>IF(VLOOKUP($H138,PROFA,2,0)=3,1,0)</formula>
    </cfRule>
    <cfRule type="expression" dxfId="490" priority="885">
      <formula>IF(VLOOKUP($H138,PROFA,2,0)=4,1,0)</formula>
    </cfRule>
    <cfRule type="expression" dxfId="489" priority="886">
      <formula>IF(VLOOKUP($H138,PROFA,2,0)=5,1,0)</formula>
    </cfRule>
    <cfRule type="expression" dxfId="488" priority="887">
      <formula>IF(VLOOKUP($H138,PROFA,2,0)=6,1,0)</formula>
    </cfRule>
    <cfRule type="expression" dxfId="487" priority="888">
      <formula>IF(VLOOKUP($H138,PROFA,2,0)=7,1,0)</formula>
    </cfRule>
    <cfRule type="expression" dxfId="486" priority="889">
      <formula>IF(VLOOKUP($H138,PROFA,2,0)=8,1,0)</formula>
    </cfRule>
  </conditionalFormatting>
  <conditionalFormatting sqref="H139">
    <cfRule type="expression" dxfId="485" priority="866">
      <formula>IF(VLOOKUP($H139,PROFA,2,0)=1,1,0)</formula>
    </cfRule>
    <cfRule type="expression" dxfId="484" priority="867">
      <formula>IF(VLOOKUP($H139,PROFA,2,0)=2,1,0)</formula>
    </cfRule>
    <cfRule type="expression" dxfId="483" priority="868">
      <formula>IF(VLOOKUP($H139,PROFA,2,0)=3,1,0)</formula>
    </cfRule>
    <cfRule type="expression" dxfId="482" priority="869">
      <formula>IF(VLOOKUP($H139,PROFA,2,0)=4,1,0)</formula>
    </cfRule>
    <cfRule type="expression" dxfId="481" priority="870">
      <formula>IF(VLOOKUP($H139,PROFA,2,0)=5,1,0)</formula>
    </cfRule>
    <cfRule type="expression" dxfId="480" priority="871">
      <formula>IF(VLOOKUP($H139,PROFA,2,0)=6,1,0)</formula>
    </cfRule>
    <cfRule type="expression" dxfId="479" priority="872">
      <formula>IF(VLOOKUP($H139,PROFA,2,0)=7,1,0)</formula>
    </cfRule>
    <cfRule type="expression" dxfId="478" priority="873">
      <formula>IF(VLOOKUP($H139,PROFA,2,0)=8,1,0)</formula>
    </cfRule>
  </conditionalFormatting>
  <conditionalFormatting sqref="H140">
    <cfRule type="expression" dxfId="477" priority="850">
      <formula>IF(VLOOKUP($H140,PROFA,2,0)=1,1,0)</formula>
    </cfRule>
    <cfRule type="expression" dxfId="476" priority="851">
      <formula>IF(VLOOKUP($H140,PROFA,2,0)=2,1,0)</formula>
    </cfRule>
    <cfRule type="expression" dxfId="475" priority="852">
      <formula>IF(VLOOKUP($H140,PROFA,2,0)=3,1,0)</formula>
    </cfRule>
    <cfRule type="expression" dxfId="474" priority="853">
      <formula>IF(VLOOKUP($H140,PROFA,2,0)=4,1,0)</formula>
    </cfRule>
    <cfRule type="expression" dxfId="473" priority="854">
      <formula>IF(VLOOKUP($H140,PROFA,2,0)=5,1,0)</formula>
    </cfRule>
    <cfRule type="expression" dxfId="472" priority="855">
      <formula>IF(VLOOKUP($H140,PROFA,2,0)=6,1,0)</formula>
    </cfRule>
    <cfRule type="expression" dxfId="471" priority="856">
      <formula>IF(VLOOKUP($H140,PROFA,2,0)=7,1,0)</formula>
    </cfRule>
    <cfRule type="expression" dxfId="470" priority="857">
      <formula>IF(VLOOKUP($H140,PROFA,2,0)=8,1,0)</formula>
    </cfRule>
  </conditionalFormatting>
  <conditionalFormatting sqref="H141">
    <cfRule type="expression" dxfId="469" priority="834">
      <formula>IF(VLOOKUP($H141,PROFA,2,0)=1,1,0)</formula>
    </cfRule>
    <cfRule type="expression" dxfId="468" priority="835">
      <formula>IF(VLOOKUP($H141,PROFA,2,0)=2,1,0)</formula>
    </cfRule>
    <cfRule type="expression" dxfId="467" priority="836">
      <formula>IF(VLOOKUP($H141,PROFA,2,0)=3,1,0)</formula>
    </cfRule>
    <cfRule type="expression" dxfId="466" priority="837">
      <formula>IF(VLOOKUP($H141,PROFA,2,0)=4,1,0)</formula>
    </cfRule>
    <cfRule type="expression" dxfId="465" priority="838">
      <formula>IF(VLOOKUP($H141,PROFA,2,0)=5,1,0)</formula>
    </cfRule>
    <cfRule type="expression" dxfId="464" priority="839">
      <formula>IF(VLOOKUP($H141,PROFA,2,0)=6,1,0)</formula>
    </cfRule>
    <cfRule type="expression" dxfId="463" priority="840">
      <formula>IF(VLOOKUP($H141,PROFA,2,0)=7,1,0)</formula>
    </cfRule>
    <cfRule type="expression" dxfId="462" priority="841">
      <formula>IF(VLOOKUP($H141,PROFA,2,0)=8,1,0)</formula>
    </cfRule>
  </conditionalFormatting>
  <conditionalFormatting sqref="H153">
    <cfRule type="expression" dxfId="461" priority="818">
      <formula>IF(VLOOKUP($H153,PROFA,2,0)=1,1,0)</formula>
    </cfRule>
    <cfRule type="expression" dxfId="460" priority="819">
      <formula>IF(VLOOKUP($H153,PROFA,2,0)=2,1,0)</formula>
    </cfRule>
    <cfRule type="expression" dxfId="459" priority="820">
      <formula>IF(VLOOKUP($H153,PROFA,2,0)=3,1,0)</formula>
    </cfRule>
    <cfRule type="expression" dxfId="458" priority="821">
      <formula>IF(VLOOKUP($H153,PROFA,2,0)=4,1,0)</formula>
    </cfRule>
    <cfRule type="expression" dxfId="457" priority="822">
      <formula>IF(VLOOKUP($H153,PROFA,2,0)=5,1,0)</formula>
    </cfRule>
    <cfRule type="expression" dxfId="456" priority="823">
      <formula>IF(VLOOKUP($H153,PROFA,2,0)=6,1,0)</formula>
    </cfRule>
    <cfRule type="expression" dxfId="455" priority="824">
      <formula>IF(VLOOKUP($H153,PROFA,2,0)=7,1,0)</formula>
    </cfRule>
    <cfRule type="expression" dxfId="454" priority="825">
      <formula>IF(VLOOKUP($H153,PROFA,2,0)=8,1,0)</formula>
    </cfRule>
  </conditionalFormatting>
  <conditionalFormatting sqref="H155">
    <cfRule type="expression" dxfId="453" priority="802">
      <formula>IF(VLOOKUP($H155,PROFA,2,0)=1,1,0)</formula>
    </cfRule>
    <cfRule type="expression" dxfId="452" priority="803">
      <formula>IF(VLOOKUP($H155,PROFA,2,0)=2,1,0)</formula>
    </cfRule>
    <cfRule type="expression" dxfId="451" priority="804">
      <formula>IF(VLOOKUP($H155,PROFA,2,0)=3,1,0)</formula>
    </cfRule>
    <cfRule type="expression" dxfId="450" priority="805">
      <formula>IF(VLOOKUP($H155,PROFA,2,0)=4,1,0)</formula>
    </cfRule>
    <cfRule type="expression" dxfId="449" priority="806">
      <formula>IF(VLOOKUP($H155,PROFA,2,0)=5,1,0)</formula>
    </cfRule>
    <cfRule type="expression" dxfId="448" priority="807">
      <formula>IF(VLOOKUP($H155,PROFA,2,0)=6,1,0)</formula>
    </cfRule>
    <cfRule type="expression" dxfId="447" priority="808">
      <formula>IF(VLOOKUP($H155,PROFA,2,0)=7,1,0)</formula>
    </cfRule>
    <cfRule type="expression" dxfId="446" priority="809">
      <formula>IF(VLOOKUP($H155,PROFA,2,0)=8,1,0)</formula>
    </cfRule>
  </conditionalFormatting>
  <conditionalFormatting sqref="H154">
    <cfRule type="expression" dxfId="445" priority="786">
      <formula>IF(VLOOKUP($H154,PROFA,2,0)=1,1,0)</formula>
    </cfRule>
    <cfRule type="expression" dxfId="444" priority="787">
      <formula>IF(VLOOKUP($H154,PROFA,2,0)=2,1,0)</formula>
    </cfRule>
    <cfRule type="expression" dxfId="443" priority="788">
      <formula>IF(VLOOKUP($H154,PROFA,2,0)=3,1,0)</formula>
    </cfRule>
    <cfRule type="expression" dxfId="442" priority="789">
      <formula>IF(VLOOKUP($H154,PROFA,2,0)=4,1,0)</formula>
    </cfRule>
    <cfRule type="expression" dxfId="441" priority="790">
      <formula>IF(VLOOKUP($H154,PROFA,2,0)=5,1,0)</formula>
    </cfRule>
    <cfRule type="expression" dxfId="440" priority="791">
      <formula>IF(VLOOKUP($H154,PROFA,2,0)=6,1,0)</formula>
    </cfRule>
    <cfRule type="expression" dxfId="439" priority="792">
      <formula>IF(VLOOKUP($H154,PROFA,2,0)=7,1,0)</formula>
    </cfRule>
    <cfRule type="expression" dxfId="438" priority="793">
      <formula>IF(VLOOKUP($H154,PROFA,2,0)=8,1,0)</formula>
    </cfRule>
  </conditionalFormatting>
  <conditionalFormatting sqref="H150">
    <cfRule type="expression" dxfId="437" priority="722">
      <formula>IF(VLOOKUP($H150,PROFA,2,0)=1,1,0)</formula>
    </cfRule>
    <cfRule type="expression" dxfId="436" priority="723">
      <formula>IF(VLOOKUP($H150,PROFA,2,0)=2,1,0)</formula>
    </cfRule>
    <cfRule type="expression" dxfId="435" priority="724">
      <formula>IF(VLOOKUP($H150,PROFA,2,0)=3,1,0)</formula>
    </cfRule>
    <cfRule type="expression" dxfId="434" priority="725">
      <formula>IF(VLOOKUP($H150,PROFA,2,0)=4,1,0)</formula>
    </cfRule>
    <cfRule type="expression" dxfId="433" priority="726">
      <formula>IF(VLOOKUP($H150,PROFA,2,0)=5,1,0)</formula>
    </cfRule>
    <cfRule type="expression" dxfId="432" priority="727">
      <formula>IF(VLOOKUP($H150,PROFA,2,0)=6,1,0)</formula>
    </cfRule>
    <cfRule type="expression" dxfId="431" priority="728">
      <formula>IF(VLOOKUP($H150,PROFA,2,0)=7,1,0)</formula>
    </cfRule>
    <cfRule type="expression" dxfId="430" priority="729">
      <formula>IF(VLOOKUP($H150,PROFA,2,0)=8,1,0)</formula>
    </cfRule>
  </conditionalFormatting>
  <conditionalFormatting sqref="H148">
    <cfRule type="expression" dxfId="429" priority="650">
      <formula>IF(VLOOKUP($H148,PROFA,2,0)=1,1,0)</formula>
    </cfRule>
    <cfRule type="expression" dxfId="428" priority="651">
      <formula>IF(VLOOKUP($H148,PROFA,2,0)=2,1,0)</formula>
    </cfRule>
    <cfRule type="expression" dxfId="427" priority="652">
      <formula>IF(VLOOKUP($H148,PROFA,2,0)=3,1,0)</formula>
    </cfRule>
    <cfRule type="expression" dxfId="426" priority="653">
      <formula>IF(VLOOKUP($H148,PROFA,2,0)=4,1,0)</formula>
    </cfRule>
    <cfRule type="expression" dxfId="425" priority="654">
      <formula>IF(VLOOKUP($H148,PROFA,2,0)=5,1,0)</formula>
    </cfRule>
    <cfRule type="expression" dxfId="424" priority="655">
      <formula>IF(VLOOKUP($H148,PROFA,2,0)=6,1,0)</formula>
    </cfRule>
    <cfRule type="expression" dxfId="423" priority="656">
      <formula>IF(VLOOKUP($H148,PROFA,2,0)=7,1,0)</formula>
    </cfRule>
    <cfRule type="expression" dxfId="422" priority="657">
      <formula>IF(VLOOKUP($H148,PROFA,2,0)=8,1,0)</formula>
    </cfRule>
  </conditionalFormatting>
  <conditionalFormatting sqref="H149">
    <cfRule type="expression" dxfId="421" priority="642">
      <formula>IF(VLOOKUP($H149,PROFA,2,0)=1,1,0)</formula>
    </cfRule>
    <cfRule type="expression" dxfId="420" priority="643">
      <formula>IF(VLOOKUP($H149,PROFA,2,0)=2,1,0)</formula>
    </cfRule>
    <cfRule type="expression" dxfId="419" priority="644">
      <formula>IF(VLOOKUP($H149,PROFA,2,0)=3,1,0)</formula>
    </cfRule>
    <cfRule type="expression" dxfId="418" priority="645">
      <formula>IF(VLOOKUP($H149,PROFA,2,0)=4,1,0)</formula>
    </cfRule>
    <cfRule type="expression" dxfId="417" priority="646">
      <formula>IF(VLOOKUP($H149,PROFA,2,0)=5,1,0)</formula>
    </cfRule>
    <cfRule type="expression" dxfId="416" priority="647">
      <formula>IF(VLOOKUP($H149,PROFA,2,0)=6,1,0)</formula>
    </cfRule>
    <cfRule type="expression" dxfId="415" priority="648">
      <formula>IF(VLOOKUP($H149,PROFA,2,0)=7,1,0)</formula>
    </cfRule>
    <cfRule type="expression" dxfId="414" priority="649">
      <formula>IF(VLOOKUP($H149,PROFA,2,0)=8,1,0)</formula>
    </cfRule>
  </conditionalFormatting>
  <conditionalFormatting sqref="H151">
    <cfRule type="expression" dxfId="413" priority="634">
      <formula>IF(VLOOKUP($H151,PROFA,2,0)=1,1,0)</formula>
    </cfRule>
    <cfRule type="expression" dxfId="412" priority="635">
      <formula>IF(VLOOKUP($H151,PROFA,2,0)=2,1,0)</formula>
    </cfRule>
    <cfRule type="expression" dxfId="411" priority="636">
      <formula>IF(VLOOKUP($H151,PROFA,2,0)=3,1,0)</formula>
    </cfRule>
    <cfRule type="expression" dxfId="410" priority="637">
      <formula>IF(VLOOKUP($H151,PROFA,2,0)=4,1,0)</formula>
    </cfRule>
    <cfRule type="expression" dxfId="409" priority="638">
      <formula>IF(VLOOKUP($H151,PROFA,2,0)=5,1,0)</formula>
    </cfRule>
    <cfRule type="expression" dxfId="408" priority="639">
      <formula>IF(VLOOKUP($H151,PROFA,2,0)=6,1,0)</formula>
    </cfRule>
    <cfRule type="expression" dxfId="407" priority="640">
      <formula>IF(VLOOKUP($H151,PROFA,2,0)=7,1,0)</formula>
    </cfRule>
    <cfRule type="expression" dxfId="406" priority="641">
      <formula>IF(VLOOKUP($H151,PROFA,2,0)=8,1,0)</formula>
    </cfRule>
  </conditionalFormatting>
  <conditionalFormatting sqref="H152">
    <cfRule type="expression" dxfId="405" priority="626">
      <formula>IF(VLOOKUP($H152,PROFA,2,0)=1,1,0)</formula>
    </cfRule>
    <cfRule type="expression" dxfId="404" priority="627">
      <formula>IF(VLOOKUP($H152,PROFA,2,0)=2,1,0)</formula>
    </cfRule>
    <cfRule type="expression" dxfId="403" priority="628">
      <formula>IF(VLOOKUP($H152,PROFA,2,0)=3,1,0)</formula>
    </cfRule>
    <cfRule type="expression" dxfId="402" priority="629">
      <formula>IF(VLOOKUP($H152,PROFA,2,0)=4,1,0)</formula>
    </cfRule>
    <cfRule type="expression" dxfId="401" priority="630">
      <formula>IF(VLOOKUP($H152,PROFA,2,0)=5,1,0)</formula>
    </cfRule>
    <cfRule type="expression" dxfId="400" priority="631">
      <formula>IF(VLOOKUP($H152,PROFA,2,0)=6,1,0)</formula>
    </cfRule>
    <cfRule type="expression" dxfId="399" priority="632">
      <formula>IF(VLOOKUP($H152,PROFA,2,0)=7,1,0)</formula>
    </cfRule>
    <cfRule type="expression" dxfId="398" priority="633">
      <formula>IF(VLOOKUP($H152,PROFA,2,0)=8,1,0)</formula>
    </cfRule>
  </conditionalFormatting>
  <conditionalFormatting sqref="H180">
    <cfRule type="expression" dxfId="397" priority="610">
      <formula>IF(VLOOKUP($H180,PROFA,2,0)=1,1,0)</formula>
    </cfRule>
    <cfRule type="expression" dxfId="396" priority="611">
      <formula>IF(VLOOKUP($H180,PROFA,2,0)=2,1,0)</formula>
    </cfRule>
    <cfRule type="expression" dxfId="395" priority="612">
      <formula>IF(VLOOKUP($H180,PROFA,2,0)=3,1,0)</formula>
    </cfRule>
    <cfRule type="expression" dxfId="394" priority="613">
      <formula>IF(VLOOKUP($H180,PROFA,2,0)=4,1,0)</formula>
    </cfRule>
    <cfRule type="expression" dxfId="393" priority="614">
      <formula>IF(VLOOKUP($H180,PROFA,2,0)=5,1,0)</formula>
    </cfRule>
    <cfRule type="expression" dxfId="392" priority="615">
      <formula>IF(VLOOKUP($H180,PROFA,2,0)=6,1,0)</formula>
    </cfRule>
    <cfRule type="expression" dxfId="391" priority="616">
      <formula>IF(VLOOKUP($H180,PROFA,2,0)=7,1,0)</formula>
    </cfRule>
    <cfRule type="expression" dxfId="390" priority="617">
      <formula>IF(VLOOKUP($H180,PROFA,2,0)=8,1,0)</formula>
    </cfRule>
  </conditionalFormatting>
  <conditionalFormatting sqref="H46">
    <cfRule type="expression" dxfId="389" priority="578">
      <formula>IF(VLOOKUP($H46,PROFA,2,0)=1,1,0)</formula>
    </cfRule>
    <cfRule type="expression" dxfId="388" priority="579">
      <formula>IF(VLOOKUP($H46,PROFA,2,0)=2,1,0)</formula>
    </cfRule>
    <cfRule type="expression" dxfId="387" priority="580">
      <formula>IF(VLOOKUP($H46,PROFA,2,0)=3,1,0)</formula>
    </cfRule>
    <cfRule type="expression" dxfId="386" priority="581">
      <formula>IF(VLOOKUP($H46,PROFA,2,0)=4,1,0)</formula>
    </cfRule>
    <cfRule type="expression" dxfId="385" priority="582">
      <formula>IF(VLOOKUP($H46,PROFA,2,0)=5,1,0)</formula>
    </cfRule>
    <cfRule type="expression" dxfId="384" priority="583">
      <formula>IF(VLOOKUP($H46,PROFA,2,0)=6,1,0)</formula>
    </cfRule>
    <cfRule type="expression" dxfId="383" priority="584">
      <formula>IF(VLOOKUP($H46,PROFA,2,0)=7,1,0)</formula>
    </cfRule>
    <cfRule type="expression" dxfId="382" priority="585">
      <formula>IF(VLOOKUP($H46,PROFA,2,0)=8,1,0)</formula>
    </cfRule>
  </conditionalFormatting>
  <conditionalFormatting sqref="H45">
    <cfRule type="expression" dxfId="381" priority="562">
      <formula>IF(VLOOKUP($H45,PROFA,2,0)=1,1,0)</formula>
    </cfRule>
    <cfRule type="expression" dxfId="380" priority="563">
      <formula>IF(VLOOKUP($H45,PROFA,2,0)=2,1,0)</formula>
    </cfRule>
    <cfRule type="expression" dxfId="379" priority="564">
      <formula>IF(VLOOKUP($H45,PROFA,2,0)=3,1,0)</formula>
    </cfRule>
    <cfRule type="expression" dxfId="378" priority="565">
      <formula>IF(VLOOKUP($H45,PROFA,2,0)=4,1,0)</formula>
    </cfRule>
    <cfRule type="expression" dxfId="377" priority="566">
      <formula>IF(VLOOKUP($H45,PROFA,2,0)=5,1,0)</formula>
    </cfRule>
    <cfRule type="expression" dxfId="376" priority="567">
      <formula>IF(VLOOKUP($H45,PROFA,2,0)=6,1,0)</formula>
    </cfRule>
    <cfRule type="expression" dxfId="375" priority="568">
      <formula>IF(VLOOKUP($H45,PROFA,2,0)=7,1,0)</formula>
    </cfRule>
    <cfRule type="expression" dxfId="374" priority="569">
      <formula>IF(VLOOKUP($H45,PROFA,2,0)=8,1,0)</formula>
    </cfRule>
  </conditionalFormatting>
  <conditionalFormatting sqref="H64">
    <cfRule type="expression" dxfId="373" priority="546">
      <formula>IF(VLOOKUP($H64,PROFA,2,0)=1,1,0)</formula>
    </cfRule>
    <cfRule type="expression" dxfId="372" priority="547">
      <formula>IF(VLOOKUP($H64,PROFA,2,0)=2,1,0)</formula>
    </cfRule>
    <cfRule type="expression" dxfId="371" priority="548">
      <formula>IF(VLOOKUP($H64,PROFA,2,0)=3,1,0)</formula>
    </cfRule>
    <cfRule type="expression" dxfId="370" priority="549">
      <formula>IF(VLOOKUP($H64,PROFA,2,0)=4,1,0)</formula>
    </cfRule>
    <cfRule type="expression" dxfId="369" priority="550">
      <formula>IF(VLOOKUP($H64,PROFA,2,0)=5,1,0)</formula>
    </cfRule>
    <cfRule type="expression" dxfId="368" priority="551">
      <formula>IF(VLOOKUP($H64,PROFA,2,0)=6,1,0)</formula>
    </cfRule>
    <cfRule type="expression" dxfId="367" priority="552">
      <formula>IF(VLOOKUP($H64,PROFA,2,0)=7,1,0)</formula>
    </cfRule>
    <cfRule type="expression" dxfId="366" priority="553">
      <formula>IF(VLOOKUP($H64,PROFA,2,0)=8,1,0)</formula>
    </cfRule>
  </conditionalFormatting>
  <conditionalFormatting sqref="H63">
    <cfRule type="expression" dxfId="365" priority="530">
      <formula>IF(VLOOKUP($H63,PROFA,2,0)=1,1,0)</formula>
    </cfRule>
    <cfRule type="expression" dxfId="364" priority="531">
      <formula>IF(VLOOKUP($H63,PROFA,2,0)=2,1,0)</formula>
    </cfRule>
    <cfRule type="expression" dxfId="363" priority="532">
      <formula>IF(VLOOKUP($H63,PROFA,2,0)=3,1,0)</formula>
    </cfRule>
    <cfRule type="expression" dxfId="362" priority="533">
      <formula>IF(VLOOKUP($H63,PROFA,2,0)=4,1,0)</formula>
    </cfRule>
    <cfRule type="expression" dxfId="361" priority="534">
      <formula>IF(VLOOKUP($H63,PROFA,2,0)=5,1,0)</formula>
    </cfRule>
    <cfRule type="expression" dxfId="360" priority="535">
      <formula>IF(VLOOKUP($H63,PROFA,2,0)=6,1,0)</formula>
    </cfRule>
    <cfRule type="expression" dxfId="359" priority="536">
      <formula>IF(VLOOKUP($H63,PROFA,2,0)=7,1,0)</formula>
    </cfRule>
    <cfRule type="expression" dxfId="358" priority="537">
      <formula>IF(VLOOKUP($H63,PROFA,2,0)=8,1,0)</formula>
    </cfRule>
  </conditionalFormatting>
  <conditionalFormatting sqref="H50:H52">
    <cfRule type="expression" dxfId="357" priority="514">
      <formula>IF(VLOOKUP($H50,PROFA,2,0)=1,1,0)</formula>
    </cfRule>
    <cfRule type="expression" dxfId="356" priority="515">
      <formula>IF(VLOOKUP($H50,PROFA,2,0)=2,1,0)</formula>
    </cfRule>
    <cfRule type="expression" dxfId="355" priority="516">
      <formula>IF(VLOOKUP($H50,PROFA,2,0)=3,1,0)</formula>
    </cfRule>
    <cfRule type="expression" dxfId="354" priority="517">
      <formula>IF(VLOOKUP($H50,PROFA,2,0)=4,1,0)</formula>
    </cfRule>
    <cfRule type="expression" dxfId="353" priority="518">
      <formula>IF(VLOOKUP($H50,PROFA,2,0)=5,1,0)</formula>
    </cfRule>
    <cfRule type="expression" dxfId="352" priority="519">
      <formula>IF(VLOOKUP($H50,PROFA,2,0)=6,1,0)</formula>
    </cfRule>
    <cfRule type="expression" dxfId="351" priority="520">
      <formula>IF(VLOOKUP($H50,PROFA,2,0)=7,1,0)</formula>
    </cfRule>
    <cfRule type="expression" dxfId="350" priority="521">
      <formula>IF(VLOOKUP($H50,PROFA,2,0)=8,1,0)</formula>
    </cfRule>
  </conditionalFormatting>
  <conditionalFormatting sqref="H44">
    <cfRule type="expression" dxfId="349" priority="506">
      <formula>IF(VLOOKUP($H44,PROFA,2,0)=1,1,0)</formula>
    </cfRule>
    <cfRule type="expression" dxfId="348" priority="507">
      <formula>IF(VLOOKUP($H44,PROFA,2,0)=2,1,0)</formula>
    </cfRule>
    <cfRule type="expression" dxfId="347" priority="508">
      <formula>IF(VLOOKUP($H44,PROFA,2,0)=3,1,0)</formula>
    </cfRule>
    <cfRule type="expression" dxfId="346" priority="509">
      <formula>IF(VLOOKUP($H44,PROFA,2,0)=4,1,0)</formula>
    </cfRule>
    <cfRule type="expression" dxfId="345" priority="510">
      <formula>IF(VLOOKUP($H44,PROFA,2,0)=5,1,0)</formula>
    </cfRule>
    <cfRule type="expression" dxfId="344" priority="511">
      <formula>IF(VLOOKUP($H44,PROFA,2,0)=6,1,0)</formula>
    </cfRule>
    <cfRule type="expression" dxfId="343" priority="512">
      <formula>IF(VLOOKUP($H44,PROFA,2,0)=7,1,0)</formula>
    </cfRule>
    <cfRule type="expression" dxfId="342" priority="513">
      <formula>IF(VLOOKUP($H44,PROFA,2,0)=8,1,0)</formula>
    </cfRule>
  </conditionalFormatting>
  <conditionalFormatting sqref="L26:W26">
    <cfRule type="expression" dxfId="341" priority="498" stopIfTrue="1">
      <formula>IF(AND(L$16&gt;=$J26,L$15&lt;=$K26,VLOOKUP($H26,PROFA,2,0)=1),1,0)</formula>
    </cfRule>
    <cfRule type="expression" dxfId="340" priority="499" stopIfTrue="1">
      <formula>IF(AND(L$16&gt;=$J26,L$15&lt;=$K26,VLOOKUP($H26,PROFA,2,0)=2),1,0)</formula>
    </cfRule>
    <cfRule type="expression" dxfId="339" priority="500" stopIfTrue="1">
      <formula>IF(AND(L$16&gt;=$J26,L$15&lt;=$K26,VLOOKUP($H26,PROFA,2,0)=3),1,0)</formula>
    </cfRule>
    <cfRule type="expression" dxfId="338" priority="501" stopIfTrue="1">
      <formula>IF(AND(L$16&gt;=$J26,L$15&lt;=$K26,VLOOKUP($H26,PROFA,2,0)=4),1,0)</formula>
    </cfRule>
    <cfRule type="expression" dxfId="337" priority="502" stopIfTrue="1">
      <formula>IF(AND(L$16&gt;=$J26,L$15&lt;=$K26,VLOOKUP($H26,PROFA,2,0)=5),1,0)</formula>
    </cfRule>
    <cfRule type="expression" dxfId="336" priority="503" stopIfTrue="1">
      <formula>IF(AND(L$16&gt;=$J26,L$15&lt;=$K26,VLOOKUP($H26,PROFA,2,0)=6),1,0)</formula>
    </cfRule>
    <cfRule type="expression" dxfId="335" priority="504" stopIfTrue="1">
      <formula>IF(AND(L$16&gt;=$J26,L$15&lt;=$K26,VLOOKUP($H26,PROFA,2,0)=7),1,0)</formula>
    </cfRule>
    <cfRule type="expression" dxfId="334" priority="505" stopIfTrue="1">
      <formula>IF(AND(L$16&gt;=$J26,L$15&lt;=$K26,VLOOKUP($H26,PROFA,2,0)=8),1,0)</formula>
    </cfRule>
  </conditionalFormatting>
  <conditionalFormatting sqref="O27">
    <cfRule type="expression" dxfId="333" priority="482" stopIfTrue="1">
      <formula>IF(AND(O$16&gt;=$J27,O$15&lt;=$K27,VLOOKUP($H27,PROFA,2,0)=1),1,0)</formula>
    </cfRule>
    <cfRule type="expression" dxfId="332" priority="483" stopIfTrue="1">
      <formula>IF(AND(O$16&gt;=$J27,O$15&lt;=$K27,VLOOKUP($H27,PROFA,2,0)=2),1,0)</formula>
    </cfRule>
    <cfRule type="expression" dxfId="331" priority="484" stopIfTrue="1">
      <formula>IF(AND(O$16&gt;=$J27,O$15&lt;=$K27,VLOOKUP($H27,PROFA,2,0)=3),1,0)</formula>
    </cfRule>
    <cfRule type="expression" dxfId="330" priority="485" stopIfTrue="1">
      <formula>IF(AND(O$16&gt;=$J27,O$15&lt;=$K27,VLOOKUP($H27,PROFA,2,0)=4),1,0)</formula>
    </cfRule>
    <cfRule type="expression" dxfId="329" priority="486" stopIfTrue="1">
      <formula>IF(AND(O$16&gt;=$J27,O$15&lt;=$K27,VLOOKUP($H27,PROFA,2,0)=5),1,0)</formula>
    </cfRule>
    <cfRule type="expression" dxfId="328" priority="487" stopIfTrue="1">
      <formula>IF(AND(O$16&gt;=$J27,O$15&lt;=$K27,VLOOKUP($H27,PROFA,2,0)=6),1,0)</formula>
    </cfRule>
    <cfRule type="expression" dxfId="327" priority="488" stopIfTrue="1">
      <formula>IF(AND(O$16&gt;=$J27,O$15&lt;=$K27,VLOOKUP($H27,PROFA,2,0)=7),1,0)</formula>
    </cfRule>
    <cfRule type="expression" dxfId="326" priority="489" stopIfTrue="1">
      <formula>IF(AND(O$16&gt;=$J27,O$15&lt;=$K27,VLOOKUP($H27,PROFA,2,0)=8),1,0)</formula>
    </cfRule>
  </conditionalFormatting>
  <conditionalFormatting sqref="Q28:S28">
    <cfRule type="expression" dxfId="325" priority="466" stopIfTrue="1">
      <formula>IF(AND(Q$16&gt;=$J28,Q$15&lt;=$K28,VLOOKUP($H28,PROFA,2,0)=1),1,0)</formula>
    </cfRule>
    <cfRule type="expression" dxfId="324" priority="467" stopIfTrue="1">
      <formula>IF(AND(Q$16&gt;=$J28,Q$15&lt;=$K28,VLOOKUP($H28,PROFA,2,0)=2),1,0)</formula>
    </cfRule>
    <cfRule type="expression" dxfId="323" priority="468" stopIfTrue="1">
      <formula>IF(AND(Q$16&gt;=$J28,Q$15&lt;=$K28,VLOOKUP($H28,PROFA,2,0)=3),1,0)</formula>
    </cfRule>
    <cfRule type="expression" dxfId="322" priority="469" stopIfTrue="1">
      <formula>IF(AND(Q$16&gt;=$J28,Q$15&lt;=$K28,VLOOKUP($H28,PROFA,2,0)=4),1,0)</formula>
    </cfRule>
    <cfRule type="expression" dxfId="321" priority="470" stopIfTrue="1">
      <formula>IF(AND(Q$16&gt;=$J28,Q$15&lt;=$K28,VLOOKUP($H28,PROFA,2,0)=5),1,0)</formula>
    </cfRule>
    <cfRule type="expression" dxfId="320" priority="471" stopIfTrue="1">
      <formula>IF(AND(Q$16&gt;=$J28,Q$15&lt;=$K28,VLOOKUP($H28,PROFA,2,0)=6),1,0)</formula>
    </cfRule>
    <cfRule type="expression" dxfId="319" priority="472" stopIfTrue="1">
      <formula>IF(AND(Q$16&gt;=$J28,Q$15&lt;=$K28,VLOOKUP($H28,PROFA,2,0)=7),1,0)</formula>
    </cfRule>
    <cfRule type="expression" dxfId="318" priority="473" stopIfTrue="1">
      <formula>IF(AND(Q$16&gt;=$J28,Q$15&lt;=$K28,VLOOKUP($H28,PROFA,2,0)=8),1,0)</formula>
    </cfRule>
  </conditionalFormatting>
  <conditionalFormatting sqref="H159">
    <cfRule type="expression" dxfId="317" priority="386">
      <formula>IF(VLOOKUP($H159,PROFA,2,0)=1,1,0)</formula>
    </cfRule>
    <cfRule type="expression" dxfId="316" priority="387">
      <formula>IF(VLOOKUP($H159,PROFA,2,0)=2,1,0)</formula>
    </cfRule>
    <cfRule type="expression" dxfId="315" priority="388">
      <formula>IF(VLOOKUP($H159,PROFA,2,0)=3,1,0)</formula>
    </cfRule>
    <cfRule type="expression" dxfId="314" priority="389">
      <formula>IF(VLOOKUP($H159,PROFA,2,0)=4,1,0)</formula>
    </cfRule>
    <cfRule type="expression" dxfId="313" priority="390">
      <formula>IF(VLOOKUP($H159,PROFA,2,0)=5,1,0)</formula>
    </cfRule>
    <cfRule type="expression" dxfId="312" priority="391">
      <formula>IF(VLOOKUP($H159,PROFA,2,0)=6,1,0)</formula>
    </cfRule>
    <cfRule type="expression" dxfId="311" priority="392">
      <formula>IF(VLOOKUP($H159,PROFA,2,0)=7,1,0)</formula>
    </cfRule>
    <cfRule type="expression" dxfId="310" priority="393">
      <formula>IF(VLOOKUP($H159,PROFA,2,0)=8,1,0)</formula>
    </cfRule>
  </conditionalFormatting>
  <conditionalFormatting sqref="H120">
    <cfRule type="expression" dxfId="309" priority="362">
      <formula>IF(VLOOKUP($H120,PROFA,2,0)=1,1,0)</formula>
    </cfRule>
    <cfRule type="expression" dxfId="308" priority="363">
      <formula>IF(VLOOKUP($H120,PROFA,2,0)=2,1,0)</formula>
    </cfRule>
    <cfRule type="expression" dxfId="307" priority="364">
      <formula>IF(VLOOKUP($H120,PROFA,2,0)=3,1,0)</formula>
    </cfRule>
    <cfRule type="expression" dxfId="306" priority="365">
      <formula>IF(VLOOKUP($H120,PROFA,2,0)=4,1,0)</formula>
    </cfRule>
    <cfRule type="expression" dxfId="305" priority="366">
      <formula>IF(VLOOKUP($H120,PROFA,2,0)=5,1,0)</formula>
    </cfRule>
    <cfRule type="expression" dxfId="304" priority="367">
      <formula>IF(VLOOKUP($H120,PROFA,2,0)=6,1,0)</formula>
    </cfRule>
    <cfRule type="expression" dxfId="303" priority="368">
      <formula>IF(VLOOKUP($H120,PROFA,2,0)=7,1,0)</formula>
    </cfRule>
    <cfRule type="expression" dxfId="302" priority="369">
      <formula>IF(VLOOKUP($H120,PROFA,2,0)=8,1,0)</formula>
    </cfRule>
  </conditionalFormatting>
  <conditionalFormatting sqref="L188:W188">
    <cfRule type="expression" dxfId="301" priority="330" stopIfTrue="1">
      <formula>IF(AND(L$16&gt;=$J188,L$15&lt;=$K188,VLOOKUP($H188,PROFA,2,0)=1),1,0)</formula>
    </cfRule>
    <cfRule type="expression" dxfId="300" priority="331" stopIfTrue="1">
      <formula>IF(AND(L$16&gt;=$J188,L$15&lt;=$K188,VLOOKUP($H188,PROFA,2,0)=2),1,0)</formula>
    </cfRule>
    <cfRule type="expression" dxfId="299" priority="332" stopIfTrue="1">
      <formula>IF(AND(L$16&gt;=$J188,L$15&lt;=$K188,VLOOKUP($H188,PROFA,2,0)=3),1,0)</formula>
    </cfRule>
    <cfRule type="expression" dxfId="298" priority="333" stopIfTrue="1">
      <formula>IF(AND(L$16&gt;=$J188,L$15&lt;=$K188,VLOOKUP($H188,PROFA,2,0)=4),1,0)</formula>
    </cfRule>
    <cfRule type="expression" dxfId="297" priority="334" stopIfTrue="1">
      <formula>IF(AND(L$16&gt;=$J188,L$15&lt;=$K188,VLOOKUP($H188,PROFA,2,0)=5),1,0)</formula>
    </cfRule>
    <cfRule type="expression" dxfId="296" priority="335" stopIfTrue="1">
      <formula>IF(AND(L$16&gt;=$J188,L$15&lt;=$K188,VLOOKUP($H188,PROFA,2,0)=6),1,0)</formula>
    </cfRule>
    <cfRule type="expression" dxfId="295" priority="336" stopIfTrue="1">
      <formula>IF(AND(L$16&gt;=$J188,L$15&lt;=$K188,VLOOKUP($H188,PROFA,2,0)=7),1,0)</formula>
    </cfRule>
    <cfRule type="expression" dxfId="294" priority="337" stopIfTrue="1">
      <formula>IF(AND(L$16&gt;=$J188,L$15&lt;=$K188,VLOOKUP($H188,PROFA,2,0)=8),1,0)</formula>
    </cfRule>
  </conditionalFormatting>
  <conditionalFormatting sqref="H188">
    <cfRule type="expression" dxfId="293" priority="322">
      <formula>IF(VLOOKUP($H188,PROFA,2,0)=1,1,0)</formula>
    </cfRule>
    <cfRule type="expression" dxfId="292" priority="323">
      <formula>IF(VLOOKUP($H188,PROFA,2,0)=2,1,0)</formula>
    </cfRule>
    <cfRule type="expression" dxfId="291" priority="324">
      <formula>IF(VLOOKUP($H188,PROFA,2,0)=3,1,0)</formula>
    </cfRule>
    <cfRule type="expression" dxfId="290" priority="325">
      <formula>IF(VLOOKUP($H188,PROFA,2,0)=4,1,0)</formula>
    </cfRule>
    <cfRule type="expression" dxfId="289" priority="326">
      <formula>IF(VLOOKUP($H188,PROFA,2,0)=5,1,0)</formula>
    </cfRule>
    <cfRule type="expression" dxfId="288" priority="327">
      <formula>IF(VLOOKUP($H188,PROFA,2,0)=6,1,0)</formula>
    </cfRule>
    <cfRule type="expression" dxfId="287" priority="328">
      <formula>IF(VLOOKUP($H188,PROFA,2,0)=7,1,0)</formula>
    </cfRule>
    <cfRule type="expression" dxfId="286" priority="329">
      <formula>IF(VLOOKUP($H188,PROFA,2,0)=8,1,0)</formula>
    </cfRule>
  </conditionalFormatting>
  <conditionalFormatting sqref="L187:W187">
    <cfRule type="expression" dxfId="285" priority="314" stopIfTrue="1">
      <formula>IF(AND(L$16&gt;=$J187,L$15&lt;=$K187,VLOOKUP($H187,PROFA,2,0)=1),1,0)</formula>
    </cfRule>
    <cfRule type="expression" dxfId="284" priority="315" stopIfTrue="1">
      <formula>IF(AND(L$16&gt;=$J187,L$15&lt;=$K187,VLOOKUP($H187,PROFA,2,0)=2),1,0)</formula>
    </cfRule>
    <cfRule type="expression" dxfId="283" priority="316" stopIfTrue="1">
      <formula>IF(AND(L$16&gt;=$J187,L$15&lt;=$K187,VLOOKUP($H187,PROFA,2,0)=3),1,0)</formula>
    </cfRule>
    <cfRule type="expression" dxfId="282" priority="317" stopIfTrue="1">
      <formula>IF(AND(L$16&gt;=$J187,L$15&lt;=$K187,VLOOKUP($H187,PROFA,2,0)=4),1,0)</formula>
    </cfRule>
    <cfRule type="expression" dxfId="281" priority="318" stopIfTrue="1">
      <formula>IF(AND(L$16&gt;=$J187,L$15&lt;=$K187,VLOOKUP($H187,PROFA,2,0)=5),1,0)</formula>
    </cfRule>
    <cfRule type="expression" dxfId="280" priority="319" stopIfTrue="1">
      <formula>IF(AND(L$16&gt;=$J187,L$15&lt;=$K187,VLOOKUP($H187,PROFA,2,0)=6),1,0)</formula>
    </cfRule>
    <cfRule type="expression" dxfId="279" priority="320" stopIfTrue="1">
      <formula>IF(AND(L$16&gt;=$J187,L$15&lt;=$K187,VLOOKUP($H187,PROFA,2,0)=7),1,0)</formula>
    </cfRule>
    <cfRule type="expression" dxfId="278" priority="321" stopIfTrue="1">
      <formula>IF(AND(L$16&gt;=$J187,L$15&lt;=$K187,VLOOKUP($H187,PROFA,2,0)=8),1,0)</formula>
    </cfRule>
  </conditionalFormatting>
  <conditionalFormatting sqref="H187">
    <cfRule type="expression" dxfId="277" priority="306">
      <formula>IF(VLOOKUP($H187,PROFA,2,0)=1,1,0)</formula>
    </cfRule>
    <cfRule type="expression" dxfId="276" priority="307">
      <formula>IF(VLOOKUP($H187,PROFA,2,0)=2,1,0)</formula>
    </cfRule>
    <cfRule type="expression" dxfId="275" priority="308">
      <formula>IF(VLOOKUP($H187,PROFA,2,0)=3,1,0)</formula>
    </cfRule>
    <cfRule type="expression" dxfId="274" priority="309">
      <formula>IF(VLOOKUP($H187,PROFA,2,0)=4,1,0)</formula>
    </cfRule>
    <cfRule type="expression" dxfId="273" priority="310">
      <formula>IF(VLOOKUP($H187,PROFA,2,0)=5,1,0)</formula>
    </cfRule>
    <cfRule type="expression" dxfId="272" priority="311">
      <formula>IF(VLOOKUP($H187,PROFA,2,0)=6,1,0)</formula>
    </cfRule>
    <cfRule type="expression" dxfId="271" priority="312">
      <formula>IF(VLOOKUP($H187,PROFA,2,0)=7,1,0)</formula>
    </cfRule>
    <cfRule type="expression" dxfId="270" priority="313">
      <formula>IF(VLOOKUP($H187,PROFA,2,0)=8,1,0)</formula>
    </cfRule>
  </conditionalFormatting>
  <conditionalFormatting sqref="L189:W189">
    <cfRule type="expression" dxfId="269" priority="298" stopIfTrue="1">
      <formula>IF(AND(L$16&gt;=$J189,L$15&lt;=$K189,VLOOKUP($H189,PROFA,2,0)=1),1,0)</formula>
    </cfRule>
    <cfRule type="expression" dxfId="268" priority="299" stopIfTrue="1">
      <formula>IF(AND(L$16&gt;=$J189,L$15&lt;=$K189,VLOOKUP($H189,PROFA,2,0)=2),1,0)</formula>
    </cfRule>
    <cfRule type="expression" dxfId="267" priority="300" stopIfTrue="1">
      <formula>IF(AND(L$16&gt;=$J189,L$15&lt;=$K189,VLOOKUP($H189,PROFA,2,0)=3),1,0)</formula>
    </cfRule>
    <cfRule type="expression" dxfId="266" priority="301" stopIfTrue="1">
      <formula>IF(AND(L$16&gt;=$J189,L$15&lt;=$K189,VLOOKUP($H189,PROFA,2,0)=4),1,0)</formula>
    </cfRule>
    <cfRule type="expression" dxfId="265" priority="302" stopIfTrue="1">
      <formula>IF(AND(L$16&gt;=$J189,L$15&lt;=$K189,VLOOKUP($H189,PROFA,2,0)=5),1,0)</formula>
    </cfRule>
    <cfRule type="expression" dxfId="264" priority="303" stopIfTrue="1">
      <formula>IF(AND(L$16&gt;=$J189,L$15&lt;=$K189,VLOOKUP($H189,PROFA,2,0)=6),1,0)</formula>
    </cfRule>
    <cfRule type="expression" dxfId="263" priority="304" stopIfTrue="1">
      <formula>IF(AND(L$16&gt;=$J189,L$15&lt;=$K189,VLOOKUP($H189,PROFA,2,0)=7),1,0)</formula>
    </cfRule>
    <cfRule type="expression" dxfId="262" priority="305" stopIfTrue="1">
      <formula>IF(AND(L$16&gt;=$J189,L$15&lt;=$K189,VLOOKUP($H189,PROFA,2,0)=8),1,0)</formula>
    </cfRule>
  </conditionalFormatting>
  <conditionalFormatting sqref="H189">
    <cfRule type="expression" dxfId="261" priority="290">
      <formula>IF(VLOOKUP($H189,PROFA,2,0)=1,1,0)</formula>
    </cfRule>
    <cfRule type="expression" dxfId="260" priority="291">
      <formula>IF(VLOOKUP($H189,PROFA,2,0)=2,1,0)</formula>
    </cfRule>
    <cfRule type="expression" dxfId="259" priority="292">
      <formula>IF(VLOOKUP($H189,PROFA,2,0)=3,1,0)</formula>
    </cfRule>
    <cfRule type="expression" dxfId="258" priority="293">
      <formula>IF(VLOOKUP($H189,PROFA,2,0)=4,1,0)</formula>
    </cfRule>
    <cfRule type="expression" dxfId="257" priority="294">
      <formula>IF(VLOOKUP($H189,PROFA,2,0)=5,1,0)</formula>
    </cfRule>
    <cfRule type="expression" dxfId="256" priority="295">
      <formula>IF(VLOOKUP($H189,PROFA,2,0)=6,1,0)</formula>
    </cfRule>
    <cfRule type="expression" dxfId="255" priority="296">
      <formula>IF(VLOOKUP($H189,PROFA,2,0)=7,1,0)</formula>
    </cfRule>
    <cfRule type="expression" dxfId="254" priority="297">
      <formula>IF(VLOOKUP($H189,PROFA,2,0)=8,1,0)</formula>
    </cfRule>
  </conditionalFormatting>
  <conditionalFormatting sqref="L190:W190">
    <cfRule type="expression" dxfId="253" priority="282" stopIfTrue="1">
      <formula>IF(AND(L$16&gt;=$J190,L$15&lt;=$K190,VLOOKUP($H190,PROFA,2,0)=1),1,0)</formula>
    </cfRule>
    <cfRule type="expression" dxfId="252" priority="283" stopIfTrue="1">
      <formula>IF(AND(L$16&gt;=$J190,L$15&lt;=$K190,VLOOKUP($H190,PROFA,2,0)=2),1,0)</formula>
    </cfRule>
    <cfRule type="expression" dxfId="251" priority="284" stopIfTrue="1">
      <formula>IF(AND(L$16&gt;=$J190,L$15&lt;=$K190,VLOOKUP($H190,PROFA,2,0)=3),1,0)</formula>
    </cfRule>
    <cfRule type="expression" dxfId="250" priority="285" stopIfTrue="1">
      <formula>IF(AND(L$16&gt;=$J190,L$15&lt;=$K190,VLOOKUP($H190,PROFA,2,0)=4),1,0)</formula>
    </cfRule>
    <cfRule type="expression" dxfId="249" priority="286" stopIfTrue="1">
      <formula>IF(AND(L$16&gt;=$J190,L$15&lt;=$K190,VLOOKUP($H190,PROFA,2,0)=5),1,0)</formula>
    </cfRule>
    <cfRule type="expression" dxfId="248" priority="287" stopIfTrue="1">
      <formula>IF(AND(L$16&gt;=$J190,L$15&lt;=$K190,VLOOKUP($H190,PROFA,2,0)=6),1,0)</formula>
    </cfRule>
    <cfRule type="expression" dxfId="247" priority="288" stopIfTrue="1">
      <formula>IF(AND(L$16&gt;=$J190,L$15&lt;=$K190,VLOOKUP($H190,PROFA,2,0)=7),1,0)</formula>
    </cfRule>
    <cfRule type="expression" dxfId="246" priority="289" stopIfTrue="1">
      <formula>IF(AND(L$16&gt;=$J190,L$15&lt;=$K190,VLOOKUP($H190,PROFA,2,0)=8),1,0)</formula>
    </cfRule>
  </conditionalFormatting>
  <conditionalFormatting sqref="H190">
    <cfRule type="expression" dxfId="245" priority="274">
      <formula>IF(VLOOKUP($H190,PROFA,2,0)=1,1,0)</formula>
    </cfRule>
    <cfRule type="expression" dxfId="244" priority="275">
      <formula>IF(VLOOKUP($H190,PROFA,2,0)=2,1,0)</formula>
    </cfRule>
    <cfRule type="expression" dxfId="243" priority="276">
      <formula>IF(VLOOKUP($H190,PROFA,2,0)=3,1,0)</formula>
    </cfRule>
    <cfRule type="expression" dxfId="242" priority="277">
      <formula>IF(VLOOKUP($H190,PROFA,2,0)=4,1,0)</formula>
    </cfRule>
    <cfRule type="expression" dxfId="241" priority="278">
      <formula>IF(VLOOKUP($H190,PROFA,2,0)=5,1,0)</formula>
    </cfRule>
    <cfRule type="expression" dxfId="240" priority="279">
      <formula>IF(VLOOKUP($H190,PROFA,2,0)=6,1,0)</formula>
    </cfRule>
    <cfRule type="expression" dxfId="239" priority="280">
      <formula>IF(VLOOKUP($H190,PROFA,2,0)=7,1,0)</formula>
    </cfRule>
    <cfRule type="expression" dxfId="238" priority="281">
      <formula>IF(VLOOKUP($H190,PROFA,2,0)=8,1,0)</formula>
    </cfRule>
  </conditionalFormatting>
  <conditionalFormatting sqref="B19">
    <cfRule type="containsText" dxfId="237" priority="271" operator="containsText" text="QUEDA IGUAL">
      <formula>NOT(ISERROR(SEARCH("QUEDA IGUAL",B19)))</formula>
    </cfRule>
    <cfRule type="containsText" dxfId="236" priority="272" operator="containsText" text="NUEVA QUE SE INCLUYE">
      <formula>NOT(ISERROR(SEARCH("NUEVA QUE SE INCLUYE",B19)))</formula>
    </cfRule>
    <cfRule type="containsText" dxfId="235" priority="273" operator="containsText" text="SE DEBE ELIMINAR">
      <formula>NOT(ISERROR(SEARCH("SE DEBE ELIMINAR",B19)))</formula>
    </cfRule>
  </conditionalFormatting>
  <conditionalFormatting sqref="B20:B192">
    <cfRule type="containsText" dxfId="234" priority="268" operator="containsText" text="QUEDA IGUAL">
      <formula>NOT(ISERROR(SEARCH("QUEDA IGUAL",B20)))</formula>
    </cfRule>
    <cfRule type="containsText" dxfId="233" priority="269" operator="containsText" text="NUEVA QUE SE INCLUYE">
      <formula>NOT(ISERROR(SEARCH("NUEVA QUE SE INCLUYE",B20)))</formula>
    </cfRule>
    <cfRule type="containsText" dxfId="232" priority="270" operator="containsText" text="SE DEBE ELIMINAR">
      <formula>NOT(ISERROR(SEARCH("SE DEBE ELIMINAR",B20)))</formula>
    </cfRule>
  </conditionalFormatting>
  <conditionalFormatting sqref="L193:W193">
    <cfRule type="expression" dxfId="231" priority="260" stopIfTrue="1">
      <formula>IF(AND(L$16&gt;=$J193,L$15&lt;=$K193,VLOOKUP($H193,PROFA,2,0)=1),1,0)</formula>
    </cfRule>
    <cfRule type="expression" dxfId="230" priority="261" stopIfTrue="1">
      <formula>IF(AND(L$16&gt;=$J193,L$15&lt;=$K193,VLOOKUP($H193,PROFA,2,0)=2),1,0)</formula>
    </cfRule>
    <cfRule type="expression" dxfId="229" priority="262" stopIfTrue="1">
      <formula>IF(AND(L$16&gt;=$J193,L$15&lt;=$K193,VLOOKUP($H193,PROFA,2,0)=3),1,0)</formula>
    </cfRule>
    <cfRule type="expression" dxfId="228" priority="263" stopIfTrue="1">
      <formula>IF(AND(L$16&gt;=$J193,L$15&lt;=$K193,VLOOKUP($H193,PROFA,2,0)=4),1,0)</formula>
    </cfRule>
    <cfRule type="expression" dxfId="227" priority="264" stopIfTrue="1">
      <formula>IF(AND(L$16&gt;=$J193,L$15&lt;=$K193,VLOOKUP($H193,PROFA,2,0)=5),1,0)</formula>
    </cfRule>
    <cfRule type="expression" dxfId="226" priority="265" stopIfTrue="1">
      <formula>IF(AND(L$16&gt;=$J193,L$15&lt;=$K193,VLOOKUP($H193,PROFA,2,0)=6),1,0)</formula>
    </cfRule>
    <cfRule type="expression" dxfId="225" priority="266" stopIfTrue="1">
      <formula>IF(AND(L$16&gt;=$J193,L$15&lt;=$K193,VLOOKUP($H193,PROFA,2,0)=7),1,0)</formula>
    </cfRule>
    <cfRule type="expression" dxfId="224" priority="267" stopIfTrue="1">
      <formula>IF(AND(L$16&gt;=$J193,L$15&lt;=$K193,VLOOKUP($H193,PROFA,2,0)=8),1,0)</formula>
    </cfRule>
  </conditionalFormatting>
  <conditionalFormatting sqref="H193">
    <cfRule type="expression" dxfId="223" priority="252">
      <formula>IF(VLOOKUP($H193,PROFA,2,0)=1,1,0)</formula>
    </cfRule>
    <cfRule type="expression" dxfId="222" priority="253">
      <formula>IF(VLOOKUP($H193,PROFA,2,0)=2,1,0)</formula>
    </cfRule>
    <cfRule type="expression" dxfId="221" priority="254">
      <formula>IF(VLOOKUP($H193,PROFA,2,0)=3,1,0)</formula>
    </cfRule>
    <cfRule type="expression" dxfId="220" priority="255">
      <formula>IF(VLOOKUP($H193,PROFA,2,0)=4,1,0)</formula>
    </cfRule>
    <cfRule type="expression" dxfId="219" priority="256">
      <formula>IF(VLOOKUP($H193,PROFA,2,0)=5,1,0)</formula>
    </cfRule>
    <cfRule type="expression" dxfId="218" priority="257">
      <formula>IF(VLOOKUP($H193,PROFA,2,0)=6,1,0)</formula>
    </cfRule>
    <cfRule type="expression" dxfId="217" priority="258">
      <formula>IF(VLOOKUP($H193,PROFA,2,0)=7,1,0)</formula>
    </cfRule>
    <cfRule type="expression" dxfId="216" priority="259">
      <formula>IF(VLOOKUP($H193,PROFA,2,0)=8,1,0)</formula>
    </cfRule>
  </conditionalFormatting>
  <conditionalFormatting sqref="B193">
    <cfRule type="containsText" dxfId="215" priority="249" operator="containsText" text="QUEDA IGUAL">
      <formula>NOT(ISERROR(SEARCH("QUEDA IGUAL",B193)))</formula>
    </cfRule>
    <cfRule type="containsText" dxfId="214" priority="250" operator="containsText" text="NUEVA QUE SE INCLUYE">
      <formula>NOT(ISERROR(SEARCH("NUEVA QUE SE INCLUYE",B193)))</formula>
    </cfRule>
    <cfRule type="containsText" dxfId="213" priority="251" operator="containsText" text="SE DEBE ELIMINAR">
      <formula>NOT(ISERROR(SEARCH("SE DEBE ELIMINAR",B193)))</formula>
    </cfRule>
  </conditionalFormatting>
  <conditionalFormatting sqref="L194:W194">
    <cfRule type="expression" dxfId="212" priority="241" stopIfTrue="1">
      <formula>IF(AND(L$16&gt;=$J194,L$15&lt;=$K194,VLOOKUP($H194,PROFA,2,0)=1),1,0)</formula>
    </cfRule>
    <cfRule type="expression" dxfId="211" priority="242" stopIfTrue="1">
      <formula>IF(AND(L$16&gt;=$J194,L$15&lt;=$K194,VLOOKUP($H194,PROFA,2,0)=2),1,0)</formula>
    </cfRule>
    <cfRule type="expression" dxfId="210" priority="243" stopIfTrue="1">
      <formula>IF(AND(L$16&gt;=$J194,L$15&lt;=$K194,VLOOKUP($H194,PROFA,2,0)=3),1,0)</formula>
    </cfRule>
    <cfRule type="expression" dxfId="209" priority="244" stopIfTrue="1">
      <formula>IF(AND(L$16&gt;=$J194,L$15&lt;=$K194,VLOOKUP($H194,PROFA,2,0)=4),1,0)</formula>
    </cfRule>
    <cfRule type="expression" dxfId="208" priority="245" stopIfTrue="1">
      <formula>IF(AND(L$16&gt;=$J194,L$15&lt;=$K194,VLOOKUP($H194,PROFA,2,0)=5),1,0)</formula>
    </cfRule>
    <cfRule type="expression" dxfId="207" priority="246" stopIfTrue="1">
      <formula>IF(AND(L$16&gt;=$J194,L$15&lt;=$K194,VLOOKUP($H194,PROFA,2,0)=6),1,0)</formula>
    </cfRule>
    <cfRule type="expression" dxfId="206" priority="247" stopIfTrue="1">
      <formula>IF(AND(L$16&gt;=$J194,L$15&lt;=$K194,VLOOKUP($H194,PROFA,2,0)=7),1,0)</formula>
    </cfRule>
    <cfRule type="expression" dxfId="205" priority="248" stopIfTrue="1">
      <formula>IF(AND(L$16&gt;=$J194,L$15&lt;=$K194,VLOOKUP($H194,PROFA,2,0)=8),1,0)</formula>
    </cfRule>
  </conditionalFormatting>
  <conditionalFormatting sqref="B194">
    <cfRule type="containsText" dxfId="204" priority="230" operator="containsText" text="QUEDA IGUAL">
      <formula>NOT(ISERROR(SEARCH("QUEDA IGUAL",B194)))</formula>
    </cfRule>
    <cfRule type="containsText" dxfId="203" priority="231" operator="containsText" text="NUEVA QUE SE INCLUYE">
      <formula>NOT(ISERROR(SEARCH("NUEVA QUE SE INCLUYE",B194)))</formula>
    </cfRule>
    <cfRule type="containsText" dxfId="202" priority="232" operator="containsText" text="SE DEBE ELIMINAR">
      <formula>NOT(ISERROR(SEARCH("SE DEBE ELIMINAR",B194)))</formula>
    </cfRule>
  </conditionalFormatting>
  <conditionalFormatting sqref="L195:W195">
    <cfRule type="expression" dxfId="201" priority="222" stopIfTrue="1">
      <formula>IF(AND(L$16&gt;=$J195,L$15&lt;=$K195,VLOOKUP($H195,PROFA,2,0)=1),1,0)</formula>
    </cfRule>
    <cfRule type="expression" dxfId="200" priority="223" stopIfTrue="1">
      <formula>IF(AND(L$16&gt;=$J195,L$15&lt;=$K195,VLOOKUP($H195,PROFA,2,0)=2),1,0)</formula>
    </cfRule>
    <cfRule type="expression" dxfId="199" priority="224" stopIfTrue="1">
      <formula>IF(AND(L$16&gt;=$J195,L$15&lt;=$K195,VLOOKUP($H195,PROFA,2,0)=3),1,0)</formula>
    </cfRule>
    <cfRule type="expression" dxfId="198" priority="225" stopIfTrue="1">
      <formula>IF(AND(L$16&gt;=$J195,L$15&lt;=$K195,VLOOKUP($H195,PROFA,2,0)=4),1,0)</formula>
    </cfRule>
    <cfRule type="expression" dxfId="197" priority="226" stopIfTrue="1">
      <formula>IF(AND(L$16&gt;=$J195,L$15&lt;=$K195,VLOOKUP($H195,PROFA,2,0)=5),1,0)</formula>
    </cfRule>
    <cfRule type="expression" dxfId="196" priority="227" stopIfTrue="1">
      <formula>IF(AND(L$16&gt;=$J195,L$15&lt;=$K195,VLOOKUP($H195,PROFA,2,0)=6),1,0)</formula>
    </cfRule>
    <cfRule type="expression" dxfId="195" priority="228" stopIfTrue="1">
      <formula>IF(AND(L$16&gt;=$J195,L$15&lt;=$K195,VLOOKUP($H195,PROFA,2,0)=7),1,0)</formula>
    </cfRule>
    <cfRule type="expression" dxfId="194" priority="229" stopIfTrue="1">
      <formula>IF(AND(L$16&gt;=$J195,L$15&lt;=$K195,VLOOKUP($H195,PROFA,2,0)=8),1,0)</formula>
    </cfRule>
  </conditionalFormatting>
  <conditionalFormatting sqref="H195">
    <cfRule type="expression" dxfId="193" priority="214">
      <formula>IF(VLOOKUP($H195,PROFA,2,0)=1,1,0)</formula>
    </cfRule>
    <cfRule type="expression" dxfId="192" priority="215">
      <formula>IF(VLOOKUP($H195,PROFA,2,0)=2,1,0)</formula>
    </cfRule>
    <cfRule type="expression" dxfId="191" priority="216">
      <formula>IF(VLOOKUP($H195,PROFA,2,0)=3,1,0)</formula>
    </cfRule>
    <cfRule type="expression" dxfId="190" priority="217">
      <formula>IF(VLOOKUP($H195,PROFA,2,0)=4,1,0)</formula>
    </cfRule>
    <cfRule type="expression" dxfId="189" priority="218">
      <formula>IF(VLOOKUP($H195,PROFA,2,0)=5,1,0)</formula>
    </cfRule>
    <cfRule type="expression" dxfId="188" priority="219">
      <formula>IF(VLOOKUP($H195,PROFA,2,0)=6,1,0)</formula>
    </cfRule>
    <cfRule type="expression" dxfId="187" priority="220">
      <formula>IF(VLOOKUP($H195,PROFA,2,0)=7,1,0)</formula>
    </cfRule>
    <cfRule type="expression" dxfId="186" priority="221">
      <formula>IF(VLOOKUP($H195,PROFA,2,0)=8,1,0)</formula>
    </cfRule>
  </conditionalFormatting>
  <conditionalFormatting sqref="B195">
    <cfRule type="containsText" dxfId="185" priority="211" operator="containsText" text="QUEDA IGUAL">
      <formula>NOT(ISERROR(SEARCH("QUEDA IGUAL",B195)))</formula>
    </cfRule>
    <cfRule type="containsText" dxfId="184" priority="212" operator="containsText" text="NUEVA QUE SE INCLUYE">
      <formula>NOT(ISERROR(SEARCH("NUEVA QUE SE INCLUYE",B195)))</formula>
    </cfRule>
    <cfRule type="containsText" dxfId="183" priority="213" operator="containsText" text="SE DEBE ELIMINAR">
      <formula>NOT(ISERROR(SEARCH("SE DEBE ELIMINAR",B195)))</formula>
    </cfRule>
  </conditionalFormatting>
  <conditionalFormatting sqref="B27">
    <cfRule type="containsText" dxfId="182" priority="210" operator="containsText" text="CUMPLIDA">
      <formula>NOT(ISERROR(SEARCH("CUMPLIDA",B27)))</formula>
    </cfRule>
  </conditionalFormatting>
  <conditionalFormatting sqref="B28">
    <cfRule type="containsText" dxfId="181" priority="209" operator="containsText" text="CUMPLIDA">
      <formula>NOT(ISERROR(SEARCH("CUMPLIDA",B28)))</formula>
    </cfRule>
  </conditionalFormatting>
  <conditionalFormatting sqref="B32">
    <cfRule type="containsText" dxfId="180" priority="208" operator="containsText" text="CUMPLIDA">
      <formula>NOT(ISERROR(SEARCH("CUMPLIDA",B32)))</formula>
    </cfRule>
  </conditionalFormatting>
  <conditionalFormatting sqref="B36">
    <cfRule type="containsText" dxfId="179" priority="207" operator="containsText" text="CUMPLIDA">
      <formula>NOT(ISERROR(SEARCH("CUMPLIDA",B36)))</formula>
    </cfRule>
  </conditionalFormatting>
  <conditionalFormatting sqref="B49">
    <cfRule type="containsText" dxfId="178" priority="206" operator="containsText" text="CUMPLIDA">
      <formula>NOT(ISERROR(SEARCH("CUMPLIDA",B49)))</formula>
    </cfRule>
  </conditionalFormatting>
  <conditionalFormatting sqref="B56">
    <cfRule type="containsText" dxfId="177" priority="205" operator="containsText" text="CUMPLIDA">
      <formula>NOT(ISERROR(SEARCH("CUMPLIDA",B56)))</formula>
    </cfRule>
  </conditionalFormatting>
  <conditionalFormatting sqref="B57">
    <cfRule type="containsText" dxfId="176" priority="204" operator="containsText" text="CUMPLIDA">
      <formula>NOT(ISERROR(SEARCH("CUMPLIDA",B57)))</formula>
    </cfRule>
  </conditionalFormatting>
  <conditionalFormatting sqref="B59">
    <cfRule type="containsText" dxfId="175" priority="203" operator="containsText" text="CUMPLIDA">
      <formula>NOT(ISERROR(SEARCH("CUMPLIDA",B59)))</formula>
    </cfRule>
  </conditionalFormatting>
  <conditionalFormatting sqref="B60">
    <cfRule type="containsText" dxfId="174" priority="202" operator="containsText" text="CUMPLIDA">
      <formula>NOT(ISERROR(SEARCH("CUMPLIDA",B60)))</formula>
    </cfRule>
  </conditionalFormatting>
  <conditionalFormatting sqref="B61">
    <cfRule type="containsText" dxfId="173" priority="201" operator="containsText" text="CUMPLIDA">
      <formula>NOT(ISERROR(SEARCH("CUMPLIDA",B61)))</formula>
    </cfRule>
  </conditionalFormatting>
  <conditionalFormatting sqref="B62">
    <cfRule type="containsText" dxfId="172" priority="200" operator="containsText" text="CUMPLIDA">
      <formula>NOT(ISERROR(SEARCH("CUMPLIDA",B62)))</formula>
    </cfRule>
  </conditionalFormatting>
  <conditionalFormatting sqref="B63">
    <cfRule type="containsText" dxfId="171" priority="199" operator="containsText" text="CUMPLIDA">
      <formula>NOT(ISERROR(SEARCH("CUMPLIDA",B63)))</formula>
    </cfRule>
  </conditionalFormatting>
  <conditionalFormatting sqref="B64">
    <cfRule type="containsText" dxfId="170" priority="198" operator="containsText" text="CUMPLIDA">
      <formula>NOT(ISERROR(SEARCH("CUMPLIDA",B64)))</formula>
    </cfRule>
  </conditionalFormatting>
  <conditionalFormatting sqref="B65">
    <cfRule type="containsText" dxfId="169" priority="197" operator="containsText" text="CUMPLIDA">
      <formula>NOT(ISERROR(SEARCH("CUMPLIDA",B65)))</formula>
    </cfRule>
  </conditionalFormatting>
  <conditionalFormatting sqref="B72">
    <cfRule type="containsText" dxfId="168" priority="196" operator="containsText" text="CUMPLIDA">
      <formula>NOT(ISERROR(SEARCH("CUMPLIDA",B72)))</formula>
    </cfRule>
  </conditionalFormatting>
  <conditionalFormatting sqref="B73">
    <cfRule type="containsText" dxfId="167" priority="195" operator="containsText" text="CUMPLIDA">
      <formula>NOT(ISERROR(SEARCH("CUMPLIDA",B73)))</formula>
    </cfRule>
  </conditionalFormatting>
  <conditionalFormatting sqref="B74">
    <cfRule type="containsText" dxfId="166" priority="194" operator="containsText" text="CUMPLIDA">
      <formula>NOT(ISERROR(SEARCH("CUMPLIDA",B74)))</formula>
    </cfRule>
  </conditionalFormatting>
  <conditionalFormatting sqref="B75">
    <cfRule type="containsText" dxfId="165" priority="193" operator="containsText" text="CUMPLIDA">
      <formula>NOT(ISERROR(SEARCH("CUMPLIDA",B75)))</formula>
    </cfRule>
  </conditionalFormatting>
  <conditionalFormatting sqref="B76">
    <cfRule type="containsText" dxfId="164" priority="192" operator="containsText" text="CUMPLIDA">
      <formula>NOT(ISERROR(SEARCH("CUMPLIDA",B76)))</formula>
    </cfRule>
  </conditionalFormatting>
  <conditionalFormatting sqref="B77">
    <cfRule type="containsText" dxfId="163" priority="191" operator="containsText" text="CUMPLIDA">
      <formula>NOT(ISERROR(SEARCH("CUMPLIDA",B77)))</formula>
    </cfRule>
  </conditionalFormatting>
  <conditionalFormatting sqref="B78">
    <cfRule type="containsText" dxfId="162" priority="190" operator="containsText" text="CUMPLIDA">
      <formula>NOT(ISERROR(SEARCH("CUMPLIDA",B78)))</formula>
    </cfRule>
  </conditionalFormatting>
  <conditionalFormatting sqref="B79">
    <cfRule type="containsText" dxfId="161" priority="189" operator="containsText" text="CUMPLIDA">
      <formula>NOT(ISERROR(SEARCH("CUMPLIDA",B79)))</formula>
    </cfRule>
  </conditionalFormatting>
  <conditionalFormatting sqref="B90">
    <cfRule type="containsText" dxfId="160" priority="188" operator="containsText" text="CUMPLIDA">
      <formula>NOT(ISERROR(SEARCH("CUMPLIDA",B90)))</formula>
    </cfRule>
  </conditionalFormatting>
  <conditionalFormatting sqref="B80">
    <cfRule type="containsText" dxfId="159" priority="187" operator="containsText" text="CUMPLIDA">
      <formula>NOT(ISERROR(SEARCH("CUMPLIDA",B80)))</formula>
    </cfRule>
  </conditionalFormatting>
  <conditionalFormatting sqref="B91">
    <cfRule type="containsText" dxfId="158" priority="186" operator="containsText" text="CUMPLIDA">
      <formula>NOT(ISERROR(SEARCH("CUMPLIDA",B91)))</formula>
    </cfRule>
  </conditionalFormatting>
  <conditionalFormatting sqref="B92">
    <cfRule type="containsText" dxfId="157" priority="185" operator="containsText" text="CUMPLIDA">
      <formula>NOT(ISERROR(SEARCH("CUMPLIDA",B92)))</formula>
    </cfRule>
  </conditionalFormatting>
  <conditionalFormatting sqref="B93">
    <cfRule type="containsText" dxfId="156" priority="184" operator="containsText" text="CUMPLIDA">
      <formula>NOT(ISERROR(SEARCH("CUMPLIDA",B93)))</formula>
    </cfRule>
  </conditionalFormatting>
  <conditionalFormatting sqref="B94">
    <cfRule type="containsText" dxfId="155" priority="183" operator="containsText" text="CUMPLIDA">
      <formula>NOT(ISERROR(SEARCH("CUMPLIDA",B94)))</formula>
    </cfRule>
  </conditionalFormatting>
  <conditionalFormatting sqref="B95">
    <cfRule type="containsText" dxfId="154" priority="182" operator="containsText" text="CUMPLIDA">
      <formula>NOT(ISERROR(SEARCH("CUMPLIDA",B95)))</formula>
    </cfRule>
  </conditionalFormatting>
  <conditionalFormatting sqref="B96">
    <cfRule type="containsText" dxfId="153" priority="181" operator="containsText" text="CUMPLIDA">
      <formula>NOT(ISERROR(SEARCH("CUMPLIDA",B96)))</formula>
    </cfRule>
  </conditionalFormatting>
  <conditionalFormatting sqref="B99">
    <cfRule type="containsText" dxfId="152" priority="180" operator="containsText" text="CUMPLIDA">
      <formula>NOT(ISERROR(SEARCH("CUMPLIDA",B99)))</formula>
    </cfRule>
  </conditionalFormatting>
  <conditionalFormatting sqref="B102">
    <cfRule type="containsText" dxfId="151" priority="179" operator="containsText" text="CUMPLIDA">
      <formula>NOT(ISERROR(SEARCH("CUMPLIDA",B102)))</formula>
    </cfRule>
  </conditionalFormatting>
  <conditionalFormatting sqref="B103">
    <cfRule type="containsText" dxfId="150" priority="178" operator="containsText" text="CUMPLIDA">
      <formula>NOT(ISERROR(SEARCH("CUMPLIDA",B103)))</formula>
    </cfRule>
  </conditionalFormatting>
  <conditionalFormatting sqref="B104">
    <cfRule type="containsText" dxfId="149" priority="177" operator="containsText" text="CUMPLIDA">
      <formula>NOT(ISERROR(SEARCH("CUMPLIDA",B104)))</formula>
    </cfRule>
  </conditionalFormatting>
  <conditionalFormatting sqref="B107">
    <cfRule type="containsText" dxfId="148" priority="176" operator="containsText" text="CUMPLIDA">
      <formula>NOT(ISERROR(SEARCH("CUMPLIDA",B107)))</formula>
    </cfRule>
  </conditionalFormatting>
  <conditionalFormatting sqref="B108">
    <cfRule type="containsText" dxfId="147" priority="175" operator="containsText" text="CUMPLIDA">
      <formula>NOT(ISERROR(SEARCH("CUMPLIDA",B108)))</formula>
    </cfRule>
  </conditionalFormatting>
  <conditionalFormatting sqref="B111">
    <cfRule type="containsText" dxfId="146" priority="174" operator="containsText" text="CUMPLIDA">
      <formula>NOT(ISERROR(SEARCH("CUMPLIDA",B111)))</formula>
    </cfRule>
  </conditionalFormatting>
  <conditionalFormatting sqref="B112">
    <cfRule type="containsText" dxfId="145" priority="173" operator="containsText" text="CUMPLIDA">
      <formula>NOT(ISERROR(SEARCH("CUMPLIDA",B112)))</formula>
    </cfRule>
  </conditionalFormatting>
  <conditionalFormatting sqref="B113">
    <cfRule type="containsText" dxfId="144" priority="172" operator="containsText" text="CUMPLIDA">
      <formula>NOT(ISERROR(SEARCH("CUMPLIDA",B113)))</formula>
    </cfRule>
  </conditionalFormatting>
  <conditionalFormatting sqref="B114">
    <cfRule type="containsText" dxfId="143" priority="171" operator="containsText" text="CUMPLIDA">
      <formula>NOT(ISERROR(SEARCH("CUMPLIDA",B114)))</formula>
    </cfRule>
  </conditionalFormatting>
  <conditionalFormatting sqref="B115">
    <cfRule type="containsText" dxfId="142" priority="170" operator="containsText" text="CUMPLIDA">
      <formula>NOT(ISERROR(SEARCH("CUMPLIDA",B115)))</formula>
    </cfRule>
  </conditionalFormatting>
  <conditionalFormatting sqref="B116">
    <cfRule type="containsText" dxfId="141" priority="169" operator="containsText" text="CUMPLIDA">
      <formula>NOT(ISERROR(SEARCH("CUMPLIDA",B116)))</formula>
    </cfRule>
  </conditionalFormatting>
  <conditionalFormatting sqref="B123">
    <cfRule type="containsText" dxfId="140" priority="168" operator="containsText" text="CUMPLIDA">
      <formula>NOT(ISERROR(SEARCH("CUMPLIDA",B123)))</formula>
    </cfRule>
  </conditionalFormatting>
  <conditionalFormatting sqref="B124">
    <cfRule type="containsText" dxfId="139" priority="167" operator="containsText" text="CUMPLIDA">
      <formula>NOT(ISERROR(SEARCH("CUMPLIDA",B124)))</formula>
    </cfRule>
  </conditionalFormatting>
  <conditionalFormatting sqref="B125">
    <cfRule type="containsText" dxfId="138" priority="166" operator="containsText" text="CUMPLIDA">
      <formula>NOT(ISERROR(SEARCH("CUMPLIDA",B125)))</formula>
    </cfRule>
  </conditionalFormatting>
  <conditionalFormatting sqref="B126">
    <cfRule type="containsText" dxfId="137" priority="165" operator="containsText" text="CUMPLIDA">
      <formula>NOT(ISERROR(SEARCH("CUMPLIDA",B126)))</formula>
    </cfRule>
  </conditionalFormatting>
  <conditionalFormatting sqref="B127">
    <cfRule type="containsText" dxfId="136" priority="164" operator="containsText" text="CUMPLIDA">
      <formula>NOT(ISERROR(SEARCH("CUMPLIDA",B127)))</formula>
    </cfRule>
  </conditionalFormatting>
  <conditionalFormatting sqref="B128">
    <cfRule type="containsText" dxfId="135" priority="163" operator="containsText" text="CUMPLIDA">
      <formula>NOT(ISERROR(SEARCH("CUMPLIDA",B128)))</formula>
    </cfRule>
  </conditionalFormatting>
  <conditionalFormatting sqref="B132">
    <cfRule type="containsText" dxfId="134" priority="162" operator="containsText" text="CUMPLIDA">
      <formula>NOT(ISERROR(SEARCH("CUMPLIDA",B132)))</formula>
    </cfRule>
  </conditionalFormatting>
  <conditionalFormatting sqref="B133">
    <cfRule type="containsText" dxfId="133" priority="161" operator="containsText" text="CUMPLIDA">
      <formula>NOT(ISERROR(SEARCH("CUMPLIDA",B133)))</formula>
    </cfRule>
  </conditionalFormatting>
  <conditionalFormatting sqref="B139">
    <cfRule type="containsText" dxfId="132" priority="160" operator="containsText" text="CUMPLIDA">
      <formula>NOT(ISERROR(SEARCH("CUMPLIDA",B139)))</formula>
    </cfRule>
  </conditionalFormatting>
  <conditionalFormatting sqref="B140">
    <cfRule type="containsText" dxfId="131" priority="159" operator="containsText" text="CUMPLIDA">
      <formula>NOT(ISERROR(SEARCH("CUMPLIDA",B140)))</formula>
    </cfRule>
  </conditionalFormatting>
  <conditionalFormatting sqref="B157">
    <cfRule type="containsText" dxfId="130" priority="158" operator="containsText" text="CUMPLIDA">
      <formula>NOT(ISERROR(SEARCH("CUMPLIDA",B157)))</formula>
    </cfRule>
  </conditionalFormatting>
  <conditionalFormatting sqref="B158">
    <cfRule type="containsText" dxfId="129" priority="157" operator="containsText" text="CUMPLIDA">
      <formula>NOT(ISERROR(SEARCH("CUMPLIDA",B158)))</formula>
    </cfRule>
  </conditionalFormatting>
  <conditionalFormatting sqref="B159">
    <cfRule type="containsText" dxfId="128" priority="156" operator="containsText" text="CUMPLIDA">
      <formula>NOT(ISERROR(SEARCH("CUMPLIDA",B159)))</formula>
    </cfRule>
  </conditionalFormatting>
  <conditionalFormatting sqref="B160">
    <cfRule type="containsText" dxfId="127" priority="155" operator="containsText" text="CUMPLIDA">
      <formula>NOT(ISERROR(SEARCH("CUMPLIDA",B160)))</formula>
    </cfRule>
  </conditionalFormatting>
  <conditionalFormatting sqref="B161">
    <cfRule type="containsText" dxfId="126" priority="154" operator="containsText" text="CUMPLIDA">
      <formula>NOT(ISERROR(SEARCH("CUMPLIDA",B161)))</formula>
    </cfRule>
  </conditionalFormatting>
  <conditionalFormatting sqref="B162">
    <cfRule type="containsText" dxfId="125" priority="153" operator="containsText" text="CUMPLIDA">
      <formula>NOT(ISERROR(SEARCH("CUMPLIDA",B162)))</formula>
    </cfRule>
  </conditionalFormatting>
  <conditionalFormatting sqref="B163">
    <cfRule type="containsText" dxfId="124" priority="152" operator="containsText" text="CUMPLIDA">
      <formula>NOT(ISERROR(SEARCH("CUMPLIDA",B163)))</formula>
    </cfRule>
  </conditionalFormatting>
  <conditionalFormatting sqref="B164">
    <cfRule type="containsText" dxfId="123" priority="151" operator="containsText" text="CUMPLIDA">
      <formula>NOT(ISERROR(SEARCH("CUMPLIDA",B164)))</formula>
    </cfRule>
  </conditionalFormatting>
  <conditionalFormatting sqref="B167">
    <cfRule type="containsText" dxfId="122" priority="150" operator="containsText" text="CUMPLIDA">
      <formula>NOT(ISERROR(SEARCH("CUMPLIDA",B167)))</formula>
    </cfRule>
  </conditionalFormatting>
  <conditionalFormatting sqref="B168">
    <cfRule type="containsText" dxfId="121" priority="149" operator="containsText" text="CUMPLIDA">
      <formula>NOT(ISERROR(SEARCH("CUMPLIDA",B168)))</formula>
    </cfRule>
  </conditionalFormatting>
  <conditionalFormatting sqref="B179">
    <cfRule type="containsText" dxfId="120" priority="148" operator="containsText" text="CUMPLIDA">
      <formula>NOT(ISERROR(SEARCH("CUMPLIDA",B179)))</formula>
    </cfRule>
  </conditionalFormatting>
  <conditionalFormatting sqref="B182">
    <cfRule type="containsText" dxfId="119" priority="147" operator="containsText" text="CUMPLIDA">
      <formula>NOT(ISERROR(SEARCH("CUMPLIDA",B182)))</formula>
    </cfRule>
  </conditionalFormatting>
  <conditionalFormatting sqref="B186">
    <cfRule type="containsText" dxfId="118" priority="146" operator="containsText" text="CUMPLIDA">
      <formula>NOT(ISERROR(SEARCH("CUMPLIDA",B186)))</formula>
    </cfRule>
  </conditionalFormatting>
  <conditionalFormatting sqref="B187">
    <cfRule type="containsText" dxfId="117" priority="145" operator="containsText" text="CUMPLIDA">
      <formula>NOT(ISERROR(SEARCH("CUMPLIDA",B187)))</formula>
    </cfRule>
  </conditionalFormatting>
  <conditionalFormatting sqref="B188">
    <cfRule type="containsText" dxfId="116" priority="144" operator="containsText" text="CUMPLIDA">
      <formula>NOT(ISERROR(SEARCH("CUMPLIDA",B188)))</formula>
    </cfRule>
  </conditionalFormatting>
  <conditionalFormatting sqref="B189">
    <cfRule type="containsText" dxfId="115" priority="143" operator="containsText" text="CUMPLIDA">
      <formula>NOT(ISERROR(SEARCH("CUMPLIDA",B189)))</formula>
    </cfRule>
  </conditionalFormatting>
  <conditionalFormatting sqref="B196">
    <cfRule type="containsText" dxfId="114" priority="140" operator="containsText" text="QUEDA IGUAL">
      <formula>NOT(ISERROR(SEARCH("QUEDA IGUAL",B196)))</formula>
    </cfRule>
    <cfRule type="containsText" dxfId="113" priority="141" operator="containsText" text="NUEVA QUE SE INCLUYE">
      <formula>NOT(ISERROR(SEARCH("NUEVA QUE SE INCLUYE",B196)))</formula>
    </cfRule>
    <cfRule type="containsText" dxfId="112" priority="142" operator="containsText" text="SE DEBE ELIMINAR">
      <formula>NOT(ISERROR(SEARCH("SE DEBE ELIMINAR",B196)))</formula>
    </cfRule>
  </conditionalFormatting>
  <conditionalFormatting sqref="L196:W196">
    <cfRule type="expression" dxfId="111" priority="132" stopIfTrue="1">
      <formula>IF(AND(L$16&gt;=$J196,L$15&lt;=$K196,VLOOKUP($H196,PROFA,2,0)=1),1,0)</formula>
    </cfRule>
    <cfRule type="expression" dxfId="110" priority="133" stopIfTrue="1">
      <formula>IF(AND(L$16&gt;=$J196,L$15&lt;=$K196,VLOOKUP($H196,PROFA,2,0)=2),1,0)</formula>
    </cfRule>
    <cfRule type="expression" dxfId="109" priority="134" stopIfTrue="1">
      <formula>IF(AND(L$16&gt;=$J196,L$15&lt;=$K196,VLOOKUP($H196,PROFA,2,0)=3),1,0)</formula>
    </cfRule>
    <cfRule type="expression" dxfId="108" priority="135" stopIfTrue="1">
      <formula>IF(AND(L$16&gt;=$J196,L$15&lt;=$K196,VLOOKUP($H196,PROFA,2,0)=4),1,0)</formula>
    </cfRule>
    <cfRule type="expression" dxfId="107" priority="136" stopIfTrue="1">
      <formula>IF(AND(L$16&gt;=$J196,L$15&lt;=$K196,VLOOKUP($H196,PROFA,2,0)=5),1,0)</formula>
    </cfRule>
    <cfRule type="expression" dxfId="106" priority="137" stopIfTrue="1">
      <formula>IF(AND(L$16&gt;=$J196,L$15&lt;=$K196,VLOOKUP($H196,PROFA,2,0)=6),1,0)</formula>
    </cfRule>
    <cfRule type="expression" dxfId="105" priority="138" stopIfTrue="1">
      <formula>IF(AND(L$16&gt;=$J196,L$15&lt;=$K196,VLOOKUP($H196,PROFA,2,0)=7),1,0)</formula>
    </cfRule>
    <cfRule type="expression" dxfId="104" priority="139" stopIfTrue="1">
      <formula>IF(AND(L$16&gt;=$J196,L$15&lt;=$K196,VLOOKUP($H196,PROFA,2,0)=8),1,0)</formula>
    </cfRule>
  </conditionalFormatting>
  <conditionalFormatting sqref="H196">
    <cfRule type="expression" dxfId="103" priority="124">
      <formula>IF(VLOOKUP($H196,PROFA,2,0)=1,1,0)</formula>
    </cfRule>
    <cfRule type="expression" dxfId="102" priority="125">
      <formula>IF(VLOOKUP($H196,PROFA,2,0)=2,1,0)</formula>
    </cfRule>
    <cfRule type="expression" dxfId="101" priority="126">
      <formula>IF(VLOOKUP($H196,PROFA,2,0)=3,1,0)</formula>
    </cfRule>
    <cfRule type="expression" dxfId="100" priority="127">
      <formula>IF(VLOOKUP($H196,PROFA,2,0)=4,1,0)</formula>
    </cfRule>
    <cfRule type="expression" dxfId="99" priority="128">
      <formula>IF(VLOOKUP($H196,PROFA,2,0)=5,1,0)</formula>
    </cfRule>
    <cfRule type="expression" dxfId="98" priority="129">
      <formula>IF(VLOOKUP($H196,PROFA,2,0)=6,1,0)</formula>
    </cfRule>
    <cfRule type="expression" dxfId="97" priority="130">
      <formula>IF(VLOOKUP($H196,PROFA,2,0)=7,1,0)</formula>
    </cfRule>
    <cfRule type="expression" dxfId="96" priority="131">
      <formula>IF(VLOOKUP($H196,PROFA,2,0)=8,1,0)</formula>
    </cfRule>
  </conditionalFormatting>
  <conditionalFormatting sqref="H146">
    <cfRule type="expression" dxfId="95" priority="116">
      <formula>IF(VLOOKUP($H146,PROFA,2,0)=1,1,0)</formula>
    </cfRule>
    <cfRule type="expression" dxfId="94" priority="117">
      <formula>IF(VLOOKUP($H146,PROFA,2,0)=2,1,0)</formula>
    </cfRule>
    <cfRule type="expression" dxfId="93" priority="118">
      <formula>IF(VLOOKUP($H146,PROFA,2,0)=3,1,0)</formula>
    </cfRule>
    <cfRule type="expression" dxfId="92" priority="119">
      <formula>IF(VLOOKUP($H146,PROFA,2,0)=4,1,0)</formula>
    </cfRule>
    <cfRule type="expression" dxfId="91" priority="120">
      <formula>IF(VLOOKUP($H146,PROFA,2,0)=5,1,0)</formula>
    </cfRule>
    <cfRule type="expression" dxfId="90" priority="121">
      <formula>IF(VLOOKUP($H146,PROFA,2,0)=6,1,0)</formula>
    </cfRule>
    <cfRule type="expression" dxfId="89" priority="122">
      <formula>IF(VLOOKUP($H146,PROFA,2,0)=7,1,0)</formula>
    </cfRule>
    <cfRule type="expression" dxfId="88" priority="123">
      <formula>IF(VLOOKUP($H146,PROFA,2,0)=8,1,0)</formula>
    </cfRule>
  </conditionalFormatting>
  <conditionalFormatting sqref="H147">
    <cfRule type="expression" dxfId="87" priority="108">
      <formula>IF(VLOOKUP($H147,PROFA,2,0)=1,1,0)</formula>
    </cfRule>
    <cfRule type="expression" dxfId="86" priority="109">
      <formula>IF(VLOOKUP($H147,PROFA,2,0)=2,1,0)</formula>
    </cfRule>
    <cfRule type="expression" dxfId="85" priority="110">
      <formula>IF(VLOOKUP($H147,PROFA,2,0)=3,1,0)</formula>
    </cfRule>
    <cfRule type="expression" dxfId="84" priority="111">
      <formula>IF(VLOOKUP($H147,PROFA,2,0)=4,1,0)</formula>
    </cfRule>
    <cfRule type="expression" dxfId="83" priority="112">
      <formula>IF(VLOOKUP($H147,PROFA,2,0)=5,1,0)</formula>
    </cfRule>
    <cfRule type="expression" dxfId="82" priority="113">
      <formula>IF(VLOOKUP($H147,PROFA,2,0)=6,1,0)</formula>
    </cfRule>
    <cfRule type="expression" dxfId="81" priority="114">
      <formula>IF(VLOOKUP($H147,PROFA,2,0)=7,1,0)</formula>
    </cfRule>
    <cfRule type="expression" dxfId="80" priority="115">
      <formula>IF(VLOOKUP($H147,PROFA,2,0)=8,1,0)</formula>
    </cfRule>
  </conditionalFormatting>
  <conditionalFormatting sqref="H34">
    <cfRule type="expression" dxfId="79" priority="100">
      <formula>IF(VLOOKUP($H34,PROFA,2,0)=1,1,0)</formula>
    </cfRule>
    <cfRule type="expression" dxfId="78" priority="101">
      <formula>IF(VLOOKUP($H34,PROFA,2,0)=2,1,0)</formula>
    </cfRule>
    <cfRule type="expression" dxfId="77" priority="102">
      <formula>IF(VLOOKUP($H34,PROFA,2,0)=3,1,0)</formula>
    </cfRule>
    <cfRule type="expression" dxfId="76" priority="103">
      <formula>IF(VLOOKUP($H34,PROFA,2,0)=4,1,0)</formula>
    </cfRule>
    <cfRule type="expression" dxfId="75" priority="104">
      <formula>IF(VLOOKUP($H34,PROFA,2,0)=5,1,0)</formula>
    </cfRule>
    <cfRule type="expression" dxfId="74" priority="105">
      <formula>IF(VLOOKUP($H34,PROFA,2,0)=6,1,0)</formula>
    </cfRule>
    <cfRule type="expression" dxfId="73" priority="106">
      <formula>IF(VLOOKUP($H34,PROFA,2,0)=7,1,0)</formula>
    </cfRule>
    <cfRule type="expression" dxfId="72" priority="107">
      <formula>IF(VLOOKUP($H34,PROFA,2,0)=8,1,0)</formula>
    </cfRule>
  </conditionalFormatting>
  <conditionalFormatting sqref="H43">
    <cfRule type="expression" dxfId="71" priority="92">
      <formula>IF(VLOOKUP($H43,PROFA,2,0)=1,1,0)</formula>
    </cfRule>
    <cfRule type="expression" dxfId="70" priority="93">
      <formula>IF(VLOOKUP($H43,PROFA,2,0)=2,1,0)</formula>
    </cfRule>
    <cfRule type="expression" dxfId="69" priority="94">
      <formula>IF(VLOOKUP($H43,PROFA,2,0)=3,1,0)</formula>
    </cfRule>
    <cfRule type="expression" dxfId="68" priority="95">
      <formula>IF(VLOOKUP($H43,PROFA,2,0)=4,1,0)</formula>
    </cfRule>
    <cfRule type="expression" dxfId="67" priority="96">
      <formula>IF(VLOOKUP($H43,PROFA,2,0)=5,1,0)</formula>
    </cfRule>
    <cfRule type="expression" dxfId="66" priority="97">
      <formula>IF(VLOOKUP($H43,PROFA,2,0)=6,1,0)</formula>
    </cfRule>
    <cfRule type="expression" dxfId="65" priority="98">
      <formula>IF(VLOOKUP($H43,PROFA,2,0)=7,1,0)</formula>
    </cfRule>
    <cfRule type="expression" dxfId="64" priority="99">
      <formula>IF(VLOOKUP($H43,PROFA,2,0)=8,1,0)</formula>
    </cfRule>
  </conditionalFormatting>
  <conditionalFormatting sqref="H134">
    <cfRule type="expression" dxfId="63" priority="84">
      <formula>IF(VLOOKUP($H134,PROFA,2,0)=1,1,0)</formula>
    </cfRule>
    <cfRule type="expression" dxfId="62" priority="85">
      <formula>IF(VLOOKUP($H134,PROFA,2,0)=2,1,0)</formula>
    </cfRule>
    <cfRule type="expression" dxfId="61" priority="86">
      <formula>IF(VLOOKUP($H134,PROFA,2,0)=3,1,0)</formula>
    </cfRule>
    <cfRule type="expression" dxfId="60" priority="87">
      <formula>IF(VLOOKUP($H134,PROFA,2,0)=4,1,0)</formula>
    </cfRule>
    <cfRule type="expression" dxfId="59" priority="88">
      <formula>IF(VLOOKUP($H134,PROFA,2,0)=5,1,0)</formula>
    </cfRule>
    <cfRule type="expression" dxfId="58" priority="89">
      <formula>IF(VLOOKUP($H134,PROFA,2,0)=6,1,0)</formula>
    </cfRule>
    <cfRule type="expression" dxfId="57" priority="90">
      <formula>IF(VLOOKUP($H134,PROFA,2,0)=7,1,0)</formula>
    </cfRule>
    <cfRule type="expression" dxfId="56" priority="91">
      <formula>IF(VLOOKUP($H134,PROFA,2,0)=8,1,0)</formula>
    </cfRule>
  </conditionalFormatting>
  <conditionalFormatting sqref="H135">
    <cfRule type="expression" dxfId="55" priority="76">
      <formula>IF(VLOOKUP($H135,PROFA,2,0)=1,1,0)</formula>
    </cfRule>
    <cfRule type="expression" dxfId="54" priority="77">
      <formula>IF(VLOOKUP($H135,PROFA,2,0)=2,1,0)</formula>
    </cfRule>
    <cfRule type="expression" dxfId="53" priority="78">
      <formula>IF(VLOOKUP($H135,PROFA,2,0)=3,1,0)</formula>
    </cfRule>
    <cfRule type="expression" dxfId="52" priority="79">
      <formula>IF(VLOOKUP($H135,PROFA,2,0)=4,1,0)</formula>
    </cfRule>
    <cfRule type="expression" dxfId="51" priority="80">
      <formula>IF(VLOOKUP($H135,PROFA,2,0)=5,1,0)</formula>
    </cfRule>
    <cfRule type="expression" dxfId="50" priority="81">
      <formula>IF(VLOOKUP($H135,PROFA,2,0)=6,1,0)</formula>
    </cfRule>
    <cfRule type="expression" dxfId="49" priority="82">
      <formula>IF(VLOOKUP($H135,PROFA,2,0)=7,1,0)</formula>
    </cfRule>
    <cfRule type="expression" dxfId="48" priority="83">
      <formula>IF(VLOOKUP($H135,PROFA,2,0)=8,1,0)</formula>
    </cfRule>
  </conditionalFormatting>
  <conditionalFormatting sqref="H136">
    <cfRule type="expression" dxfId="47" priority="68">
      <formula>IF(VLOOKUP($H136,PROFA,2,0)=1,1,0)</formula>
    </cfRule>
    <cfRule type="expression" dxfId="46" priority="69">
      <formula>IF(VLOOKUP($H136,PROFA,2,0)=2,1,0)</formula>
    </cfRule>
    <cfRule type="expression" dxfId="45" priority="70">
      <formula>IF(VLOOKUP($H136,PROFA,2,0)=3,1,0)</formula>
    </cfRule>
    <cfRule type="expression" dxfId="44" priority="71">
      <formula>IF(VLOOKUP($H136,PROFA,2,0)=4,1,0)</formula>
    </cfRule>
    <cfRule type="expression" dxfId="43" priority="72">
      <formula>IF(VLOOKUP($H136,PROFA,2,0)=5,1,0)</formula>
    </cfRule>
    <cfRule type="expression" dxfId="42" priority="73">
      <formula>IF(VLOOKUP($H136,PROFA,2,0)=6,1,0)</formula>
    </cfRule>
    <cfRule type="expression" dxfId="41" priority="74">
      <formula>IF(VLOOKUP($H136,PROFA,2,0)=7,1,0)</formula>
    </cfRule>
    <cfRule type="expression" dxfId="40" priority="75">
      <formula>IF(VLOOKUP($H136,PROFA,2,0)=8,1,0)</formula>
    </cfRule>
  </conditionalFormatting>
  <conditionalFormatting sqref="H137">
    <cfRule type="expression" dxfId="39" priority="60">
      <formula>IF(VLOOKUP($H137,PROFA,2,0)=1,1,0)</formula>
    </cfRule>
    <cfRule type="expression" dxfId="38" priority="61">
      <formula>IF(VLOOKUP($H137,PROFA,2,0)=2,1,0)</formula>
    </cfRule>
    <cfRule type="expression" dxfId="37" priority="62">
      <formula>IF(VLOOKUP($H137,PROFA,2,0)=3,1,0)</formula>
    </cfRule>
    <cfRule type="expression" dxfId="36" priority="63">
      <formula>IF(VLOOKUP($H137,PROFA,2,0)=4,1,0)</formula>
    </cfRule>
    <cfRule type="expression" dxfId="35" priority="64">
      <formula>IF(VLOOKUP($H137,PROFA,2,0)=5,1,0)</formula>
    </cfRule>
    <cfRule type="expression" dxfId="34" priority="65">
      <formula>IF(VLOOKUP($H137,PROFA,2,0)=6,1,0)</formula>
    </cfRule>
    <cfRule type="expression" dxfId="33" priority="66">
      <formula>IF(VLOOKUP($H137,PROFA,2,0)=7,1,0)</formula>
    </cfRule>
    <cfRule type="expression" dxfId="32" priority="67">
      <formula>IF(VLOOKUP($H137,PROFA,2,0)=8,1,0)</formula>
    </cfRule>
  </conditionalFormatting>
  <conditionalFormatting sqref="H126">
    <cfRule type="expression" dxfId="31" priority="44">
      <formula>IF(VLOOKUP($H126,PROFA,2,0)=1,1,0)</formula>
    </cfRule>
    <cfRule type="expression" dxfId="30" priority="45">
      <formula>IF(VLOOKUP($H126,PROFA,2,0)=2,1,0)</formula>
    </cfRule>
    <cfRule type="expression" dxfId="29" priority="46">
      <formula>IF(VLOOKUP($H126,PROFA,2,0)=3,1,0)</formula>
    </cfRule>
    <cfRule type="expression" dxfId="28" priority="47">
      <formula>IF(VLOOKUP($H126,PROFA,2,0)=4,1,0)</formula>
    </cfRule>
    <cfRule type="expression" dxfId="27" priority="48">
      <formula>IF(VLOOKUP($H126,PROFA,2,0)=5,1,0)</formula>
    </cfRule>
    <cfRule type="expression" dxfId="26" priority="49">
      <formula>IF(VLOOKUP($H126,PROFA,2,0)=6,1,0)</formula>
    </cfRule>
    <cfRule type="expression" dxfId="25" priority="50">
      <formula>IF(VLOOKUP($H126,PROFA,2,0)=7,1,0)</formula>
    </cfRule>
    <cfRule type="expression" dxfId="24" priority="51">
      <formula>IF(VLOOKUP($H126,PROFA,2,0)=8,1,0)</formula>
    </cfRule>
  </conditionalFormatting>
  <conditionalFormatting sqref="H32">
    <cfRule type="expression" dxfId="23" priority="36">
      <formula>IF(VLOOKUP($H32,PROFA,2,0)=1,1,0)</formula>
    </cfRule>
    <cfRule type="expression" dxfId="22" priority="37">
      <formula>IF(VLOOKUP($H32,PROFA,2,0)=2,1,0)</formula>
    </cfRule>
    <cfRule type="expression" dxfId="21" priority="38">
      <formula>IF(VLOOKUP($H32,PROFA,2,0)=3,1,0)</formula>
    </cfRule>
    <cfRule type="expression" dxfId="20" priority="39">
      <formula>IF(VLOOKUP($H32,PROFA,2,0)=4,1,0)</formula>
    </cfRule>
    <cfRule type="expression" dxfId="19" priority="40">
      <formula>IF(VLOOKUP($H32,PROFA,2,0)=5,1,0)</formula>
    </cfRule>
    <cfRule type="expression" dxfId="18" priority="41">
      <formula>IF(VLOOKUP($H32,PROFA,2,0)=6,1,0)</formula>
    </cfRule>
    <cfRule type="expression" dxfId="17" priority="42">
      <formula>IF(VLOOKUP($H32,PROFA,2,0)=7,1,0)</formula>
    </cfRule>
    <cfRule type="expression" dxfId="16" priority="43">
      <formula>IF(VLOOKUP($H32,PROFA,2,0)=8,1,0)</formula>
    </cfRule>
  </conditionalFormatting>
  <conditionalFormatting sqref="H59">
    <cfRule type="expression" dxfId="15" priority="28">
      <formula>IF(VLOOKUP($H59,PROFA,2,0)=1,1,0)</formula>
    </cfRule>
    <cfRule type="expression" dxfId="14" priority="29">
      <formula>IF(VLOOKUP($H59,PROFA,2,0)=2,1,0)</formula>
    </cfRule>
    <cfRule type="expression" dxfId="13" priority="30">
      <formula>IF(VLOOKUP($H59,PROFA,2,0)=3,1,0)</formula>
    </cfRule>
    <cfRule type="expression" dxfId="12" priority="31">
      <formula>IF(VLOOKUP($H59,PROFA,2,0)=4,1,0)</formula>
    </cfRule>
    <cfRule type="expression" dxfId="11" priority="32">
      <formula>IF(VLOOKUP($H59,PROFA,2,0)=5,1,0)</formula>
    </cfRule>
    <cfRule type="expression" dxfId="10" priority="33">
      <formula>IF(VLOOKUP($H59,PROFA,2,0)=6,1,0)</formula>
    </cfRule>
    <cfRule type="expression" dxfId="9" priority="34">
      <formula>IF(VLOOKUP($H59,PROFA,2,0)=7,1,0)</formula>
    </cfRule>
    <cfRule type="expression" dxfId="8" priority="35">
      <formula>IF(VLOOKUP($H59,PROFA,2,0)=8,1,0)</formula>
    </cfRule>
  </conditionalFormatting>
  <conditionalFormatting sqref="H194">
    <cfRule type="expression" dxfId="7" priority="1">
      <formula>IF(VLOOKUP($H194,PROFA,2,0)=1,1,0)</formula>
    </cfRule>
    <cfRule type="expression" dxfId="6" priority="2">
      <formula>IF(VLOOKUP($H194,PROFA,2,0)=2,1,0)</formula>
    </cfRule>
    <cfRule type="expression" dxfId="5" priority="3">
      <formula>IF(VLOOKUP($H194,PROFA,2,0)=3,1,0)</formula>
    </cfRule>
    <cfRule type="expression" dxfId="4" priority="4">
      <formula>IF(VLOOKUP($H194,PROFA,2,0)=4,1,0)</formula>
    </cfRule>
    <cfRule type="expression" dxfId="3" priority="5">
      <formula>IF(VLOOKUP($H194,PROFA,2,0)=5,1,0)</formula>
    </cfRule>
    <cfRule type="expression" dxfId="2" priority="6">
      <formula>IF(VLOOKUP($H194,PROFA,2,0)=6,1,0)</formula>
    </cfRule>
    <cfRule type="expression" dxfId="1" priority="7">
      <formula>IF(VLOOKUP($H194,PROFA,2,0)=7,1,0)</formula>
    </cfRule>
    <cfRule type="expression" dxfId="0" priority="8">
      <formula>IF(VLOOKUP($H194,PROFA,2,0)=8,1,0)</formula>
    </cfRule>
  </conditionalFormatting>
  <dataValidations count="10">
    <dataValidation type="list" allowBlank="1" showInputMessage="1" showErrorMessage="1" sqref="AC81:AC84 AC65:AC77 AC19:AC61 AC86:AC196">
      <formula1>INDIRECT(VLOOKUP($C19,ACTA,2,0))</formula1>
    </dataValidation>
    <dataValidation type="date" allowBlank="1" showInputMessage="1" showErrorMessage="1" sqref="Z97:Z124 Z157:Z161 Z19:Z94 J19:K196 Z1048561:Z1048576 Z164:Z196 Z126:Z152">
      <formula1>43101</formula1>
      <formula2>44926</formula2>
    </dataValidation>
    <dataValidation type="list" allowBlank="1" showInputMessage="1" showErrorMessage="1" sqref="AC62:AC64 AC78:AC80 AC85">
      <formula1>INDIRECT(VLOOKUP($C59,ACTA,2,0))</formula1>
    </dataValidation>
    <dataValidation type="list" allowBlank="1" showInputMessage="1" showErrorMessage="1" sqref="C19:C196">
      <formula1>ACT</formula1>
    </dataValidation>
    <dataValidation type="list" allowBlank="1" showInputMessage="1" showErrorMessage="1" sqref="F19:F196">
      <formula1>"Misional,Apoyo,Estratégico,Seguimiento y Evaluación,Todos los Procesos"</formula1>
    </dataValidation>
    <dataValidation type="list" allowBlank="1" showInputMessage="1" showErrorMessage="1" sqref="G19:G196">
      <formula1>LIDER</formula1>
    </dataValidation>
    <dataValidation type="list" allowBlank="1" showInputMessage="1" showErrorMessage="1" sqref="H19:H196">
      <formula1>PROF</formula1>
    </dataValidation>
    <dataValidation type="decimal" allowBlank="1" showInputMessage="1" showErrorMessage="1" sqref="Y19:Y196">
      <formula1>0</formula1>
      <formula2>1</formula2>
    </dataValidation>
    <dataValidation type="list" allowBlank="1" showInputMessage="1" showErrorMessage="1" sqref="E19:E34 E40:E49 E52 E37 E55:E196">
      <formula1>PROCESO</formula1>
    </dataValidation>
    <dataValidation type="list" allowBlank="1" showInputMessage="1" showErrorMessage="1" sqref="B19:B196">
      <formula1>$BJ$19:$BJ$22</formula1>
    </dataValidation>
  </dataValidations>
  <hyperlinks>
    <hyperlink ref="AA65" r:id="rId1"/>
  </hyperlinks>
  <printOptions horizontalCentered="1"/>
  <pageMargins left="1.1811023622047245" right="0.39370078740157483" top="0.39370078740157483" bottom="0.39370078740157483" header="0.19685039370078741" footer="0.19685039370078741"/>
  <pageSetup paperSize="5" scale="75" pageOrder="overThenDown" orientation="landscape" r:id="rId2"/>
  <headerFooter>
    <oddFooter>&amp;R&amp;"Arial,Normal"&amp;6Página &amp;P de &amp;N</oddFooter>
  </headerFooter>
  <colBreaks count="1" manualBreakCount="1">
    <brk id="11" max="184"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zoomScaleNormal="100" workbookViewId="0">
      <selection activeCell="E16" sqref="E16"/>
    </sheetView>
  </sheetViews>
  <sheetFormatPr baseColWidth="10" defaultRowHeight="15" x14ac:dyDescent="0.25"/>
  <cols>
    <col min="1" max="1" width="2.5703125" customWidth="1"/>
    <col min="2" max="2" width="14" customWidth="1"/>
    <col min="3" max="3" width="14.140625" customWidth="1"/>
    <col min="4" max="4" width="14.5703125" customWidth="1"/>
    <col min="5" max="5" width="84.85546875" customWidth="1"/>
    <col min="6" max="6" width="13.5703125" style="142" customWidth="1"/>
    <col min="7" max="7" width="24.28515625" style="142" customWidth="1"/>
    <col min="8" max="8" width="17.140625" style="202" customWidth="1"/>
    <col min="9" max="9" width="33.28515625" style="202" customWidth="1"/>
  </cols>
  <sheetData>
    <row r="1" spans="1:9" s="141" customFormat="1" ht="48" x14ac:dyDescent="0.25">
      <c r="A1" s="146" t="s">
        <v>413</v>
      </c>
      <c r="B1" s="146" t="s">
        <v>414</v>
      </c>
      <c r="C1" s="289" t="s">
        <v>415</v>
      </c>
      <c r="D1" s="289"/>
      <c r="E1" s="146" t="s">
        <v>416</v>
      </c>
      <c r="F1" s="146" t="s">
        <v>450</v>
      </c>
      <c r="G1" s="146" t="s">
        <v>71</v>
      </c>
      <c r="H1" s="203" t="s">
        <v>600</v>
      </c>
      <c r="I1" s="203" t="s">
        <v>609</v>
      </c>
    </row>
    <row r="2" spans="1:9" ht="84" customHeight="1" x14ac:dyDescent="0.25">
      <c r="A2" s="292">
        <v>1</v>
      </c>
      <c r="B2" s="294" t="s">
        <v>410</v>
      </c>
      <c r="C2" s="296" t="s">
        <v>602</v>
      </c>
      <c r="D2" s="296" t="s">
        <v>417</v>
      </c>
      <c r="E2" s="144" t="s">
        <v>601</v>
      </c>
      <c r="F2" s="144" t="s">
        <v>603</v>
      </c>
      <c r="G2" s="144" t="s">
        <v>605</v>
      </c>
      <c r="H2" s="144" t="s">
        <v>615</v>
      </c>
      <c r="I2" s="116" t="s">
        <v>606</v>
      </c>
    </row>
    <row r="3" spans="1:9" ht="96" x14ac:dyDescent="0.25">
      <c r="A3" s="293"/>
      <c r="B3" s="295"/>
      <c r="C3" s="297"/>
      <c r="D3" s="297"/>
      <c r="E3" s="204" t="s">
        <v>437</v>
      </c>
      <c r="F3" s="204" t="s">
        <v>171</v>
      </c>
      <c r="G3" s="204" t="s">
        <v>150</v>
      </c>
      <c r="H3" s="204" t="s">
        <v>616</v>
      </c>
      <c r="I3" s="204" t="s">
        <v>617</v>
      </c>
    </row>
    <row r="4" spans="1:9" ht="120" x14ac:dyDescent="0.25">
      <c r="A4" s="302">
        <v>2</v>
      </c>
      <c r="B4" s="294" t="s">
        <v>411</v>
      </c>
      <c r="C4" s="290" t="s">
        <v>418</v>
      </c>
      <c r="D4" s="290" t="s">
        <v>419</v>
      </c>
      <c r="E4" s="147" t="s">
        <v>439</v>
      </c>
      <c r="F4" s="147" t="s">
        <v>610</v>
      </c>
      <c r="G4" s="147" t="s">
        <v>607</v>
      </c>
      <c r="H4" s="147" t="s">
        <v>612</v>
      </c>
      <c r="I4" s="147" t="s">
        <v>608</v>
      </c>
    </row>
    <row r="5" spans="1:9" x14ac:dyDescent="0.25">
      <c r="A5" s="303"/>
      <c r="B5" s="300"/>
      <c r="C5" s="290"/>
      <c r="D5" s="290"/>
      <c r="E5" s="147" t="s">
        <v>436</v>
      </c>
      <c r="F5" s="147" t="s">
        <v>446</v>
      </c>
      <c r="G5" s="147" t="s">
        <v>442</v>
      </c>
      <c r="H5" s="147" t="s">
        <v>613</v>
      </c>
      <c r="I5" s="147" t="s">
        <v>614</v>
      </c>
    </row>
    <row r="6" spans="1:9" x14ac:dyDescent="0.25">
      <c r="A6" s="303"/>
      <c r="B6" s="300"/>
      <c r="C6" s="290"/>
      <c r="D6" s="290"/>
      <c r="E6" s="147" t="s">
        <v>604</v>
      </c>
      <c r="F6" s="147" t="s">
        <v>446</v>
      </c>
      <c r="G6" s="147" t="s">
        <v>442</v>
      </c>
      <c r="H6" s="147" t="s">
        <v>613</v>
      </c>
      <c r="I6" s="147" t="s">
        <v>614</v>
      </c>
    </row>
    <row r="7" spans="1:9" x14ac:dyDescent="0.25">
      <c r="A7" s="303"/>
      <c r="B7" s="300"/>
      <c r="C7" s="290"/>
      <c r="D7" s="290"/>
      <c r="E7" s="147" t="s">
        <v>611</v>
      </c>
      <c r="F7" s="147" t="s">
        <v>446</v>
      </c>
      <c r="G7" s="147" t="s">
        <v>442</v>
      </c>
      <c r="H7" s="147" t="s">
        <v>613</v>
      </c>
      <c r="I7" s="147" t="s">
        <v>614</v>
      </c>
    </row>
    <row r="8" spans="1:9" ht="24" x14ac:dyDescent="0.25">
      <c r="A8" s="303"/>
      <c r="B8" s="300"/>
      <c r="C8" s="290"/>
      <c r="D8" s="290"/>
      <c r="E8" s="147" t="s">
        <v>438</v>
      </c>
      <c r="F8" s="147" t="s">
        <v>448</v>
      </c>
      <c r="G8" s="147" t="s">
        <v>150</v>
      </c>
      <c r="H8" s="147"/>
      <c r="I8" s="147"/>
    </row>
    <row r="9" spans="1:9" ht="24" x14ac:dyDescent="0.25">
      <c r="A9" s="303"/>
      <c r="B9" s="300"/>
      <c r="C9" s="290"/>
      <c r="D9" s="290"/>
      <c r="E9" s="147" t="s">
        <v>440</v>
      </c>
      <c r="F9" s="147" t="s">
        <v>447</v>
      </c>
      <c r="G9" s="147" t="s">
        <v>77</v>
      </c>
      <c r="H9" s="147" t="s">
        <v>619</v>
      </c>
      <c r="I9" s="147" t="s">
        <v>618</v>
      </c>
    </row>
    <row r="10" spans="1:9" ht="63.75" x14ac:dyDescent="0.25">
      <c r="A10" s="303"/>
      <c r="B10" s="300"/>
      <c r="C10" s="214" t="s">
        <v>420</v>
      </c>
      <c r="D10" s="214" t="s">
        <v>452</v>
      </c>
      <c r="E10" s="147" t="s">
        <v>620</v>
      </c>
      <c r="F10" s="147" t="s">
        <v>176</v>
      </c>
      <c r="G10" s="147" t="s">
        <v>89</v>
      </c>
      <c r="H10" s="147" t="s">
        <v>619</v>
      </c>
      <c r="I10" s="147"/>
    </row>
    <row r="11" spans="1:9" ht="63.75" x14ac:dyDescent="0.25">
      <c r="A11" s="303"/>
      <c r="B11" s="300"/>
      <c r="C11" s="214" t="s">
        <v>420</v>
      </c>
      <c r="D11" s="214" t="s">
        <v>452</v>
      </c>
      <c r="E11" s="147" t="s">
        <v>622</v>
      </c>
      <c r="F11" s="147" t="s">
        <v>621</v>
      </c>
      <c r="G11" s="147" t="s">
        <v>89</v>
      </c>
      <c r="H11" s="147" t="s">
        <v>624</v>
      </c>
      <c r="I11" s="147" t="s">
        <v>623</v>
      </c>
    </row>
    <row r="12" spans="1:9" ht="48" x14ac:dyDescent="0.25">
      <c r="A12" s="303"/>
      <c r="B12" s="300"/>
      <c r="C12" s="214" t="s">
        <v>421</v>
      </c>
      <c r="D12" s="214" t="s">
        <v>422</v>
      </c>
      <c r="E12" s="147" t="s">
        <v>423</v>
      </c>
      <c r="F12" s="147" t="s">
        <v>447</v>
      </c>
      <c r="G12" s="147" t="s">
        <v>626</v>
      </c>
      <c r="H12" s="147" t="s">
        <v>625</v>
      </c>
      <c r="I12" s="147"/>
    </row>
    <row r="13" spans="1:9" ht="165.75" x14ac:dyDescent="0.25">
      <c r="A13" s="303"/>
      <c r="B13" s="300"/>
      <c r="C13" s="214" t="s">
        <v>424</v>
      </c>
      <c r="D13" s="214" t="s">
        <v>425</v>
      </c>
      <c r="E13" s="147" t="s">
        <v>426</v>
      </c>
      <c r="F13" s="147" t="s">
        <v>447</v>
      </c>
      <c r="G13" s="147" t="s">
        <v>626</v>
      </c>
      <c r="H13" s="147" t="s">
        <v>625</v>
      </c>
      <c r="I13" s="147"/>
    </row>
    <row r="14" spans="1:9" ht="36" x14ac:dyDescent="0.25">
      <c r="A14" s="303"/>
      <c r="B14" s="300"/>
      <c r="C14" s="298" t="s">
        <v>427</v>
      </c>
      <c r="D14" s="298" t="s">
        <v>428</v>
      </c>
      <c r="E14" s="147" t="s">
        <v>628</v>
      </c>
      <c r="F14" s="147" t="s">
        <v>447</v>
      </c>
      <c r="G14" s="147" t="s">
        <v>626</v>
      </c>
      <c r="H14" s="147" t="s">
        <v>625</v>
      </c>
      <c r="I14" s="147" t="s">
        <v>627</v>
      </c>
    </row>
    <row r="15" spans="1:9" ht="36" x14ac:dyDescent="0.25">
      <c r="A15" s="303"/>
      <c r="B15" s="300"/>
      <c r="C15" s="299"/>
      <c r="D15" s="299"/>
      <c r="E15" s="147" t="s">
        <v>629</v>
      </c>
      <c r="F15" s="147" t="s">
        <v>171</v>
      </c>
      <c r="G15" s="147" t="s">
        <v>626</v>
      </c>
      <c r="H15" s="147" t="s">
        <v>625</v>
      </c>
      <c r="I15" s="147" t="s">
        <v>627</v>
      </c>
    </row>
    <row r="16" spans="1:9" ht="72" x14ac:dyDescent="0.25">
      <c r="A16" s="303"/>
      <c r="B16" s="300"/>
      <c r="C16" s="298" t="s">
        <v>453</v>
      </c>
      <c r="D16" s="298" t="s">
        <v>429</v>
      </c>
      <c r="E16" s="147" t="s">
        <v>632</v>
      </c>
      <c r="F16" s="147" t="s">
        <v>176</v>
      </c>
      <c r="G16" s="147" t="s">
        <v>441</v>
      </c>
      <c r="H16" s="147" t="s">
        <v>619</v>
      </c>
      <c r="I16" s="147" t="s">
        <v>633</v>
      </c>
    </row>
    <row r="17" spans="1:9" ht="48" x14ac:dyDescent="0.25">
      <c r="A17" s="303"/>
      <c r="B17" s="300"/>
      <c r="C17" s="301"/>
      <c r="D17" s="301"/>
      <c r="E17" s="147" t="s">
        <v>631</v>
      </c>
      <c r="F17" s="147" t="s">
        <v>176</v>
      </c>
      <c r="G17" s="147" t="s">
        <v>441</v>
      </c>
      <c r="H17" s="147" t="s">
        <v>619</v>
      </c>
      <c r="I17" s="147" t="s">
        <v>633</v>
      </c>
    </row>
    <row r="18" spans="1:9" ht="60" x14ac:dyDescent="0.25">
      <c r="A18" s="304"/>
      <c r="B18" s="295"/>
      <c r="C18" s="299"/>
      <c r="D18" s="299"/>
      <c r="E18" s="147" t="s">
        <v>630</v>
      </c>
      <c r="F18" s="147" t="s">
        <v>176</v>
      </c>
      <c r="G18" s="147" t="s">
        <v>441</v>
      </c>
      <c r="H18" s="147" t="s">
        <v>619</v>
      </c>
      <c r="I18" s="147" t="s">
        <v>633</v>
      </c>
    </row>
    <row r="19" spans="1:9" ht="170.25" customHeight="1" x14ac:dyDescent="0.25">
      <c r="A19" s="145">
        <v>3</v>
      </c>
      <c r="B19" s="215" t="s">
        <v>412</v>
      </c>
      <c r="C19" s="215" t="s">
        <v>443</v>
      </c>
      <c r="D19" s="215"/>
      <c r="E19" s="205" t="s">
        <v>435</v>
      </c>
      <c r="F19" s="205" t="s">
        <v>451</v>
      </c>
      <c r="G19" s="205" t="s">
        <v>74</v>
      </c>
      <c r="H19" s="205"/>
      <c r="I19" s="144" t="s">
        <v>633</v>
      </c>
    </row>
    <row r="20" spans="1:9" ht="51" x14ac:dyDescent="0.25">
      <c r="A20" s="291">
        <v>4</v>
      </c>
      <c r="B20" s="290" t="s">
        <v>434</v>
      </c>
      <c r="C20" s="214" t="s">
        <v>647</v>
      </c>
      <c r="D20" s="214"/>
      <c r="E20" s="147" t="s">
        <v>431</v>
      </c>
      <c r="F20" s="147" t="s">
        <v>449</v>
      </c>
      <c r="G20" s="147" t="s">
        <v>636</v>
      </c>
      <c r="H20" s="147"/>
      <c r="I20" s="147"/>
    </row>
    <row r="21" spans="1:9" ht="38.25" x14ac:dyDescent="0.25">
      <c r="A21" s="291"/>
      <c r="B21" s="290"/>
      <c r="C21" s="214" t="s">
        <v>648</v>
      </c>
      <c r="D21" s="214"/>
      <c r="E21" s="147" t="s">
        <v>432</v>
      </c>
      <c r="F21" s="147" t="s">
        <v>449</v>
      </c>
      <c r="G21" s="147" t="s">
        <v>636</v>
      </c>
      <c r="H21" s="147"/>
      <c r="I21" s="147"/>
    </row>
    <row r="22" spans="1:9" ht="48" x14ac:dyDescent="0.25">
      <c r="A22" s="291"/>
      <c r="B22" s="290"/>
      <c r="C22" s="214" t="s">
        <v>634</v>
      </c>
      <c r="D22" s="214"/>
      <c r="E22" s="147" t="s">
        <v>635</v>
      </c>
      <c r="F22" s="147" t="s">
        <v>449</v>
      </c>
      <c r="G22" s="147" t="s">
        <v>636</v>
      </c>
      <c r="H22" s="147"/>
      <c r="I22" s="147"/>
    </row>
    <row r="23" spans="1:9" ht="38.25" x14ac:dyDescent="0.25">
      <c r="A23" s="291"/>
      <c r="B23" s="290"/>
      <c r="C23" s="214" t="s">
        <v>433</v>
      </c>
      <c r="D23" s="214"/>
      <c r="E23" s="147" t="s">
        <v>454</v>
      </c>
      <c r="F23" s="147" t="s">
        <v>449</v>
      </c>
      <c r="G23" s="147" t="s">
        <v>636</v>
      </c>
      <c r="H23" s="147"/>
      <c r="I23" s="147"/>
    </row>
    <row r="24" spans="1:9" x14ac:dyDescent="0.25">
      <c r="A24" s="148" t="s">
        <v>456</v>
      </c>
    </row>
    <row r="25" spans="1:9" x14ac:dyDescent="0.25">
      <c r="A25" s="148" t="s">
        <v>455</v>
      </c>
    </row>
    <row r="26" spans="1:9" x14ac:dyDescent="0.25">
      <c r="A26" s="148" t="s">
        <v>457</v>
      </c>
    </row>
  </sheetData>
  <autoFilter ref="A1:G26">
    <filterColumn colId="2" showButton="0"/>
  </autoFilter>
  <mergeCells count="15">
    <mergeCell ref="C1:D1"/>
    <mergeCell ref="B20:B23"/>
    <mergeCell ref="A20:A23"/>
    <mergeCell ref="D4:D9"/>
    <mergeCell ref="C4:C9"/>
    <mergeCell ref="A2:A3"/>
    <mergeCell ref="B2:B3"/>
    <mergeCell ref="C2:C3"/>
    <mergeCell ref="D2:D3"/>
    <mergeCell ref="D14:D15"/>
    <mergeCell ref="C14:C15"/>
    <mergeCell ref="B4:B18"/>
    <mergeCell ref="C16:C18"/>
    <mergeCell ref="D16:D18"/>
    <mergeCell ref="A4:A18"/>
  </mergeCells>
  <printOptions horizontalCentered="1" verticalCentered="1"/>
  <pageMargins left="0.39370078740157483" right="0.39370078740157483" top="0.39370078740157483" bottom="0.39370078740157483" header="0.19685039370078741" footer="0.19685039370078741"/>
  <pageSetup scale="67" fitToHeight="0" orientation="landscape" r:id="rId1"/>
  <headerFooter>
    <oddFooter>&amp;R&amp;"Arial,Normal"&amp;7Página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15" zoomScaleNormal="115" workbookViewId="0">
      <selection activeCell="H9" sqref="H9"/>
    </sheetView>
  </sheetViews>
  <sheetFormatPr baseColWidth="10" defaultRowHeight="15" x14ac:dyDescent="0.25"/>
  <cols>
    <col min="12" max="12" width="12.5703125" customWidth="1"/>
  </cols>
  <sheetData>
    <row r="1" spans="1:12" x14ac:dyDescent="0.25">
      <c r="B1" t="s">
        <v>597</v>
      </c>
    </row>
    <row r="2" spans="1:12" ht="45" customHeight="1" x14ac:dyDescent="0.25">
      <c r="A2" s="141" t="s">
        <v>596</v>
      </c>
      <c r="B2" s="217">
        <v>0.56591899131304024</v>
      </c>
      <c r="C2" s="217">
        <f>+B8-B2</f>
        <v>0.43408100868695976</v>
      </c>
      <c r="D2" s="141"/>
      <c r="E2" s="218">
        <f>+B8-B2</f>
        <v>0.43408100868695976</v>
      </c>
      <c r="F2" s="219">
        <v>1</v>
      </c>
      <c r="G2" s="216" t="s">
        <v>681</v>
      </c>
      <c r="H2" s="216" t="s">
        <v>682</v>
      </c>
    </row>
    <row r="3" spans="1:12" x14ac:dyDescent="0.25">
      <c r="A3" t="s">
        <v>590</v>
      </c>
      <c r="B3" s="118">
        <v>0.63980000000000004</v>
      </c>
      <c r="C3" s="127">
        <f>+B3-B2</f>
        <v>7.3881008686959793E-2</v>
      </c>
      <c r="D3" s="127">
        <f t="shared" ref="D3:D8" si="0">(C3*$F$2)/$E$2</f>
        <v>0.17020096988449349</v>
      </c>
      <c r="G3" s="218">
        <v>0.58529999999999993</v>
      </c>
      <c r="H3" s="220">
        <f>(G3*D3)/B3</f>
        <v>0.15570276285306975</v>
      </c>
      <c r="I3" s="220"/>
      <c r="K3" s="207">
        <v>0.17020096988449349</v>
      </c>
    </row>
    <row r="4" spans="1:12" x14ac:dyDescent="0.25">
      <c r="A4" t="s">
        <v>591</v>
      </c>
      <c r="B4" s="118">
        <v>0.69775376475376494</v>
      </c>
      <c r="C4" s="127">
        <f t="shared" ref="C4:C8" si="1">+B4-B3</f>
        <v>5.7953764753764903E-2</v>
      </c>
      <c r="D4" s="127">
        <f t="shared" si="0"/>
        <v>0.13350909990065615</v>
      </c>
      <c r="G4" s="218">
        <v>0.65210000000000001</v>
      </c>
      <c r="H4" s="218">
        <f>((G4*(D4+D3))/B4)-H3</f>
        <v>0.12813567200910123</v>
      </c>
      <c r="I4" s="220"/>
      <c r="K4" s="207">
        <v>0.13350909990065615</v>
      </c>
    </row>
    <row r="5" spans="1:12" x14ac:dyDescent="0.25">
      <c r="A5" t="s">
        <v>592</v>
      </c>
      <c r="B5" s="118">
        <v>0.79965700040700038</v>
      </c>
      <c r="C5" s="127">
        <f t="shared" si="1"/>
        <v>0.10190323565323545</v>
      </c>
      <c r="D5" s="127">
        <f t="shared" si="0"/>
        <v>0.23475626349441056</v>
      </c>
      <c r="G5" s="218">
        <v>0.74380000000000002</v>
      </c>
      <c r="H5" s="218">
        <f>((G5*(D5+D4+D3))/B5)-(H4+H3)</f>
        <v>0.21701537932252213</v>
      </c>
      <c r="I5" s="220"/>
      <c r="K5" s="207">
        <v>0.23475626349441056</v>
      </c>
    </row>
    <row r="6" spans="1:12" x14ac:dyDescent="0.25">
      <c r="A6" t="s">
        <v>593</v>
      </c>
      <c r="B6" s="118">
        <v>0.86209999999999998</v>
      </c>
      <c r="C6" s="127">
        <f t="shared" si="1"/>
        <v>6.2442999592999593E-2</v>
      </c>
      <c r="D6" s="127">
        <f t="shared" si="0"/>
        <v>0.14385102859459756</v>
      </c>
      <c r="G6" s="218">
        <v>0.8246</v>
      </c>
      <c r="H6" s="218">
        <f>(G6*D6)/B6</f>
        <v>0.13759373411333389</v>
      </c>
      <c r="I6" s="220"/>
      <c r="K6" s="207">
        <v>0.14385102859459756</v>
      </c>
    </row>
    <row r="7" spans="1:12" x14ac:dyDescent="0.25">
      <c r="A7" t="s">
        <v>594</v>
      </c>
      <c r="B7" s="118">
        <f>81.08%+14.44%</f>
        <v>0.95519999999999994</v>
      </c>
      <c r="C7" s="127">
        <f t="shared" si="1"/>
        <v>9.3099999999999961E-2</v>
      </c>
      <c r="D7" s="127">
        <f t="shared" si="0"/>
        <v>0.21447609579054311</v>
      </c>
      <c r="G7" s="218">
        <v>0.93430000000000002</v>
      </c>
      <c r="H7" s="218">
        <f>(G7*D7)/B7</f>
        <v>0.20978330851874419</v>
      </c>
      <c r="K7" s="207">
        <v>0.2145</v>
      </c>
    </row>
    <row r="8" spans="1:12" x14ac:dyDescent="0.25">
      <c r="A8" t="s">
        <v>595</v>
      </c>
      <c r="B8" s="118">
        <v>1</v>
      </c>
      <c r="C8" s="127">
        <f t="shared" si="1"/>
        <v>4.4800000000000062E-2</v>
      </c>
      <c r="D8" s="127">
        <f t="shared" si="0"/>
        <v>0.10320654233529913</v>
      </c>
      <c r="G8" s="218">
        <v>0.99539999999999995</v>
      </c>
      <c r="H8" s="218">
        <v>0.1472</v>
      </c>
      <c r="K8" s="207">
        <v>0.10310000000000001</v>
      </c>
    </row>
    <row r="9" spans="1:12" x14ac:dyDescent="0.25">
      <c r="D9" s="127">
        <f>SUM(D3:D8)</f>
        <v>0.99999999999999989</v>
      </c>
      <c r="F9" s="127"/>
      <c r="G9" s="218"/>
      <c r="K9" s="127">
        <f>SUM(K3:K8)</f>
        <v>0.9999173618741577</v>
      </c>
    </row>
    <row r="10" spans="1:12" x14ac:dyDescent="0.25">
      <c r="H10" s="218">
        <f>SUM(H3:H8)</f>
        <v>0.99543085681677113</v>
      </c>
      <c r="K10" s="127">
        <f>H10/K9</f>
        <v>0.99551312415560278</v>
      </c>
      <c r="L10" t="s">
        <v>716</v>
      </c>
    </row>
    <row r="12" spans="1:12" x14ac:dyDescent="0.25">
      <c r="A12" t="s">
        <v>598</v>
      </c>
      <c r="B12" t="s">
        <v>599</v>
      </c>
    </row>
    <row r="13" spans="1:12" x14ac:dyDescent="0.25">
      <c r="D13" s="127"/>
      <c r="E13" s="127"/>
    </row>
    <row r="14" spans="1:12" x14ac:dyDescent="0.25">
      <c r="D14" s="127"/>
      <c r="E14" s="127"/>
    </row>
    <row r="16" spans="1:12" x14ac:dyDescent="0.25">
      <c r="E16" s="127"/>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4"/>
  <sheetViews>
    <sheetView topLeftCell="A13" zoomScaleNormal="100" workbookViewId="0">
      <selection activeCell="C27" sqref="C27"/>
    </sheetView>
  </sheetViews>
  <sheetFormatPr baseColWidth="10" defaultRowHeight="15" x14ac:dyDescent="0.25"/>
  <cols>
    <col min="1" max="1" width="56" customWidth="1"/>
    <col min="2" max="3" width="34.28515625" customWidth="1"/>
  </cols>
  <sheetData>
    <row r="3" spans="1:5" x14ac:dyDescent="0.25">
      <c r="A3" s="34" t="s">
        <v>54</v>
      </c>
      <c r="B3" s="34" t="s">
        <v>6</v>
      </c>
      <c r="C3" s="34" t="s">
        <v>211</v>
      </c>
      <c r="D3" s="33"/>
      <c r="E3" s="33"/>
    </row>
    <row r="4" spans="1:5" x14ac:dyDescent="0.25">
      <c r="A4" s="36" t="s">
        <v>51</v>
      </c>
      <c r="B4" s="36" t="s">
        <v>62</v>
      </c>
      <c r="C4" s="36" t="s">
        <v>168</v>
      </c>
      <c r="D4" s="36"/>
      <c r="E4" s="37">
        <v>0.16</v>
      </c>
    </row>
    <row r="5" spans="1:5" x14ac:dyDescent="0.25">
      <c r="A5" s="38" t="s">
        <v>53</v>
      </c>
      <c r="B5" s="38" t="s">
        <v>63</v>
      </c>
      <c r="C5" s="38" t="s">
        <v>165</v>
      </c>
      <c r="D5" s="38"/>
      <c r="E5" s="39">
        <v>0.12</v>
      </c>
    </row>
    <row r="6" spans="1:5" x14ac:dyDescent="0.25">
      <c r="A6" s="38" t="s">
        <v>45</v>
      </c>
      <c r="B6" s="38" t="s">
        <v>64</v>
      </c>
      <c r="C6" s="38" t="s">
        <v>165</v>
      </c>
      <c r="D6" s="38"/>
      <c r="E6" s="39">
        <v>0.12</v>
      </c>
    </row>
    <row r="7" spans="1:5" x14ac:dyDescent="0.25">
      <c r="A7" s="40" t="s">
        <v>52</v>
      </c>
      <c r="B7" s="40" t="s">
        <v>65</v>
      </c>
      <c r="C7" s="40" t="s">
        <v>166</v>
      </c>
      <c r="D7" s="40"/>
      <c r="E7" s="41">
        <v>0.12</v>
      </c>
    </row>
    <row r="8" spans="1:5" x14ac:dyDescent="0.25">
      <c r="A8" s="36" t="s">
        <v>44</v>
      </c>
      <c r="B8" s="36" t="s">
        <v>66</v>
      </c>
      <c r="C8" s="36" t="s">
        <v>168</v>
      </c>
      <c r="D8" s="36"/>
      <c r="E8" s="37">
        <v>0.12</v>
      </c>
    </row>
    <row r="9" spans="1:5" x14ac:dyDescent="0.25">
      <c r="A9" s="42" t="s">
        <v>43</v>
      </c>
      <c r="B9" s="42" t="s">
        <v>67</v>
      </c>
      <c r="C9" s="42" t="s">
        <v>164</v>
      </c>
      <c r="D9" s="42"/>
      <c r="E9" s="43">
        <v>0.12</v>
      </c>
    </row>
    <row r="10" spans="1:5" x14ac:dyDescent="0.25">
      <c r="A10" s="44" t="s">
        <v>46</v>
      </c>
      <c r="B10" s="44" t="s">
        <v>68</v>
      </c>
      <c r="C10" s="44" t="s">
        <v>167</v>
      </c>
      <c r="D10" s="44"/>
      <c r="E10" s="45">
        <v>0.12</v>
      </c>
    </row>
    <row r="11" spans="1:5" x14ac:dyDescent="0.25">
      <c r="A11" s="36" t="s">
        <v>47</v>
      </c>
      <c r="B11" s="36" t="s">
        <v>69</v>
      </c>
      <c r="C11" s="36" t="s">
        <v>168</v>
      </c>
      <c r="D11" s="36"/>
      <c r="E11" s="37">
        <v>0.12</v>
      </c>
    </row>
    <row r="12" spans="1:5" x14ac:dyDescent="0.25">
      <c r="A12" s="33"/>
      <c r="B12" s="33"/>
      <c r="C12" s="33"/>
      <c r="D12" s="33"/>
      <c r="E12" s="35">
        <f>SUM(E4:E11)</f>
        <v>1</v>
      </c>
    </row>
    <row r="14" spans="1:5" x14ac:dyDescent="0.25">
      <c r="A14" s="7" t="s">
        <v>55</v>
      </c>
    </row>
    <row r="15" spans="1:5" ht="30" x14ac:dyDescent="0.25">
      <c r="A15" s="8" t="s">
        <v>178</v>
      </c>
    </row>
    <row r="16" spans="1:5" x14ac:dyDescent="0.25">
      <c r="A16" s="8"/>
    </row>
    <row r="18" spans="1:3" x14ac:dyDescent="0.25">
      <c r="A18" s="7" t="s">
        <v>49</v>
      </c>
      <c r="B18" t="s">
        <v>122</v>
      </c>
      <c r="C18" t="s">
        <v>123</v>
      </c>
    </row>
    <row r="19" spans="1:3" x14ac:dyDescent="0.25">
      <c r="A19" s="87" t="s">
        <v>48</v>
      </c>
      <c r="B19" s="87">
        <v>1</v>
      </c>
      <c r="C19" s="87" t="s">
        <v>172</v>
      </c>
    </row>
    <row r="20" spans="1:3" x14ac:dyDescent="0.25">
      <c r="A20" s="88" t="s">
        <v>232</v>
      </c>
      <c r="B20" s="88">
        <v>2</v>
      </c>
      <c r="C20" s="88" t="s">
        <v>174</v>
      </c>
    </row>
    <row r="21" spans="1:3" x14ac:dyDescent="0.25">
      <c r="A21" s="89" t="s">
        <v>463</v>
      </c>
      <c r="B21" s="89">
        <v>3</v>
      </c>
      <c r="C21" s="89" t="s">
        <v>121</v>
      </c>
    </row>
    <row r="22" spans="1:3" x14ac:dyDescent="0.25">
      <c r="A22" s="90" t="s">
        <v>170</v>
      </c>
      <c r="B22" s="90">
        <v>4</v>
      </c>
      <c r="C22" s="90" t="s">
        <v>175</v>
      </c>
    </row>
    <row r="23" spans="1:3" x14ac:dyDescent="0.25">
      <c r="A23" s="91" t="s">
        <v>242</v>
      </c>
      <c r="B23" s="91">
        <v>5</v>
      </c>
      <c r="C23" s="91" t="s">
        <v>176</v>
      </c>
    </row>
    <row r="24" spans="1:3" x14ac:dyDescent="0.25">
      <c r="A24" s="92" t="s">
        <v>169</v>
      </c>
      <c r="B24" s="92">
        <v>6</v>
      </c>
      <c r="C24" s="92" t="s">
        <v>173</v>
      </c>
    </row>
    <row r="25" spans="1:3" x14ac:dyDescent="0.25">
      <c r="A25" s="86" t="s">
        <v>464</v>
      </c>
      <c r="B25" s="86">
        <v>7</v>
      </c>
      <c r="C25" s="86" t="s">
        <v>171</v>
      </c>
    </row>
    <row r="26" spans="1:3" x14ac:dyDescent="0.25">
      <c r="A26" s="163" t="s">
        <v>465</v>
      </c>
      <c r="B26" s="163">
        <v>9</v>
      </c>
      <c r="C26" s="163" t="s">
        <v>449</v>
      </c>
    </row>
    <row r="27" spans="1:3" x14ac:dyDescent="0.25">
      <c r="A27" s="93" t="s">
        <v>42</v>
      </c>
      <c r="B27" s="93">
        <v>8</v>
      </c>
      <c r="C27" s="93" t="s">
        <v>233</v>
      </c>
    </row>
    <row r="28" spans="1:3" x14ac:dyDescent="0.25">
      <c r="A28" s="94" t="s">
        <v>156</v>
      </c>
      <c r="B28" s="94"/>
      <c r="C28" s="94"/>
    </row>
    <row r="29" spans="1:3" x14ac:dyDescent="0.25">
      <c r="A29" s="94" t="s">
        <v>70</v>
      </c>
      <c r="B29" s="94" t="s">
        <v>50</v>
      </c>
      <c r="C29" s="94"/>
    </row>
    <row r="32" spans="1:3" x14ac:dyDescent="0.25">
      <c r="A32" s="7" t="s">
        <v>51</v>
      </c>
      <c r="B32" s="7" t="str">
        <f>VLOOKUP(A32,ACTA,2,0)</f>
        <v>CRITERIO1</v>
      </c>
    </row>
    <row r="33" spans="1:3" x14ac:dyDescent="0.25">
      <c r="A33" t="s">
        <v>106</v>
      </c>
      <c r="B33" s="9">
        <f>C33</f>
        <v>0.06</v>
      </c>
      <c r="C33" s="9">
        <v>0.06</v>
      </c>
    </row>
    <row r="34" spans="1:3" x14ac:dyDescent="0.25">
      <c r="A34" t="s">
        <v>105</v>
      </c>
      <c r="B34" s="9">
        <f>B33+C34</f>
        <v>0.1</v>
      </c>
      <c r="C34" s="9">
        <v>0.04</v>
      </c>
    </row>
    <row r="35" spans="1:3" x14ac:dyDescent="0.25">
      <c r="A35" t="s">
        <v>104</v>
      </c>
      <c r="B35" s="9">
        <f t="shared" ref="B35:B46" si="0">B34+C35</f>
        <v>0.11</v>
      </c>
      <c r="C35" s="9">
        <v>0.01</v>
      </c>
    </row>
    <row r="36" spans="1:3" x14ac:dyDescent="0.25">
      <c r="A36" t="s">
        <v>112</v>
      </c>
      <c r="B36" s="9">
        <f t="shared" si="0"/>
        <v>0.12</v>
      </c>
      <c r="C36" s="9">
        <v>0.01</v>
      </c>
    </row>
    <row r="37" spans="1:3" x14ac:dyDescent="0.25">
      <c r="A37" t="s">
        <v>107</v>
      </c>
      <c r="B37" s="9">
        <f t="shared" si="0"/>
        <v>0.37</v>
      </c>
      <c r="C37" s="9">
        <v>0.25</v>
      </c>
    </row>
    <row r="38" spans="1:3" x14ac:dyDescent="0.25">
      <c r="A38" t="s">
        <v>108</v>
      </c>
      <c r="B38" s="9">
        <f t="shared" si="0"/>
        <v>0.62</v>
      </c>
      <c r="C38" s="9">
        <v>0.25</v>
      </c>
    </row>
    <row r="39" spans="1:3" x14ac:dyDescent="0.25">
      <c r="A39" t="s">
        <v>113</v>
      </c>
      <c r="B39" s="9">
        <f t="shared" si="0"/>
        <v>0.72</v>
      </c>
      <c r="C39" s="9">
        <v>0.1</v>
      </c>
    </row>
    <row r="40" spans="1:3" x14ac:dyDescent="0.25">
      <c r="A40" t="s">
        <v>110</v>
      </c>
      <c r="B40" s="9">
        <f t="shared" si="0"/>
        <v>0.77</v>
      </c>
      <c r="C40" s="9">
        <v>0.05</v>
      </c>
    </row>
    <row r="41" spans="1:3" x14ac:dyDescent="0.25">
      <c r="A41" t="s">
        <v>109</v>
      </c>
      <c r="B41" s="9">
        <f t="shared" si="0"/>
        <v>0.78</v>
      </c>
      <c r="C41" s="9">
        <v>0.01</v>
      </c>
    </row>
    <row r="42" spans="1:3" x14ac:dyDescent="0.25">
      <c r="A42" t="s">
        <v>111</v>
      </c>
      <c r="B42" s="9">
        <f t="shared" si="0"/>
        <v>0.83000000000000007</v>
      </c>
      <c r="C42" s="9">
        <v>0.05</v>
      </c>
    </row>
    <row r="43" spans="1:3" x14ac:dyDescent="0.25">
      <c r="A43" t="s">
        <v>114</v>
      </c>
      <c r="B43" s="9">
        <f t="shared" si="0"/>
        <v>0.88000000000000012</v>
      </c>
      <c r="C43" s="9">
        <v>0.05</v>
      </c>
    </row>
    <row r="44" spans="1:3" x14ac:dyDescent="0.25">
      <c r="A44" t="s">
        <v>115</v>
      </c>
      <c r="B44" s="9">
        <f t="shared" si="0"/>
        <v>0.94000000000000017</v>
      </c>
      <c r="C44" s="9">
        <v>0.06</v>
      </c>
    </row>
    <row r="45" spans="1:3" x14ac:dyDescent="0.25">
      <c r="A45" t="s">
        <v>116</v>
      </c>
      <c r="B45" s="9">
        <f t="shared" si="0"/>
        <v>0.95000000000000018</v>
      </c>
      <c r="C45" s="9">
        <v>0.01</v>
      </c>
    </row>
    <row r="46" spans="1:3" x14ac:dyDescent="0.25">
      <c r="A46" t="s">
        <v>190</v>
      </c>
      <c r="B46" s="9">
        <f t="shared" si="0"/>
        <v>1.0000000000000002</v>
      </c>
      <c r="C46" s="9">
        <v>0.05</v>
      </c>
    </row>
    <row r="47" spans="1:3" x14ac:dyDescent="0.25">
      <c r="C47" s="9">
        <f>SUM(C33:C46)</f>
        <v>1.0000000000000002</v>
      </c>
    </row>
    <row r="49" spans="1:3" x14ac:dyDescent="0.25">
      <c r="A49" s="7" t="s">
        <v>53</v>
      </c>
      <c r="B49" s="7" t="str">
        <f>VLOOKUP(A49,ACTA,2,0)</f>
        <v>CRITERIO2</v>
      </c>
    </row>
    <row r="50" spans="1:3" x14ac:dyDescent="0.25">
      <c r="A50" t="s">
        <v>180</v>
      </c>
      <c r="B50" s="9">
        <f>C50</f>
        <v>0.05</v>
      </c>
      <c r="C50" s="9">
        <v>0.05</v>
      </c>
    </row>
    <row r="51" spans="1:3" x14ac:dyDescent="0.25">
      <c r="A51" t="s">
        <v>179</v>
      </c>
      <c r="B51" s="9">
        <f>B50+C51</f>
        <v>0.55000000000000004</v>
      </c>
      <c r="C51" s="9">
        <v>0.5</v>
      </c>
    </row>
    <row r="52" spans="1:3" x14ac:dyDescent="0.25">
      <c r="A52" t="s">
        <v>181</v>
      </c>
      <c r="B52" s="9">
        <f>B51+C52</f>
        <v>0.95000000000000007</v>
      </c>
      <c r="C52" s="9">
        <v>0.4</v>
      </c>
    </row>
    <row r="53" spans="1:3" x14ac:dyDescent="0.25">
      <c r="A53" t="s">
        <v>182</v>
      </c>
      <c r="B53" s="9">
        <f>B52+C53</f>
        <v>1</v>
      </c>
      <c r="C53" s="9">
        <v>0.05</v>
      </c>
    </row>
    <row r="54" spans="1:3" x14ac:dyDescent="0.25">
      <c r="B54" s="9"/>
      <c r="C54" s="9">
        <f>SUM(C50:C53)</f>
        <v>1</v>
      </c>
    </row>
    <row r="55" spans="1:3" x14ac:dyDescent="0.25">
      <c r="B55" s="9"/>
    </row>
    <row r="58" spans="1:3" x14ac:dyDescent="0.25">
      <c r="A58" s="7" t="s">
        <v>45</v>
      </c>
      <c r="B58" s="7" t="str">
        <f>VLOOKUP(A58,ACTA,2,0)</f>
        <v>CRITERIO3</v>
      </c>
    </row>
    <row r="59" spans="1:3" x14ac:dyDescent="0.25">
      <c r="A59" t="s">
        <v>60</v>
      </c>
      <c r="B59" s="9">
        <f>C59</f>
        <v>0.1</v>
      </c>
      <c r="C59" s="9">
        <v>0.1</v>
      </c>
    </row>
    <row r="60" spans="1:3" x14ac:dyDescent="0.25">
      <c r="A60" t="s">
        <v>61</v>
      </c>
      <c r="B60" s="9">
        <f>B59+C60</f>
        <v>0.79999999999999993</v>
      </c>
      <c r="C60" s="9">
        <v>0.7</v>
      </c>
    </row>
    <row r="61" spans="1:3" x14ac:dyDescent="0.25">
      <c r="A61" t="s">
        <v>58</v>
      </c>
      <c r="B61" s="9">
        <f>B60+C61</f>
        <v>1</v>
      </c>
      <c r="C61" s="9">
        <v>0.2</v>
      </c>
    </row>
    <row r="62" spans="1:3" x14ac:dyDescent="0.25">
      <c r="B62" s="9"/>
      <c r="C62" s="9">
        <f>SUM(C59:C61)</f>
        <v>1</v>
      </c>
    </row>
    <row r="63" spans="1:3" x14ac:dyDescent="0.25">
      <c r="B63" s="9"/>
    </row>
    <row r="66" spans="1:3" x14ac:dyDescent="0.25">
      <c r="A66" s="7" t="s">
        <v>52</v>
      </c>
      <c r="B66" s="7" t="str">
        <f>VLOOKUP(A66,ACTA,2,0)</f>
        <v>CRITERIO4</v>
      </c>
    </row>
    <row r="67" spans="1:3" x14ac:dyDescent="0.25">
      <c r="A67" t="s">
        <v>183</v>
      </c>
      <c r="B67" s="9">
        <f>C67</f>
        <v>0.15</v>
      </c>
      <c r="C67" s="9">
        <v>0.15</v>
      </c>
    </row>
    <row r="68" spans="1:3" x14ac:dyDescent="0.25">
      <c r="A68" t="s">
        <v>184</v>
      </c>
      <c r="B68" s="9">
        <f>B67+C68</f>
        <v>0.3</v>
      </c>
      <c r="C68" s="9">
        <v>0.15</v>
      </c>
    </row>
    <row r="69" spans="1:3" x14ac:dyDescent="0.25">
      <c r="A69" t="s">
        <v>104</v>
      </c>
      <c r="B69" s="9">
        <f t="shared" ref="B69:B75" si="1">B68+C69</f>
        <v>0.31</v>
      </c>
      <c r="C69" s="9">
        <v>0.01</v>
      </c>
    </row>
    <row r="70" spans="1:3" x14ac:dyDescent="0.25">
      <c r="A70" t="s">
        <v>185</v>
      </c>
      <c r="B70" s="9">
        <f t="shared" si="1"/>
        <v>0.49</v>
      </c>
      <c r="C70" s="9">
        <v>0.18</v>
      </c>
    </row>
    <row r="71" spans="1:3" x14ac:dyDescent="0.25">
      <c r="A71" t="s">
        <v>108</v>
      </c>
      <c r="B71" s="9">
        <f t="shared" si="1"/>
        <v>0.66999999999999993</v>
      </c>
      <c r="C71" s="9">
        <v>0.18</v>
      </c>
    </row>
    <row r="72" spans="1:3" x14ac:dyDescent="0.25">
      <c r="A72" t="s">
        <v>186</v>
      </c>
      <c r="B72" s="9">
        <f t="shared" si="1"/>
        <v>0.84999999999999987</v>
      </c>
      <c r="C72" s="9">
        <v>0.18</v>
      </c>
    </row>
    <row r="73" spans="1:3" x14ac:dyDescent="0.25">
      <c r="A73" t="s">
        <v>187</v>
      </c>
      <c r="B73" s="9">
        <f t="shared" si="1"/>
        <v>0.93999999999999984</v>
      </c>
      <c r="C73" s="9">
        <v>0.09</v>
      </c>
    </row>
    <row r="74" spans="1:3" x14ac:dyDescent="0.25">
      <c r="A74" t="s">
        <v>188</v>
      </c>
      <c r="B74" s="9">
        <f t="shared" si="1"/>
        <v>0.94999999999999984</v>
      </c>
      <c r="C74" s="9">
        <v>0.01</v>
      </c>
    </row>
    <row r="75" spans="1:3" x14ac:dyDescent="0.25">
      <c r="A75" t="s">
        <v>189</v>
      </c>
      <c r="B75" s="9">
        <f t="shared" si="1"/>
        <v>0.99999999999999989</v>
      </c>
      <c r="C75" s="9">
        <v>0.05</v>
      </c>
    </row>
    <row r="76" spans="1:3" x14ac:dyDescent="0.25">
      <c r="B76" s="9"/>
      <c r="C76" s="9">
        <f>SUM(C67:C75)</f>
        <v>0.99999999999999989</v>
      </c>
    </row>
    <row r="77" spans="1:3" x14ac:dyDescent="0.25">
      <c r="B77" s="9"/>
    </row>
    <row r="80" spans="1:3" x14ac:dyDescent="0.25">
      <c r="A80" s="7" t="s">
        <v>44</v>
      </c>
      <c r="B80" s="7" t="str">
        <f>VLOOKUP(A80,ACTA,2,0)</f>
        <v>CRITERIO5</v>
      </c>
    </row>
    <row r="81" spans="1:3" x14ac:dyDescent="0.25">
      <c r="A81" t="s">
        <v>183</v>
      </c>
      <c r="B81" s="9">
        <f>C81</f>
        <v>0.15</v>
      </c>
      <c r="C81" s="9">
        <v>0.15</v>
      </c>
    </row>
    <row r="82" spans="1:3" x14ac:dyDescent="0.25">
      <c r="A82" t="s">
        <v>191</v>
      </c>
      <c r="B82" s="9">
        <f>B81+C82</f>
        <v>0.3</v>
      </c>
      <c r="C82" s="9">
        <v>0.15</v>
      </c>
    </row>
    <row r="83" spans="1:3" x14ac:dyDescent="0.25">
      <c r="A83" t="s">
        <v>104</v>
      </c>
      <c r="B83" s="9">
        <f t="shared" ref="B83:B89" si="2">B82+C83</f>
        <v>0.31</v>
      </c>
      <c r="C83" s="9">
        <v>0.01</v>
      </c>
    </row>
    <row r="84" spans="1:3" x14ac:dyDescent="0.25">
      <c r="A84" t="s">
        <v>185</v>
      </c>
      <c r="B84" s="9">
        <f t="shared" si="2"/>
        <v>0.49</v>
      </c>
      <c r="C84" s="9">
        <v>0.18</v>
      </c>
    </row>
    <row r="85" spans="1:3" x14ac:dyDescent="0.25">
      <c r="A85" t="s">
        <v>108</v>
      </c>
      <c r="B85" s="9">
        <f t="shared" si="2"/>
        <v>0.66999999999999993</v>
      </c>
      <c r="C85" s="9">
        <v>0.18</v>
      </c>
    </row>
    <row r="86" spans="1:3" x14ac:dyDescent="0.25">
      <c r="A86" t="s">
        <v>186</v>
      </c>
      <c r="B86" s="9">
        <f t="shared" si="2"/>
        <v>0.84999999999999987</v>
      </c>
      <c r="C86" s="9">
        <v>0.18</v>
      </c>
    </row>
    <row r="87" spans="1:3" x14ac:dyDescent="0.25">
      <c r="A87" t="s">
        <v>187</v>
      </c>
      <c r="B87" s="9">
        <f t="shared" si="2"/>
        <v>0.93999999999999984</v>
      </c>
      <c r="C87" s="9">
        <v>0.09</v>
      </c>
    </row>
    <row r="88" spans="1:3" x14ac:dyDescent="0.25">
      <c r="A88" t="s">
        <v>188</v>
      </c>
      <c r="B88" s="9">
        <f t="shared" si="2"/>
        <v>0.94999999999999984</v>
      </c>
      <c r="C88" s="9">
        <v>0.01</v>
      </c>
    </row>
    <row r="89" spans="1:3" x14ac:dyDescent="0.25">
      <c r="A89" t="s">
        <v>189</v>
      </c>
      <c r="B89" s="9">
        <f t="shared" si="2"/>
        <v>0.99999999999999989</v>
      </c>
      <c r="C89" s="9">
        <v>0.05</v>
      </c>
    </row>
    <row r="90" spans="1:3" x14ac:dyDescent="0.25">
      <c r="B90" s="9"/>
      <c r="C90" s="9">
        <f>SUM(C81:C89)</f>
        <v>0.99999999999999989</v>
      </c>
    </row>
    <row r="91" spans="1:3" x14ac:dyDescent="0.25">
      <c r="B91" s="9"/>
    </row>
    <row r="94" spans="1:3" x14ac:dyDescent="0.25">
      <c r="A94" s="7" t="s">
        <v>43</v>
      </c>
      <c r="B94" s="7" t="str">
        <f>VLOOKUP(A94,ACTA,2,0)</f>
        <v>CRITERIO6</v>
      </c>
    </row>
    <row r="95" spans="1:3" x14ac:dyDescent="0.25">
      <c r="A95" s="33" t="s">
        <v>192</v>
      </c>
      <c r="B95" s="9">
        <f>C95</f>
        <v>0.15</v>
      </c>
      <c r="C95" s="9">
        <v>0.15</v>
      </c>
    </row>
    <row r="96" spans="1:3" x14ac:dyDescent="0.25">
      <c r="A96" s="33" t="s">
        <v>193</v>
      </c>
      <c r="B96" s="9">
        <f>B95+C96</f>
        <v>0.3</v>
      </c>
      <c r="C96" s="9">
        <v>0.15</v>
      </c>
    </row>
    <row r="97" spans="1:3" x14ac:dyDescent="0.25">
      <c r="A97" s="33" t="s">
        <v>104</v>
      </c>
      <c r="B97" s="9">
        <f t="shared" ref="B97:B102" si="3">B96+C97</f>
        <v>0.31</v>
      </c>
      <c r="C97" s="9">
        <v>0.01</v>
      </c>
    </row>
    <row r="98" spans="1:3" x14ac:dyDescent="0.25">
      <c r="A98" s="33" t="s">
        <v>59</v>
      </c>
      <c r="B98" s="9">
        <f t="shared" si="3"/>
        <v>0.56000000000000005</v>
      </c>
      <c r="C98" s="9">
        <v>0.25</v>
      </c>
    </row>
    <row r="99" spans="1:3" x14ac:dyDescent="0.25">
      <c r="A99" s="33" t="s">
        <v>194</v>
      </c>
      <c r="B99" s="9">
        <f t="shared" si="3"/>
        <v>0.81</v>
      </c>
      <c r="C99" s="9">
        <v>0.25</v>
      </c>
    </row>
    <row r="100" spans="1:3" x14ac:dyDescent="0.25">
      <c r="A100" s="33" t="s">
        <v>187</v>
      </c>
      <c r="B100" s="9">
        <f t="shared" si="3"/>
        <v>0.9</v>
      </c>
      <c r="C100" s="9">
        <v>0.09</v>
      </c>
    </row>
    <row r="101" spans="1:3" x14ac:dyDescent="0.25">
      <c r="A101" s="33" t="s">
        <v>188</v>
      </c>
      <c r="B101" s="9">
        <f t="shared" si="3"/>
        <v>0.91</v>
      </c>
      <c r="C101" s="9">
        <v>0.01</v>
      </c>
    </row>
    <row r="102" spans="1:3" x14ac:dyDescent="0.25">
      <c r="A102" s="33" t="s">
        <v>195</v>
      </c>
      <c r="B102" s="9">
        <f t="shared" si="3"/>
        <v>1</v>
      </c>
      <c r="C102" s="9">
        <v>0.09</v>
      </c>
    </row>
    <row r="103" spans="1:3" x14ac:dyDescent="0.25">
      <c r="A103" s="33"/>
      <c r="B103" s="9"/>
      <c r="C103" s="9">
        <f>SUM(C95:C102)</f>
        <v>1</v>
      </c>
    </row>
    <row r="104" spans="1:3" x14ac:dyDescent="0.25">
      <c r="A104" s="33"/>
      <c r="B104" s="9"/>
    </row>
    <row r="107" spans="1:3" x14ac:dyDescent="0.25">
      <c r="A107" s="7" t="s">
        <v>46</v>
      </c>
      <c r="B107" s="7" t="str">
        <f>VLOOKUP(A107,ACTA,2,0)</f>
        <v>CRITERIO7</v>
      </c>
    </row>
    <row r="108" spans="1:3" x14ac:dyDescent="0.25">
      <c r="A108" t="s">
        <v>159</v>
      </c>
      <c r="B108" s="9">
        <f>C108</f>
        <v>0.1</v>
      </c>
      <c r="C108" s="9">
        <v>0.1</v>
      </c>
    </row>
    <row r="109" spans="1:3" x14ac:dyDescent="0.25">
      <c r="A109" t="s">
        <v>160</v>
      </c>
      <c r="B109" s="9">
        <f>B108+C109</f>
        <v>0.5</v>
      </c>
      <c r="C109" s="9">
        <v>0.4</v>
      </c>
    </row>
    <row r="110" spans="1:3" x14ac:dyDescent="0.25">
      <c r="A110" t="s">
        <v>161</v>
      </c>
      <c r="B110" s="9">
        <f>B109+C110</f>
        <v>0.8</v>
      </c>
      <c r="C110" s="9">
        <v>0.3</v>
      </c>
    </row>
    <row r="111" spans="1:3" x14ac:dyDescent="0.25">
      <c r="A111" t="s">
        <v>162</v>
      </c>
      <c r="B111" s="9">
        <f>B110+C111</f>
        <v>1</v>
      </c>
      <c r="C111" s="9">
        <v>0.2</v>
      </c>
    </row>
    <row r="112" spans="1:3" x14ac:dyDescent="0.25">
      <c r="B112" s="9"/>
      <c r="C112" s="9">
        <f>SUM(C108:C111)</f>
        <v>1</v>
      </c>
    </row>
    <row r="113" spans="1:3" x14ac:dyDescent="0.25">
      <c r="B113" s="9"/>
    </row>
    <row r="114" spans="1:3" x14ac:dyDescent="0.25">
      <c r="B114" s="9"/>
    </row>
    <row r="116" spans="1:3" x14ac:dyDescent="0.25">
      <c r="A116" s="7" t="s">
        <v>47</v>
      </c>
      <c r="B116" s="7" t="str">
        <f>VLOOKUP(A116,ACTA,2,0)</f>
        <v>CRITERIO8</v>
      </c>
    </row>
    <row r="117" spans="1:3" x14ac:dyDescent="0.25">
      <c r="A117" t="s">
        <v>183</v>
      </c>
      <c r="B117" s="9">
        <f>C117</f>
        <v>0.15</v>
      </c>
      <c r="C117" s="9">
        <v>0.15</v>
      </c>
    </row>
    <row r="118" spans="1:3" x14ac:dyDescent="0.25">
      <c r="A118" t="s">
        <v>196</v>
      </c>
      <c r="B118" s="9">
        <f>B117+C118</f>
        <v>0.3</v>
      </c>
      <c r="C118" s="9">
        <v>0.15</v>
      </c>
    </row>
    <row r="119" spans="1:3" x14ac:dyDescent="0.25">
      <c r="A119" t="s">
        <v>104</v>
      </c>
      <c r="B119" s="9">
        <f t="shared" ref="B119:B125" si="4">B118+C119</f>
        <v>0.31</v>
      </c>
      <c r="C119" s="9">
        <v>0.01</v>
      </c>
    </row>
    <row r="120" spans="1:3" x14ac:dyDescent="0.25">
      <c r="A120" t="s">
        <v>185</v>
      </c>
      <c r="B120" s="9">
        <f t="shared" si="4"/>
        <v>0.49</v>
      </c>
      <c r="C120" s="9">
        <v>0.18</v>
      </c>
    </row>
    <row r="121" spans="1:3" x14ac:dyDescent="0.25">
      <c r="A121" t="s">
        <v>108</v>
      </c>
      <c r="B121" s="9">
        <f t="shared" si="4"/>
        <v>0.66999999999999993</v>
      </c>
      <c r="C121" s="9">
        <v>0.18</v>
      </c>
    </row>
    <row r="122" spans="1:3" x14ac:dyDescent="0.25">
      <c r="A122" t="s">
        <v>186</v>
      </c>
      <c r="B122" s="9">
        <f t="shared" si="4"/>
        <v>0.84999999999999987</v>
      </c>
      <c r="C122" s="9">
        <v>0.18</v>
      </c>
    </row>
    <row r="123" spans="1:3" x14ac:dyDescent="0.25">
      <c r="A123" t="s">
        <v>187</v>
      </c>
      <c r="B123" s="9">
        <f t="shared" si="4"/>
        <v>0.93999999999999984</v>
      </c>
      <c r="C123" s="9">
        <v>0.09</v>
      </c>
    </row>
    <row r="124" spans="1:3" x14ac:dyDescent="0.25">
      <c r="A124" t="s">
        <v>188</v>
      </c>
      <c r="B124" s="9">
        <f t="shared" si="4"/>
        <v>0.94999999999999984</v>
      </c>
      <c r="C124" s="9">
        <v>0.01</v>
      </c>
    </row>
    <row r="125" spans="1:3" x14ac:dyDescent="0.25">
      <c r="A125" t="s">
        <v>189</v>
      </c>
      <c r="B125" s="9">
        <f t="shared" si="4"/>
        <v>0.99999999999999989</v>
      </c>
      <c r="C125" s="9">
        <v>0.05</v>
      </c>
    </row>
    <row r="126" spans="1:3" x14ac:dyDescent="0.25">
      <c r="B126" s="9"/>
      <c r="C126" s="9">
        <f>SUM(C117:C125)</f>
        <v>0.99999999999999989</v>
      </c>
    </row>
    <row r="127" spans="1:3" x14ac:dyDescent="0.25">
      <c r="B127" s="9"/>
    </row>
    <row r="137" spans="1:3" x14ac:dyDescent="0.25">
      <c r="A137" s="10" t="s">
        <v>71</v>
      </c>
      <c r="B137" s="10" t="s">
        <v>72</v>
      </c>
      <c r="C137" s="10" t="s">
        <v>73</v>
      </c>
    </row>
    <row r="138" spans="1:3" ht="22.5" customHeight="1" x14ac:dyDescent="0.25">
      <c r="A138" s="29" t="s">
        <v>74</v>
      </c>
      <c r="B138" s="29" t="s">
        <v>135</v>
      </c>
      <c r="C138" s="29" t="s">
        <v>75</v>
      </c>
    </row>
    <row r="139" spans="1:3" ht="22.5" customHeight="1" x14ac:dyDescent="0.25">
      <c r="A139" s="29" t="s">
        <v>136</v>
      </c>
      <c r="B139" s="29" t="s">
        <v>76</v>
      </c>
      <c r="C139" s="29" t="s">
        <v>137</v>
      </c>
    </row>
    <row r="140" spans="1:3" ht="22.5" customHeight="1" x14ac:dyDescent="0.25">
      <c r="A140" s="29" t="s">
        <v>138</v>
      </c>
      <c r="B140" s="29" t="s">
        <v>140</v>
      </c>
      <c r="C140" s="29" t="s">
        <v>139</v>
      </c>
    </row>
    <row r="141" spans="1:3" ht="22.5" customHeight="1" x14ac:dyDescent="0.25">
      <c r="A141" s="29" t="s">
        <v>77</v>
      </c>
      <c r="B141" s="29" t="s">
        <v>78</v>
      </c>
      <c r="C141" s="29" t="s">
        <v>79</v>
      </c>
    </row>
    <row r="142" spans="1:3" ht="22.5" customHeight="1" x14ac:dyDescent="0.25">
      <c r="A142" s="29" t="s">
        <v>80</v>
      </c>
      <c r="B142" s="29" t="s">
        <v>142</v>
      </c>
      <c r="C142" s="29" t="s">
        <v>141</v>
      </c>
    </row>
    <row r="143" spans="1:3" ht="22.5" customHeight="1" x14ac:dyDescent="0.25">
      <c r="A143" s="11" t="s">
        <v>81</v>
      </c>
      <c r="B143" s="12" t="s">
        <v>144</v>
      </c>
      <c r="C143" s="13" t="s">
        <v>143</v>
      </c>
    </row>
    <row r="144" spans="1:3" ht="22.5" customHeight="1" x14ac:dyDescent="0.25">
      <c r="A144" s="11" t="s">
        <v>82</v>
      </c>
      <c r="B144" s="12" t="s">
        <v>146</v>
      </c>
      <c r="C144" s="13" t="s">
        <v>145</v>
      </c>
    </row>
    <row r="145" spans="1:3" ht="22.5" customHeight="1" x14ac:dyDescent="0.25">
      <c r="A145" s="11" t="s">
        <v>83</v>
      </c>
      <c r="B145" s="12" t="s">
        <v>148</v>
      </c>
      <c r="C145" s="13" t="s">
        <v>147</v>
      </c>
    </row>
    <row r="146" spans="1:3" ht="22.5" customHeight="1" x14ac:dyDescent="0.25">
      <c r="A146" s="11" t="s">
        <v>84</v>
      </c>
      <c r="B146" s="12" t="s">
        <v>85</v>
      </c>
      <c r="C146" s="13" t="s">
        <v>86</v>
      </c>
    </row>
    <row r="147" spans="1:3" ht="22.5" customHeight="1" x14ac:dyDescent="0.25">
      <c r="A147" s="11" t="s">
        <v>149</v>
      </c>
      <c r="B147" s="14" t="s">
        <v>197</v>
      </c>
      <c r="C147" s="13" t="s">
        <v>87</v>
      </c>
    </row>
    <row r="148" spans="1:3" ht="22.5" customHeight="1" x14ac:dyDescent="0.25">
      <c r="A148" s="15" t="s">
        <v>88</v>
      </c>
      <c r="B148" s="16" t="s">
        <v>78</v>
      </c>
      <c r="C148" s="16" t="s">
        <v>79</v>
      </c>
    </row>
    <row r="149" spans="1:3" ht="22.5" customHeight="1" x14ac:dyDescent="0.25">
      <c r="A149" s="15" t="s">
        <v>89</v>
      </c>
      <c r="B149" s="17" t="s">
        <v>78</v>
      </c>
      <c r="C149" s="16" t="s">
        <v>79</v>
      </c>
    </row>
    <row r="150" spans="1:3" ht="22.5" customHeight="1" x14ac:dyDescent="0.25">
      <c r="A150" s="15" t="s">
        <v>90</v>
      </c>
      <c r="B150" s="18" t="s">
        <v>152</v>
      </c>
      <c r="C150" s="16" t="s">
        <v>151</v>
      </c>
    </row>
    <row r="151" spans="1:3" ht="22.5" customHeight="1" x14ac:dyDescent="0.25">
      <c r="A151" s="15" t="s">
        <v>150</v>
      </c>
      <c r="B151" s="16" t="s">
        <v>197</v>
      </c>
      <c r="C151" s="16" t="s">
        <v>87</v>
      </c>
    </row>
    <row r="152" spans="1:3" ht="22.5" customHeight="1" x14ac:dyDescent="0.25">
      <c r="A152" s="19" t="s">
        <v>91</v>
      </c>
      <c r="B152" s="20" t="s">
        <v>154</v>
      </c>
      <c r="C152" s="21" t="s">
        <v>153</v>
      </c>
    </row>
    <row r="153" spans="1:3" ht="22.5" customHeight="1" x14ac:dyDescent="0.25">
      <c r="A153" s="19" t="s">
        <v>92</v>
      </c>
      <c r="B153" s="22" t="s">
        <v>197</v>
      </c>
      <c r="C153" s="21" t="s">
        <v>87</v>
      </c>
    </row>
    <row r="154" spans="1:3" ht="22.5" customHeight="1" x14ac:dyDescent="0.25">
      <c r="A154" s="15" t="s">
        <v>101</v>
      </c>
      <c r="B154" s="15" t="s">
        <v>102</v>
      </c>
      <c r="C154" s="15" t="s">
        <v>198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26</vt:i4>
      </vt:variant>
    </vt:vector>
  </HeadingPairs>
  <TitlesOfParts>
    <vt:vector size="31" baseType="lpstr">
      <vt:lpstr>Dinámicas</vt:lpstr>
      <vt:lpstr>PAA 2020 Versión 2</vt:lpstr>
      <vt:lpstr>Desglose actividades nuevas</vt:lpstr>
      <vt:lpstr>Para seg al PI 7696</vt:lpstr>
      <vt:lpstr>Listas Desplegables</vt:lpstr>
      <vt:lpstr>ACT</vt:lpstr>
      <vt:lpstr>ACTA</vt:lpstr>
      <vt:lpstr>'PAA 2020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'Desglose actividades nuevas'!Títulos_a_imprimir</vt:lpstr>
      <vt:lpstr>'PAA 2020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Manuel Andres Farias Pinzon</cp:lastModifiedBy>
  <cp:lastPrinted>2020-08-27T19:31:24Z</cp:lastPrinted>
  <dcterms:created xsi:type="dcterms:W3CDTF">2018-02-07T23:53:02Z</dcterms:created>
  <dcterms:modified xsi:type="dcterms:W3CDTF">2021-01-05T19:24:05Z</dcterms:modified>
</cp:coreProperties>
</file>